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420" windowWidth="19875" windowHeight="7725" tabRatio="687" activeTab="3"/>
  </bookViews>
  <sheets>
    <sheet name="analyze_estimates_20210627_2157" sheetId="1" r:id="rId1"/>
    <sheet name="Analysis Variance" sheetId="2" r:id="rId2"/>
    <sheet name="Analysis Variance &amp; Bias" sheetId="3" r:id="rId3"/>
    <sheet name="Analysis Sq. Expected" sheetId="4" r:id="rId4"/>
  </sheets>
  <definedNames>
    <definedName name="_AMO_UniqueIdentifier" hidden="1">"'3edd604e-2c72-4cf7-8df1-022d0af13fbb'"</definedName>
  </definedNames>
  <calcPr calcId="145621"/>
  <pivotCaches>
    <pivotCache cacheId="10" r:id="rId5"/>
  </pivotCaches>
</workbook>
</file>

<file path=xl/calcChain.xml><?xml version="1.0" encoding="utf-8"?>
<calcChain xmlns="http://schemas.openxmlformats.org/spreadsheetml/2006/main">
  <c r="R6" i="4" l="1"/>
  <c r="R7" i="4"/>
  <c r="R8" i="4"/>
  <c r="R9" i="4"/>
  <c r="R10" i="4"/>
  <c r="R11" i="4"/>
  <c r="R12" i="4"/>
  <c r="R5" i="4"/>
  <c r="F9" i="4"/>
  <c r="F10" i="4"/>
  <c r="F11" i="4"/>
  <c r="F12" i="4"/>
  <c r="M9" i="3"/>
  <c r="M10" i="3"/>
  <c r="M11" i="3"/>
  <c r="M12" i="3"/>
  <c r="J9" i="3"/>
  <c r="K9" i="3" s="1"/>
  <c r="J10" i="3"/>
  <c r="K10" i="3" s="1"/>
  <c r="J11" i="3"/>
  <c r="K11" i="3" s="1"/>
  <c r="J12" i="3"/>
  <c r="K12" i="3" s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2" i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Q9" i="4"/>
  <c r="Q11" i="4"/>
  <c r="Q10" i="4"/>
  <c r="Q12" i="4"/>
  <c r="J9" i="4"/>
  <c r="J11" i="4"/>
  <c r="I10" i="4"/>
  <c r="I12" i="4"/>
  <c r="J10" i="4"/>
  <c r="J12" i="4"/>
  <c r="I9" i="4"/>
  <c r="I11" i="4"/>
  <c r="H9" i="4"/>
  <c r="H11" i="4"/>
  <c r="G10" i="4"/>
  <c r="G12" i="4"/>
  <c r="H10" i="4"/>
  <c r="H12" i="4"/>
  <c r="G9" i="4"/>
  <c r="G11" i="4"/>
  <c r="E10" i="4"/>
  <c r="E12" i="4"/>
  <c r="E11" i="4"/>
  <c r="E9" i="4"/>
  <c r="E10" i="3"/>
  <c r="E12" i="3"/>
  <c r="E9" i="3"/>
  <c r="E11" i="3"/>
  <c r="K11" i="4" l="1"/>
  <c r="M11" i="4" s="1"/>
  <c r="O11" i="4"/>
  <c r="P11" i="4" s="1"/>
  <c r="K9" i="4"/>
  <c r="M9" i="4" s="1"/>
  <c r="O9" i="4"/>
  <c r="P9" i="4" s="1"/>
  <c r="L12" i="4"/>
  <c r="N12" i="4" s="1"/>
  <c r="L10" i="4"/>
  <c r="N10" i="4" s="1"/>
  <c r="O12" i="4"/>
  <c r="P12" i="4" s="1"/>
  <c r="K12" i="4"/>
  <c r="M12" i="4" s="1"/>
  <c r="K10" i="4"/>
  <c r="M10" i="4" s="1"/>
  <c r="O10" i="4"/>
  <c r="P10" i="4" s="1"/>
  <c r="L11" i="4"/>
  <c r="N11" i="4" s="1"/>
  <c r="L9" i="4"/>
  <c r="N9" i="4" s="1"/>
  <c r="F11" i="3"/>
  <c r="F9" i="3"/>
  <c r="F12" i="3"/>
  <c r="F10" i="3"/>
  <c r="F6" i="4"/>
  <c r="F7" i="4"/>
  <c r="F8" i="4"/>
  <c r="F5" i="4"/>
  <c r="M6" i="3"/>
  <c r="J6" i="3" s="1"/>
  <c r="K6" i="3" s="1"/>
  <c r="M7" i="3"/>
  <c r="J7" i="3" s="1"/>
  <c r="K7" i="3" s="1"/>
  <c r="M8" i="3"/>
  <c r="J8" i="3" s="1"/>
  <c r="K8" i="3" s="1"/>
  <c r="M5" i="3"/>
  <c r="J5" i="3" s="1"/>
  <c r="K5" i="3" s="1"/>
  <c r="J2" i="1"/>
  <c r="K2" i="1" s="1"/>
  <c r="H6" i="4"/>
  <c r="G6" i="4"/>
  <c r="E5" i="4"/>
  <c r="E6" i="4"/>
  <c r="H8" i="4"/>
  <c r="H7" i="4"/>
  <c r="G7" i="4"/>
  <c r="E8" i="4"/>
  <c r="G8" i="4"/>
  <c r="H5" i="4"/>
  <c r="E7" i="4"/>
  <c r="G5" i="4"/>
  <c r="E6" i="3"/>
  <c r="E7" i="3"/>
  <c r="Q5" i="4"/>
  <c r="Q7" i="4"/>
  <c r="Q6" i="4"/>
  <c r="E5" i="3"/>
  <c r="E8" i="3"/>
  <c r="Q8" i="4"/>
  <c r="I8" i="4"/>
  <c r="J7" i="4"/>
  <c r="J6" i="4"/>
  <c r="J5" i="4"/>
  <c r="I7" i="4"/>
  <c r="I6" i="4"/>
  <c r="I5" i="4"/>
  <c r="J8" i="4"/>
  <c r="O5" i="4" l="1"/>
  <c r="P5" i="4" s="1"/>
  <c r="K5" i="4"/>
  <c r="M5" i="4" s="1"/>
  <c r="L5" i="4"/>
  <c r="N5" i="4" s="1"/>
  <c r="O6" i="4"/>
  <c r="P6" i="4" s="1"/>
  <c r="K8" i="4"/>
  <c r="M8" i="4" s="1"/>
  <c r="L8" i="4"/>
  <c r="N8" i="4" s="1"/>
  <c r="O7" i="4"/>
  <c r="P7" i="4" s="1"/>
  <c r="K6" i="4"/>
  <c r="M6" i="4" s="1"/>
  <c r="L6" i="4"/>
  <c r="N6" i="4" s="1"/>
  <c r="O8" i="4"/>
  <c r="P8" i="4" s="1"/>
  <c r="K7" i="4"/>
  <c r="M7" i="4" s="1"/>
  <c r="L7" i="4"/>
  <c r="N7" i="4" s="1"/>
  <c r="F5" i="3"/>
  <c r="F6" i="3"/>
  <c r="F8" i="3"/>
  <c r="F7" i="3"/>
</calcChain>
</file>

<file path=xl/sharedStrings.xml><?xml version="1.0" encoding="utf-8"?>
<sst xmlns="http://schemas.openxmlformats.org/spreadsheetml/2006/main" count="171" uniqueCount="48">
  <si>
    <t>rhos</t>
  </si>
  <si>
    <t>K</t>
  </si>
  <si>
    <t>nparticles</t>
  </si>
  <si>
    <t>nmeantimes</t>
  </si>
  <si>
    <t>buffer_size_activation</t>
  </si>
  <si>
    <t>buffer_size_activation_value</t>
  </si>
  <si>
    <t>burnin_cycles_absorption</t>
  </si>
  <si>
    <t>rep</t>
  </si>
  <si>
    <t>seed</t>
  </si>
  <si>
    <t>Pr(FV)</t>
  </si>
  <si>
    <t>integral</t>
  </si>
  <si>
    <t>E(T)</t>
  </si>
  <si>
    <t>n(FV)</t>
  </si>
  <si>
    <t>n(PT)</t>
  </si>
  <si>
    <t>n(ET)</t>
  </si>
  <si>
    <t>Pr(K)</t>
  </si>
  <si>
    <t>[0.4, 0.75, 0.35]</t>
  </si>
  <si>
    <t>Grand Total</t>
  </si>
  <si>
    <t>Average of Pr(FV)</t>
  </si>
  <si>
    <t>Variance of Integral</t>
  </si>
  <si>
    <t>Values</t>
  </si>
  <si>
    <t>BIAS</t>
  </si>
  <si>
    <t>BIAS2</t>
  </si>
  <si>
    <t>Average of BIAS2</t>
  </si>
  <si>
    <t>Variance of Pr(FV)</t>
  </si>
  <si>
    <t>Variance of E0(T_A)</t>
  </si>
  <si>
    <t>MSE</t>
  </si>
  <si>
    <t>Bias^2</t>
  </si>
  <si>
    <t>Average of E0(T_A)</t>
  </si>
  <si>
    <t>Average of Integral</t>
  </si>
  <si>
    <t>Ratio B/C</t>
  </si>
  <si>
    <t>E(I)^2</t>
  </si>
  <si>
    <t>E(D)^2</t>
  </si>
  <si>
    <t>J</t>
  </si>
  <si>
    <t>Var(I)</t>
  </si>
  <si>
    <t>Var(D)</t>
  </si>
  <si>
    <t>Var(I)/E(I)^2</t>
  </si>
  <si>
    <t>Var(D)/E(D)^2</t>
  </si>
  <si>
    <t>log(Var(I/D))</t>
  </si>
  <si>
    <t>log(V/E2) (I)</t>
  </si>
  <si>
    <t>log(V/E2) (D)</t>
  </si>
  <si>
    <t>Variance of FV estimator approximated by E(I)^2/E(D)^2</t>
  </si>
  <si>
    <t>Var(I/D) obs.</t>
  </si>
  <si>
    <t>Var(I/D) appr.</t>
  </si>
  <si>
    <t>time(FV)</t>
  </si>
  <si>
    <t>time_fv_starts</t>
  </si>
  <si>
    <t>prop_time_fv_starts</t>
  </si>
  <si>
    <t>1/E(D)^2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</si>
</sst>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0.00000%"/>
    <numFmt numFmtId="165" formatCode="0.00000000000%"/>
    <numFmt numFmtId="166" formatCode="0.0000"/>
    <numFmt numFmtId="168" formatCode="_-* #,##0_-;\-* #,##0_-;_-* &quot;-&quot;??_-;_-@_-"/>
    <numFmt numFmtId="169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6" fillId="0" borderId="0" xfId="0" applyFont="1"/>
    <xf numFmtId="0" fontId="18" fillId="0" borderId="0" xfId="0" applyFont="1"/>
    <xf numFmtId="0" fontId="0" fillId="0" borderId="0" xfId="0" applyFill="1"/>
    <xf numFmtId="168" fontId="0" fillId="0" borderId="0" xfId="43" applyNumberFormat="1" applyFont="1"/>
    <xf numFmtId="169" fontId="0" fillId="0" borderId="0" xfId="1" applyNumberFormat="1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analyze_estimates_20210627_2157!$I$1</c:f>
              <c:strCache>
                <c:ptCount val="1"/>
                <c:pt idx="0">
                  <c:v>E(T)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analyze_estimates_20210627_2157!$F$2:$F$110</c:f>
              <c:numCache>
                <c:formatCode>General</c:formatCode>
                <c:ptCount val="10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  <c:pt idx="101">
                  <c:v>0.7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</c:numCache>
            </c:numRef>
          </c:xVal>
          <c:yVal>
            <c:numRef>
              <c:f>analyze_estimates_20210627_2157!$I$2:$I$110</c:f>
              <c:numCache>
                <c:formatCode>General</c:formatCode>
                <c:ptCount val="109"/>
                <c:pt idx="0">
                  <c:v>5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5.0999999999999996</c:v>
                </c:pt>
                <c:pt idx="7">
                  <c:v>5.2</c:v>
                </c:pt>
                <c:pt idx="8">
                  <c:v>5.5</c:v>
                </c:pt>
                <c:pt idx="9">
                  <c:v>5.0999999999999996</c:v>
                </c:pt>
                <c:pt idx="10">
                  <c:v>5.3</c:v>
                </c:pt>
                <c:pt idx="11">
                  <c:v>5.3</c:v>
                </c:pt>
                <c:pt idx="12">
                  <c:v>5.0999999999999996</c:v>
                </c:pt>
                <c:pt idx="13">
                  <c:v>5</c:v>
                </c:pt>
                <c:pt idx="14">
                  <c:v>4.8</c:v>
                </c:pt>
                <c:pt idx="15">
                  <c:v>13.1</c:v>
                </c:pt>
                <c:pt idx="16">
                  <c:v>13.4</c:v>
                </c:pt>
                <c:pt idx="17">
                  <c:v>12.4</c:v>
                </c:pt>
                <c:pt idx="18">
                  <c:v>12.9</c:v>
                </c:pt>
                <c:pt idx="19">
                  <c:v>13.6</c:v>
                </c:pt>
                <c:pt idx="20">
                  <c:v>12.6</c:v>
                </c:pt>
                <c:pt idx="21">
                  <c:v>13.3</c:v>
                </c:pt>
                <c:pt idx="22">
                  <c:v>12.7</c:v>
                </c:pt>
                <c:pt idx="23">
                  <c:v>12.8</c:v>
                </c:pt>
                <c:pt idx="24">
                  <c:v>13.1</c:v>
                </c:pt>
                <c:pt idx="25">
                  <c:v>11.9</c:v>
                </c:pt>
                <c:pt idx="26">
                  <c:v>12.9</c:v>
                </c:pt>
                <c:pt idx="27">
                  <c:v>13</c:v>
                </c:pt>
                <c:pt idx="28">
                  <c:v>13.1</c:v>
                </c:pt>
                <c:pt idx="29">
                  <c:v>12.5</c:v>
                </c:pt>
                <c:pt idx="30">
                  <c:v>43.1</c:v>
                </c:pt>
                <c:pt idx="31">
                  <c:v>38.200000000000003</c:v>
                </c:pt>
                <c:pt idx="32">
                  <c:v>38.6</c:v>
                </c:pt>
                <c:pt idx="33">
                  <c:v>38.299999999999997</c:v>
                </c:pt>
                <c:pt idx="34">
                  <c:v>40.1</c:v>
                </c:pt>
                <c:pt idx="35">
                  <c:v>37.799999999999997</c:v>
                </c:pt>
                <c:pt idx="36">
                  <c:v>41.9</c:v>
                </c:pt>
                <c:pt idx="37">
                  <c:v>40.6</c:v>
                </c:pt>
                <c:pt idx="38">
                  <c:v>42.9</c:v>
                </c:pt>
                <c:pt idx="39">
                  <c:v>40</c:v>
                </c:pt>
                <c:pt idx="40">
                  <c:v>39.4</c:v>
                </c:pt>
                <c:pt idx="41">
                  <c:v>39.9</c:v>
                </c:pt>
                <c:pt idx="42">
                  <c:v>39.799999999999997</c:v>
                </c:pt>
                <c:pt idx="43">
                  <c:v>42.5</c:v>
                </c:pt>
                <c:pt idx="44">
                  <c:v>39.700000000000003</c:v>
                </c:pt>
                <c:pt idx="45">
                  <c:v>125.8</c:v>
                </c:pt>
                <c:pt idx="46">
                  <c:v>128.69999999999999</c:v>
                </c:pt>
                <c:pt idx="47">
                  <c:v>126.6</c:v>
                </c:pt>
                <c:pt idx="48">
                  <c:v>122.5</c:v>
                </c:pt>
                <c:pt idx="49">
                  <c:v>127.8</c:v>
                </c:pt>
                <c:pt idx="50">
                  <c:v>107.1</c:v>
                </c:pt>
                <c:pt idx="51">
                  <c:v>127.1</c:v>
                </c:pt>
                <c:pt idx="52">
                  <c:v>129.1</c:v>
                </c:pt>
                <c:pt idx="53">
                  <c:v>131.9</c:v>
                </c:pt>
                <c:pt idx="54">
                  <c:v>137</c:v>
                </c:pt>
                <c:pt idx="55">
                  <c:v>137.1</c:v>
                </c:pt>
                <c:pt idx="56">
                  <c:v>127.2</c:v>
                </c:pt>
                <c:pt idx="57">
                  <c:v>119.6</c:v>
                </c:pt>
                <c:pt idx="58">
                  <c:v>123.1</c:v>
                </c:pt>
                <c:pt idx="59">
                  <c:v>127.4</c:v>
                </c:pt>
                <c:pt idx="60">
                  <c:v>399.4</c:v>
                </c:pt>
                <c:pt idx="61">
                  <c:v>412.5</c:v>
                </c:pt>
                <c:pt idx="62">
                  <c:v>429.2</c:v>
                </c:pt>
                <c:pt idx="63">
                  <c:v>395.4</c:v>
                </c:pt>
                <c:pt idx="64">
                  <c:v>387.9</c:v>
                </c:pt>
                <c:pt idx="65">
                  <c:v>403.5</c:v>
                </c:pt>
                <c:pt idx="66">
                  <c:v>406</c:v>
                </c:pt>
                <c:pt idx="67">
                  <c:v>415.4</c:v>
                </c:pt>
                <c:pt idx="68">
                  <c:v>369.5</c:v>
                </c:pt>
                <c:pt idx="69">
                  <c:v>426</c:v>
                </c:pt>
                <c:pt idx="70">
                  <c:v>415.3</c:v>
                </c:pt>
                <c:pt idx="71">
                  <c:v>452.3</c:v>
                </c:pt>
                <c:pt idx="72">
                  <c:v>392.1</c:v>
                </c:pt>
                <c:pt idx="73">
                  <c:v>380.8</c:v>
                </c:pt>
                <c:pt idx="74">
                  <c:v>395.9</c:v>
                </c:pt>
                <c:pt idx="75">
                  <c:v>1179.8</c:v>
                </c:pt>
                <c:pt idx="76">
                  <c:v>1195.0999999999999</c:v>
                </c:pt>
                <c:pt idx="77">
                  <c:v>1238.8</c:v>
                </c:pt>
                <c:pt idx="78">
                  <c:v>1286.3</c:v>
                </c:pt>
                <c:pt idx="79">
                  <c:v>1246.7</c:v>
                </c:pt>
                <c:pt idx="80">
                  <c:v>1303</c:v>
                </c:pt>
                <c:pt idx="81">
                  <c:v>1362</c:v>
                </c:pt>
                <c:pt idx="82">
                  <c:v>1256.8</c:v>
                </c:pt>
                <c:pt idx="83">
                  <c:v>1215.0999999999999</c:v>
                </c:pt>
                <c:pt idx="84">
                  <c:v>1273.8</c:v>
                </c:pt>
                <c:pt idx="85">
                  <c:v>1386.4</c:v>
                </c:pt>
                <c:pt idx="86">
                  <c:v>1208.0999999999999</c:v>
                </c:pt>
                <c:pt idx="87">
                  <c:v>1245.5999999999999</c:v>
                </c:pt>
                <c:pt idx="88">
                  <c:v>1265.0999999999999</c:v>
                </c:pt>
                <c:pt idx="89">
                  <c:v>1288.7</c:v>
                </c:pt>
                <c:pt idx="90">
                  <c:v>3723.6</c:v>
                </c:pt>
                <c:pt idx="91">
                  <c:v>3851.2</c:v>
                </c:pt>
                <c:pt idx="92">
                  <c:v>4216.8999999999996</c:v>
                </c:pt>
                <c:pt idx="93">
                  <c:v>3775.4</c:v>
                </c:pt>
                <c:pt idx="94">
                  <c:v>4400.3999999999996</c:v>
                </c:pt>
                <c:pt idx="95">
                  <c:v>3495.1</c:v>
                </c:pt>
                <c:pt idx="96">
                  <c:v>4215</c:v>
                </c:pt>
                <c:pt idx="97">
                  <c:v>3648.4</c:v>
                </c:pt>
                <c:pt idx="98">
                  <c:v>4093.4</c:v>
                </c:pt>
                <c:pt idx="99">
                  <c:v>4025</c:v>
                </c:pt>
                <c:pt idx="100">
                  <c:v>3985.6</c:v>
                </c:pt>
                <c:pt idx="101">
                  <c:v>4056.5</c:v>
                </c:pt>
                <c:pt idx="102">
                  <c:v>4058.9</c:v>
                </c:pt>
                <c:pt idx="103">
                  <c:v>3743.3</c:v>
                </c:pt>
                <c:pt idx="104">
                  <c:v>4369.3999999999996</c:v>
                </c:pt>
                <c:pt idx="105">
                  <c:v>11714.1</c:v>
                </c:pt>
                <c:pt idx="106">
                  <c:v>13311.9</c:v>
                </c:pt>
                <c:pt idx="107">
                  <c:v>12141.5</c:v>
                </c:pt>
                <c:pt idx="108">
                  <c:v>13149.2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91232"/>
        <c:axId val="281724416"/>
      </c:scatterChart>
      <c:scatterChart>
        <c:scatterStyle val="lineMarker"/>
        <c:varyColors val="0"/>
        <c:ser>
          <c:idx val="0"/>
          <c:order val="0"/>
          <c:tx>
            <c:strRef>
              <c:f>analyze_estimates_20210627_2157!$H$1</c:f>
              <c:strCache>
                <c:ptCount val="1"/>
                <c:pt idx="0">
                  <c:v>integral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analyze_estimates_20210627_2157!$F$2:$F$21</c:f>
              <c:numCache>
                <c:formatCode>General</c:formatCode>
                <c:ptCount val="2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</c:numCache>
            </c:numRef>
          </c:xVal>
          <c:yVal>
            <c:numRef>
              <c:f>analyze_estimates_20210627_2157!$H$2:$H$21</c:f>
              <c:numCache>
                <c:formatCode>0.00E+00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806336"/>
        <c:axId val="281804800"/>
      </c:scatterChart>
      <c:valAx>
        <c:axId val="17139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 as a fraction of 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1724416"/>
        <c:crosses val="autoZero"/>
        <c:crossBetween val="midCat"/>
      </c:valAx>
      <c:valAx>
        <c:axId val="28172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C00000"/>
                </a:solidFill>
              </a:defRPr>
            </a:pPr>
            <a:endParaRPr lang="en-US"/>
          </a:p>
        </c:txPr>
        <c:crossAx val="171391232"/>
        <c:crosses val="autoZero"/>
        <c:crossBetween val="midCat"/>
      </c:valAx>
      <c:valAx>
        <c:axId val="281804800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tx2"/>
                </a:solidFill>
              </a:defRPr>
            </a:pPr>
            <a:endParaRPr lang="en-US"/>
          </a:p>
        </c:txPr>
        <c:crossAx val="281806336"/>
        <c:crosses val="max"/>
        <c:crossBetween val="midCat"/>
      </c:valAx>
      <c:valAx>
        <c:axId val="28180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80480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100"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analyze_estimates_20210627_2157!$G$1</c:f>
              <c:strCache>
                <c:ptCount val="1"/>
                <c:pt idx="0">
                  <c:v>Pr(FV)</c:v>
                </c:pt>
              </c:strCache>
            </c:strRef>
          </c:tx>
          <c:spPr>
            <a:ln w="28575">
              <a:noFill/>
            </a:ln>
          </c:spPr>
          <c:xVal>
            <c:numRef>
              <c:f>analyze_estimates_20210627_2157!$F$2:$F$110</c:f>
              <c:numCache>
                <c:formatCode>General</c:formatCode>
                <c:ptCount val="10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  <c:pt idx="101">
                  <c:v>0.7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</c:numCache>
            </c:numRef>
          </c:xVal>
          <c:yVal>
            <c:numRef>
              <c:f>analyze_estimates_20210627_2157!$G$2:$G$110</c:f>
              <c:numCache>
                <c:formatCode>0.00000%</c:formatCode>
                <c:ptCount val="109"/>
                <c:pt idx="0">
                  <c:v>4.4999999999999998E-7</c:v>
                </c:pt>
                <c:pt idx="1">
                  <c:v>2.26E-6</c:v>
                </c:pt>
                <c:pt idx="2">
                  <c:v>1.8199999999999999E-6</c:v>
                </c:pt>
                <c:pt idx="3">
                  <c:v>1.7E-6</c:v>
                </c:pt>
                <c:pt idx="4">
                  <c:v>1.376E-5</c:v>
                </c:pt>
                <c:pt idx="5">
                  <c:v>6.1399999999999997E-6</c:v>
                </c:pt>
                <c:pt idx="6">
                  <c:v>8.5000000000000001E-7</c:v>
                </c:pt>
                <c:pt idx="7">
                  <c:v>8.6899999999999998E-6</c:v>
                </c:pt>
                <c:pt idx="8">
                  <c:v>1.9539999999999999E-5</c:v>
                </c:pt>
                <c:pt idx="9">
                  <c:v>1.9599999999999999E-6</c:v>
                </c:pt>
                <c:pt idx="10">
                  <c:v>7.1999999999999999E-7</c:v>
                </c:pt>
                <c:pt idx="11">
                  <c:v>6.4500000000000001E-6</c:v>
                </c:pt>
                <c:pt idx="12">
                  <c:v>5.0300000000000001E-6</c:v>
                </c:pt>
                <c:pt idx="13">
                  <c:v>1.9E-6</c:v>
                </c:pt>
                <c:pt idx="14">
                  <c:v>1.3999999999999999E-6</c:v>
                </c:pt>
                <c:pt idx="15">
                  <c:v>2.9399999999999998E-6</c:v>
                </c:pt>
                <c:pt idx="16">
                  <c:v>4.8300000000000003E-6</c:v>
                </c:pt>
                <c:pt idx="17">
                  <c:v>1.46E-6</c:v>
                </c:pt>
                <c:pt idx="18">
                  <c:v>5.2299999999999999E-6</c:v>
                </c:pt>
                <c:pt idx="19">
                  <c:v>7.7500000000000003E-6</c:v>
                </c:pt>
                <c:pt idx="20">
                  <c:v>3.36E-6</c:v>
                </c:pt>
                <c:pt idx="21">
                  <c:v>2.6699999999999998E-6</c:v>
                </c:pt>
                <c:pt idx="22">
                  <c:v>3.2600000000000001E-6</c:v>
                </c:pt>
                <c:pt idx="23">
                  <c:v>2.2699999999999999E-6</c:v>
                </c:pt>
                <c:pt idx="24">
                  <c:v>1.99E-6</c:v>
                </c:pt>
                <c:pt idx="25">
                  <c:v>3.1499999999999999E-6</c:v>
                </c:pt>
                <c:pt idx="26">
                  <c:v>6.0000000000000002E-6</c:v>
                </c:pt>
                <c:pt idx="27">
                  <c:v>3.89E-6</c:v>
                </c:pt>
                <c:pt idx="28">
                  <c:v>2.3499999999999999E-6</c:v>
                </c:pt>
                <c:pt idx="29">
                  <c:v>1.6199999999999999E-6</c:v>
                </c:pt>
                <c:pt idx="30">
                  <c:v>2.48E-6</c:v>
                </c:pt>
                <c:pt idx="31">
                  <c:v>1.33E-6</c:v>
                </c:pt>
                <c:pt idx="32">
                  <c:v>1.53E-6</c:v>
                </c:pt>
                <c:pt idx="33">
                  <c:v>2.2199999999999999E-6</c:v>
                </c:pt>
                <c:pt idx="34">
                  <c:v>1.9E-6</c:v>
                </c:pt>
                <c:pt idx="35">
                  <c:v>2.03E-6</c:v>
                </c:pt>
                <c:pt idx="36">
                  <c:v>4.8199999999999996E-6</c:v>
                </c:pt>
                <c:pt idx="37">
                  <c:v>3.27E-6</c:v>
                </c:pt>
                <c:pt idx="38">
                  <c:v>4.5700000000000003E-6</c:v>
                </c:pt>
                <c:pt idx="39">
                  <c:v>3.5700000000000001E-6</c:v>
                </c:pt>
                <c:pt idx="40">
                  <c:v>7.34E-6</c:v>
                </c:pt>
                <c:pt idx="41">
                  <c:v>7.61E-6</c:v>
                </c:pt>
                <c:pt idx="42">
                  <c:v>3.1499999999999999E-6</c:v>
                </c:pt>
                <c:pt idx="43">
                  <c:v>3.0599999999999999E-6</c:v>
                </c:pt>
                <c:pt idx="44">
                  <c:v>1.3999999999999999E-6</c:v>
                </c:pt>
                <c:pt idx="45">
                  <c:v>3.76E-6</c:v>
                </c:pt>
                <c:pt idx="46">
                  <c:v>2.65E-6</c:v>
                </c:pt>
                <c:pt idx="47">
                  <c:v>3.8999999999999999E-6</c:v>
                </c:pt>
                <c:pt idx="48">
                  <c:v>5.5400000000000003E-6</c:v>
                </c:pt>
                <c:pt idx="49">
                  <c:v>3.7299999999999999E-6</c:v>
                </c:pt>
                <c:pt idx="50">
                  <c:v>6.1800000000000001E-6</c:v>
                </c:pt>
                <c:pt idx="51">
                  <c:v>6.1399999999999997E-6</c:v>
                </c:pt>
                <c:pt idx="52">
                  <c:v>2.8899999999999999E-6</c:v>
                </c:pt>
                <c:pt idx="53">
                  <c:v>3.36E-6</c:v>
                </c:pt>
                <c:pt idx="54">
                  <c:v>4.8099999999999997E-6</c:v>
                </c:pt>
                <c:pt idx="55">
                  <c:v>6.3999999999999997E-6</c:v>
                </c:pt>
                <c:pt idx="56">
                  <c:v>6.1500000000000004E-6</c:v>
                </c:pt>
                <c:pt idx="57">
                  <c:v>3.9099999999999998E-6</c:v>
                </c:pt>
                <c:pt idx="58">
                  <c:v>4.7600000000000002E-6</c:v>
                </c:pt>
                <c:pt idx="59">
                  <c:v>2.9100000000000001E-6</c:v>
                </c:pt>
                <c:pt idx="60">
                  <c:v>3.76E-6</c:v>
                </c:pt>
                <c:pt idx="61">
                  <c:v>3.9500000000000003E-6</c:v>
                </c:pt>
                <c:pt idx="62">
                  <c:v>4.6800000000000001E-6</c:v>
                </c:pt>
                <c:pt idx="63">
                  <c:v>7.1799999999999999E-6</c:v>
                </c:pt>
                <c:pt idx="64">
                  <c:v>3.8500000000000004E-6</c:v>
                </c:pt>
                <c:pt idx="65">
                  <c:v>1.22E-6</c:v>
                </c:pt>
                <c:pt idx="66">
                  <c:v>4.1999999999999996E-6</c:v>
                </c:pt>
                <c:pt idx="67">
                  <c:v>5.2900000000000002E-6</c:v>
                </c:pt>
                <c:pt idx="68">
                  <c:v>5.0900000000000004E-6</c:v>
                </c:pt>
                <c:pt idx="69">
                  <c:v>4.0300000000000004E-6</c:v>
                </c:pt>
                <c:pt idx="70">
                  <c:v>1.9599999999999999E-6</c:v>
                </c:pt>
                <c:pt idx="71">
                  <c:v>5.4199999999999998E-6</c:v>
                </c:pt>
                <c:pt idx="72">
                  <c:v>2.1600000000000001E-6</c:v>
                </c:pt>
                <c:pt idx="73">
                  <c:v>4.8899999999999998E-6</c:v>
                </c:pt>
                <c:pt idx="74">
                  <c:v>4.3599999999999998E-6</c:v>
                </c:pt>
                <c:pt idx="75">
                  <c:v>6.02E-6</c:v>
                </c:pt>
                <c:pt idx="76">
                  <c:v>3.9700000000000001E-6</c:v>
                </c:pt>
                <c:pt idx="77">
                  <c:v>3.3000000000000002E-6</c:v>
                </c:pt>
                <c:pt idx="78">
                  <c:v>2.7099999999999999E-6</c:v>
                </c:pt>
                <c:pt idx="79">
                  <c:v>2.3599999999999999E-6</c:v>
                </c:pt>
                <c:pt idx="80">
                  <c:v>2.2900000000000001E-6</c:v>
                </c:pt>
                <c:pt idx="81">
                  <c:v>4.7700000000000001E-6</c:v>
                </c:pt>
                <c:pt idx="82">
                  <c:v>3.36E-6</c:v>
                </c:pt>
                <c:pt idx="83">
                  <c:v>3.7500000000000001E-6</c:v>
                </c:pt>
                <c:pt idx="84">
                  <c:v>2.8200000000000001E-6</c:v>
                </c:pt>
                <c:pt idx="85">
                  <c:v>3.98E-6</c:v>
                </c:pt>
                <c:pt idx="86">
                  <c:v>1.9700000000000002E-6</c:v>
                </c:pt>
                <c:pt idx="87">
                  <c:v>3.3299999999999999E-6</c:v>
                </c:pt>
                <c:pt idx="88">
                  <c:v>3.58E-6</c:v>
                </c:pt>
                <c:pt idx="89">
                  <c:v>4.8400000000000002E-6</c:v>
                </c:pt>
                <c:pt idx="90">
                  <c:v>4.6E-6</c:v>
                </c:pt>
                <c:pt idx="91">
                  <c:v>3.2399999999999999E-6</c:v>
                </c:pt>
                <c:pt idx="92">
                  <c:v>4.4700000000000004E-6</c:v>
                </c:pt>
                <c:pt idx="93">
                  <c:v>3.41E-6</c:v>
                </c:pt>
                <c:pt idx="94">
                  <c:v>3.27E-6</c:v>
                </c:pt>
                <c:pt idx="95">
                  <c:v>5.0499999999999999E-6</c:v>
                </c:pt>
                <c:pt idx="96">
                  <c:v>4.0300000000000004E-6</c:v>
                </c:pt>
                <c:pt idx="97">
                  <c:v>3.8700000000000002E-6</c:v>
                </c:pt>
                <c:pt idx="98">
                  <c:v>4.4100000000000001E-6</c:v>
                </c:pt>
                <c:pt idx="99">
                  <c:v>3.8199999999999998E-6</c:v>
                </c:pt>
                <c:pt idx="100">
                  <c:v>2.7199999999999998E-6</c:v>
                </c:pt>
                <c:pt idx="101">
                  <c:v>3.8999999999999999E-6</c:v>
                </c:pt>
                <c:pt idx="102">
                  <c:v>3.6200000000000001E-6</c:v>
                </c:pt>
                <c:pt idx="103">
                  <c:v>3.6200000000000001E-6</c:v>
                </c:pt>
                <c:pt idx="104">
                  <c:v>3.19E-6</c:v>
                </c:pt>
                <c:pt idx="105">
                  <c:v>4.4499999999999997E-6</c:v>
                </c:pt>
                <c:pt idx="106">
                  <c:v>3.14E-6</c:v>
                </c:pt>
                <c:pt idx="107">
                  <c:v>3.58E-6</c:v>
                </c:pt>
                <c:pt idx="108">
                  <c:v>3.7000000000000002E-6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792000"/>
        <c:axId val="338563840"/>
      </c:scatterChart>
      <c:valAx>
        <c:axId val="33779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8563840"/>
        <c:crosses val="autoZero"/>
        <c:crossBetween val="midCat"/>
      </c:valAx>
      <c:valAx>
        <c:axId val="338563840"/>
        <c:scaling>
          <c:orientation val="minMax"/>
        </c:scaling>
        <c:delete val="0"/>
        <c:axPos val="l"/>
        <c:majorGridlines/>
        <c:numFmt formatCode="0.00000%" sourceLinked="1"/>
        <c:majorTickMark val="out"/>
        <c:minorTickMark val="none"/>
        <c:tickLblPos val="nextTo"/>
        <c:crossAx val="337792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[estimates_vs_J_20210716_123640_results (ANALYSIS OF VARIANCE AND BIAS).xlsx]Analysis Variance!PivotTable1</c:name>
    <c:fmtId val="0"/>
  </c:pivotSource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#servers=3; K=40; rhos=[0.4,</a:t>
            </a:r>
            <a:r>
              <a:rPr lang="en-US" sz="1400" baseline="0"/>
              <a:t> 0.75, 0.35]; N=3200;  replications=8; </a:t>
            </a:r>
          </a:p>
          <a:p>
            <a:pPr>
              <a:defRPr sz="1400"/>
            </a:pPr>
            <a:r>
              <a:rPr lang="en-US" sz="1400" baseline="0"/>
              <a:t>True P(K)=0.00039%</a:t>
            </a:r>
            <a:endParaRPr lang="en-US" sz="1400"/>
          </a:p>
        </c:rich>
      </c:tx>
      <c:layout>
        <c:manualLayout>
          <c:xMode val="edge"/>
          <c:yMode val="edge"/>
          <c:x val="9.0863441384314708E-2"/>
          <c:y val="8.7062903139512357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'Analysis Variance'!$B$3:$B$4</c:f>
              <c:strCache>
                <c:ptCount val="1"/>
                <c:pt idx="0">
                  <c:v>Variance of Integral</c:v>
                </c:pt>
              </c:strCache>
            </c:strRef>
          </c:tx>
          <c:cat>
            <c:strRef>
              <c:f>'Analysis Variance'!$A$5:$A$13</c:f>
              <c:strCach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strCache>
            </c:strRef>
          </c:cat>
          <c:val>
            <c:numRef>
              <c:f>'Analysis Variance'!$B$5:$B$13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'Analysis Variance'!$D$3:$D$4</c:f>
              <c:strCache>
                <c:ptCount val="1"/>
                <c:pt idx="0">
                  <c:v>Average of Pr(FV)</c:v>
                </c:pt>
              </c:strCache>
            </c:strRef>
          </c:tx>
          <c:cat>
            <c:strRef>
              <c:f>'Analysis Variance'!$A$5:$A$13</c:f>
              <c:strCach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strCache>
            </c:strRef>
          </c:cat>
          <c:val>
            <c:numRef>
              <c:f>'Analysis Variance'!$D$5:$D$13</c:f>
              <c:numCache>
                <c:formatCode>General</c:formatCode>
                <c:ptCount val="8"/>
                <c:pt idx="0">
                  <c:v>4.8446666666666661E-6</c:v>
                </c:pt>
                <c:pt idx="1">
                  <c:v>3.5180000000000005E-6</c:v>
                </c:pt>
                <c:pt idx="2">
                  <c:v>3.3519999999999998E-6</c:v>
                </c:pt>
                <c:pt idx="3">
                  <c:v>4.4726666666666661E-6</c:v>
                </c:pt>
                <c:pt idx="4">
                  <c:v>4.1360000000000007E-6</c:v>
                </c:pt>
                <c:pt idx="5">
                  <c:v>3.5366666666666674E-6</c:v>
                </c:pt>
                <c:pt idx="6">
                  <c:v>3.8146666666666675E-6</c:v>
                </c:pt>
                <c:pt idx="7">
                  <c:v>3.7175E-6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289024"/>
        <c:axId val="402291328"/>
      </c:lineChart>
      <c:lineChart>
        <c:grouping val="standard"/>
        <c:varyColors val="0"/>
        <c:ser>
          <c:idx val="1"/>
          <c:order val="1"/>
          <c:tx>
            <c:strRef>
              <c:f>'Analysis Variance'!$C$3:$C$4</c:f>
              <c:strCache>
                <c:ptCount val="1"/>
                <c:pt idx="0">
                  <c:v>Variance of E0(T_A)</c:v>
                </c:pt>
              </c:strCache>
            </c:strRef>
          </c:tx>
          <c:cat>
            <c:strRef>
              <c:f>'Analysis Variance'!$A$5:$A$13</c:f>
              <c:strCach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strCache>
            </c:strRef>
          </c:cat>
          <c:val>
            <c:numRef>
              <c:f>'Analysis Variance'!$C$5:$C$13</c:f>
              <c:numCache>
                <c:formatCode>General</c:formatCode>
                <c:ptCount val="8"/>
                <c:pt idx="0">
                  <c:v>3.1822222222221579E-2</c:v>
                </c:pt>
                <c:pt idx="1">
                  <c:v>0.17182222222227009</c:v>
                </c:pt>
                <c:pt idx="2">
                  <c:v>2.7438222222224189</c:v>
                </c:pt>
                <c:pt idx="3">
                  <c:v>47.915555555555557</c:v>
                </c:pt>
                <c:pt idx="4">
                  <c:v>403.07715555551977</c:v>
                </c:pt>
                <c:pt idx="5">
                  <c:v>3065.5962666665182</c:v>
                </c:pt>
                <c:pt idx="6">
                  <c:v>66126.432622218665</c:v>
                </c:pt>
                <c:pt idx="7">
                  <c:v>450432.14687499404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348672"/>
        <c:axId val="402347136"/>
      </c:lineChart>
      <c:catAx>
        <c:axId val="40228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 as fraction of 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02291328"/>
        <c:crosses val="autoZero"/>
        <c:auto val="1"/>
        <c:lblAlgn val="ctr"/>
        <c:lblOffset val="100"/>
        <c:noMultiLvlLbl val="0"/>
      </c:catAx>
      <c:valAx>
        <c:axId val="402291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2"/>
                </a:solidFill>
              </a:defRPr>
            </a:pPr>
            <a:endParaRPr lang="en-US"/>
          </a:p>
        </c:txPr>
        <c:crossAx val="402289024"/>
        <c:crosses val="autoZero"/>
        <c:crossBetween val="between"/>
      </c:valAx>
      <c:valAx>
        <c:axId val="402347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C00000"/>
                </a:solidFill>
              </a:defRPr>
            </a:pPr>
            <a:endParaRPr lang="en-US"/>
          </a:p>
        </c:txPr>
        <c:crossAx val="402348672"/>
        <c:crosses val="max"/>
        <c:crossBetween val="between"/>
      </c:valAx>
      <c:catAx>
        <c:axId val="402348672"/>
        <c:scaling>
          <c:orientation val="minMax"/>
        </c:scaling>
        <c:delete val="1"/>
        <c:axPos val="b"/>
        <c:majorTickMark val="out"/>
        <c:minorTickMark val="none"/>
        <c:tickLblPos val="nextTo"/>
        <c:crossAx val="402347136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#servers=3; K=40; rhos=[0.4, 0.75, 0.35]; N=3200;  replications=15; 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True P(K)=0.00039%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0928598907110076"/>
          <c:y val="2.219320730581744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 Variance &amp; Bias'!$I$4</c:f>
              <c:strCache>
                <c:ptCount val="1"/>
                <c:pt idx="0">
                  <c:v>Variance of Pr(FV)</c:v>
                </c:pt>
              </c:strCache>
            </c:strRef>
          </c:tx>
          <c:cat>
            <c:numRef>
              <c:f>'Analysis Variance &amp; Bias'!$H$5:$H$12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f>'Analysis Variance &amp; Bias'!$I$5:$I$12</c:f>
              <c:numCache>
                <c:formatCode>General</c:formatCode>
                <c:ptCount val="8"/>
                <c:pt idx="0">
                  <c:v>2.8091424888888882E-11</c:v>
                </c:pt>
                <c:pt idx="1">
                  <c:v>2.8823493333333299E-12</c:v>
                </c:pt>
                <c:pt idx="2">
                  <c:v>3.6646560000000004E-12</c:v>
                </c:pt>
                <c:pt idx="3">
                  <c:v>1.6512995555555578E-12</c:v>
                </c:pt>
                <c:pt idx="4">
                  <c:v>2.0991173333333266E-12</c:v>
                </c:pt>
                <c:pt idx="5">
                  <c:v>1.1025688888888853E-12</c:v>
                </c:pt>
                <c:pt idx="6">
                  <c:v>3.6255822222221432E-13</c:v>
                </c:pt>
                <c:pt idx="7">
                  <c:v>2.223187500000011E-13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'Analysis Variance &amp; Bias'!$J$4</c:f>
              <c:strCache>
                <c:ptCount val="1"/>
                <c:pt idx="0">
                  <c:v>Bias^2</c:v>
                </c:pt>
              </c:strCache>
            </c:strRef>
          </c:tx>
          <c:cat>
            <c:numRef>
              <c:f>'Analysis Variance &amp; Bias'!$H$5:$H$12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f>'Analysis Variance &amp; Bias'!$J$5:$J$12</c:f>
              <c:numCache>
                <c:formatCode>General</c:formatCode>
                <c:ptCount val="8"/>
                <c:pt idx="0">
                  <c:v>4.0314412870088679E-12</c:v>
                </c:pt>
                <c:pt idx="1">
                  <c:v>1.7771326400290753E-12</c:v>
                </c:pt>
                <c:pt idx="2">
                  <c:v>7.1118577148161585E-14</c:v>
                </c:pt>
                <c:pt idx="3">
                  <c:v>3.1833065359458539E-13</c:v>
                </c:pt>
                <c:pt idx="4">
                  <c:v>9.3865118288797008E-14</c:v>
                </c:pt>
                <c:pt idx="5">
                  <c:v>3.3580637343842804E-13</c:v>
                </c:pt>
                <c:pt idx="6">
                  <c:v>7.2693001088324886E-13</c:v>
                </c:pt>
                <c:pt idx="7">
                  <c:v>1.2672360306232391E-12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'Analysis Variance &amp; Bias'!$K$4</c:f>
              <c:strCache>
                <c:ptCount val="1"/>
                <c:pt idx="0">
                  <c:v>MSE</c:v>
                </c:pt>
              </c:strCache>
            </c:strRef>
          </c:tx>
          <c:cat>
            <c:numRef>
              <c:f>'Analysis Variance &amp; Bias'!$H$5:$H$12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f>'Analysis Variance &amp; Bias'!$K$5:$K$12</c:f>
              <c:numCache>
                <c:formatCode>General</c:formatCode>
                <c:ptCount val="8"/>
                <c:pt idx="0">
                  <c:v>3.2122866175897748E-11</c:v>
                </c:pt>
                <c:pt idx="1">
                  <c:v>4.6594819733624051E-12</c:v>
                </c:pt>
                <c:pt idx="2">
                  <c:v>3.7357745771481616E-12</c:v>
                </c:pt>
                <c:pt idx="3">
                  <c:v>1.9696302091501432E-12</c:v>
                </c:pt>
                <c:pt idx="4">
                  <c:v>2.1929824516221234E-12</c:v>
                </c:pt>
                <c:pt idx="5">
                  <c:v>1.4383752623273134E-12</c:v>
                </c:pt>
                <c:pt idx="6">
                  <c:v>1.0894882331054631E-12</c:v>
                </c:pt>
                <c:pt idx="7">
                  <c:v>1.4895547806232402E-12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444992"/>
        <c:axId val="504389632"/>
      </c:lineChart>
      <c:catAx>
        <c:axId val="50344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J as fraction of 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4389632"/>
        <c:crosses val="autoZero"/>
        <c:auto val="1"/>
        <c:lblAlgn val="ctr"/>
        <c:lblOffset val="100"/>
        <c:noMultiLvlLbl val="0"/>
      </c:catAx>
      <c:valAx>
        <c:axId val="504389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3444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Approximation of Var(I/D) </a:t>
            </a:r>
            <a:r>
              <a:rPr lang="en-US" sz="1200" b="0"/>
              <a:t>~ E(I)^2</a:t>
            </a:r>
            <a:r>
              <a:rPr lang="en-US" sz="1200" b="0" baseline="0"/>
              <a:t>/E(D)^2</a:t>
            </a:r>
            <a:endParaRPr lang="en-US" sz="1200" b="0"/>
          </a:p>
        </c:rich>
      </c:tx>
      <c:layout>
        <c:manualLayout>
          <c:xMode val="edge"/>
          <c:yMode val="edge"/>
          <c:x val="0.20035033999483517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83329925144458"/>
          <c:y val="0.17218759113444151"/>
          <c:w val="0.55546909226349173"/>
          <c:h val="0.70649278215223099"/>
        </c:manualLayout>
      </c:layout>
      <c:lineChart>
        <c:grouping val="standard"/>
        <c:varyColors val="0"/>
        <c:ser>
          <c:idx val="0"/>
          <c:order val="0"/>
          <c:tx>
            <c:strRef>
              <c:f>'Analysis Sq. Expected'!$G$4</c:f>
              <c:strCache>
                <c:ptCount val="1"/>
                <c:pt idx="0">
                  <c:v>E(I)^2</c:v>
                </c:pt>
              </c:strCache>
            </c:strRef>
          </c:tx>
          <c:cat>
            <c:numRef>
              <c:f>'Analysis Sq. Expected'!$F$5:$F$12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f>'Analysis Sq. Expected'!$G$5:$G$8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'Analysis Sq. Expected'!$H$4</c:f>
              <c:strCache>
                <c:ptCount val="1"/>
                <c:pt idx="0">
                  <c:v>E(D)^2</c:v>
                </c:pt>
              </c:strCache>
            </c:strRef>
          </c:tx>
          <c:cat>
            <c:numRef>
              <c:f>'Analysis Sq. Expected'!$F$5:$F$12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f>'Analysis Sq. Expected'!$H$5:$H$12</c:f>
              <c:numCache>
                <c:formatCode>General</c:formatCode>
                <c:ptCount val="8"/>
                <c:pt idx="0">
                  <c:v>25.874177777777781</c:v>
                </c:pt>
                <c:pt idx="1">
                  <c:v>166.06617777777774</c:v>
                </c:pt>
                <c:pt idx="2">
                  <c:v>1614.9681777777773</c:v>
                </c:pt>
                <c:pt idx="3">
                  <c:v>16010.684444444443</c:v>
                </c:pt>
                <c:pt idx="4">
                  <c:v>164359.97084444447</c:v>
                </c:pt>
                <c:pt idx="5">
                  <c:v>1596230.0963999997</c:v>
                </c:pt>
                <c:pt idx="6">
                  <c:v>15818172.869377781</c:v>
                </c:pt>
                <c:pt idx="7">
                  <c:v>158235643.68062499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831424"/>
        <c:axId val="552866560"/>
      </c:lineChart>
      <c:lineChart>
        <c:grouping val="standard"/>
        <c:varyColors val="0"/>
        <c:ser>
          <c:idx val="2"/>
          <c:order val="2"/>
          <c:tx>
            <c:strRef>
              <c:f>'Analysis Sq. Expected'!$O$4</c:f>
              <c:strCache>
                <c:ptCount val="1"/>
                <c:pt idx="0">
                  <c:v>Var(I/D) appr.</c:v>
                </c:pt>
              </c:strCache>
            </c:strRef>
          </c:tx>
          <c:cat>
            <c:numRef>
              <c:f>'Analysis Sq. Expected'!$F$5:$F$12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f>'Analysis Sq. Expected'!$O$5:$O$12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'Analysis Sq. Expected'!$Q$4</c:f>
              <c:strCache>
                <c:ptCount val="1"/>
                <c:pt idx="0">
                  <c:v>Var(I/D) obs.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pPr>
              <a:ln>
                <a:solidFill>
                  <a:srgbClr val="92D050"/>
                </a:solidFill>
              </a:ln>
            </c:spPr>
          </c:marker>
          <c:cat>
            <c:numRef>
              <c:f>'Analysis Sq. Expected'!$F$5:$F$12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f>'Analysis Sq. Expected'!$Q$5:$Q$12</c:f>
              <c:numCache>
                <c:formatCode>General</c:formatCode>
                <c:ptCount val="8"/>
                <c:pt idx="0">
                  <c:v>2.8091424888888882E-11</c:v>
                </c:pt>
                <c:pt idx="1">
                  <c:v>2.8823493333333299E-12</c:v>
                </c:pt>
                <c:pt idx="2">
                  <c:v>3.6646560000000004E-12</c:v>
                </c:pt>
                <c:pt idx="3">
                  <c:v>1.6512995555555578E-12</c:v>
                </c:pt>
                <c:pt idx="4">
                  <c:v>2.0991173333333266E-12</c:v>
                </c:pt>
                <c:pt idx="5">
                  <c:v>1.1025688888888853E-12</c:v>
                </c:pt>
                <c:pt idx="6">
                  <c:v>3.6255822222221432E-13</c:v>
                </c:pt>
                <c:pt idx="7">
                  <c:v>2.223187500000011E-13</c:v>
                </c:pt>
              </c:numCache>
            </c:numRef>
          </c:val>
          <c:smooth val="0"/>
        </c:ser>
        <c:ser>
          <c:idx val="4"/>
          <c:order val="4"/>
          <c:tx>
            <c:v>1/E(D)^2</c:v>
          </c:tx>
          <c:val>
            <c:numRef>
              <c:f>'Analysis Sq. Expected'!$R$5:$R$12</c:f>
              <c:numCache>
                <c:formatCode>General</c:formatCode>
                <c:ptCount val="8"/>
                <c:pt idx="0">
                  <c:v>3.8648571119382857E-2</c:v>
                </c:pt>
                <c:pt idx="1">
                  <c:v>6.0216957684071882E-3</c:v>
                </c:pt>
                <c:pt idx="2">
                  <c:v>6.1920724739977003E-4</c:v>
                </c:pt>
                <c:pt idx="3">
                  <c:v>6.2458291740737583E-5</c:v>
                </c:pt>
                <c:pt idx="4">
                  <c:v>6.0842064820419804E-6</c:v>
                </c:pt>
                <c:pt idx="5">
                  <c:v>6.2647609655732847E-7</c:v>
                </c:pt>
                <c:pt idx="6">
                  <c:v>6.3218426569094373E-8</c:v>
                </c:pt>
                <c:pt idx="7">
                  <c:v>6.3196886411910489E-9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997696"/>
        <c:axId val="552871424"/>
      </c:lineChart>
      <c:catAx>
        <c:axId val="50783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 as fraction of K</a:t>
                </a:r>
              </a:p>
            </c:rich>
          </c:tx>
          <c:layout>
            <c:manualLayout>
              <c:xMode val="edge"/>
              <c:yMode val="edge"/>
              <c:x val="0.3548818730923689"/>
              <c:y val="0.892569262175561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52866560"/>
        <c:crosses val="autoZero"/>
        <c:auto val="1"/>
        <c:lblAlgn val="ctr"/>
        <c:lblOffset val="100"/>
        <c:noMultiLvlLbl val="0"/>
      </c:catAx>
      <c:valAx>
        <c:axId val="55286656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log scale</a:t>
                </a:r>
              </a:p>
            </c:rich>
          </c:tx>
          <c:layout>
            <c:manualLayout>
              <c:xMode val="edge"/>
              <c:yMode val="edge"/>
              <c:x val="3.0630630941037414E-2"/>
              <c:y val="8.282954214056575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07831424"/>
        <c:crosses val="autoZero"/>
        <c:crossBetween val="between"/>
      </c:valAx>
      <c:valAx>
        <c:axId val="552871424"/>
        <c:scaling>
          <c:logBase val="10"/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>
                    <a:solidFill>
                      <a:srgbClr val="92D050"/>
                    </a:solidFill>
                  </a:defRPr>
                </a:pPr>
                <a:r>
                  <a:rPr lang="en-US">
                    <a:solidFill>
                      <a:srgbClr val="92D050"/>
                    </a:solidFill>
                  </a:rPr>
                  <a:t>log scale</a:t>
                </a:r>
              </a:p>
            </c:rich>
          </c:tx>
          <c:layout>
            <c:manualLayout>
              <c:xMode val="edge"/>
              <c:yMode val="edge"/>
              <c:x val="0.70907447085068209"/>
              <c:y val="5.505176436278798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92D050"/>
                </a:solidFill>
              </a:defRPr>
            </a:pPr>
            <a:endParaRPr lang="en-US"/>
          </a:p>
        </c:txPr>
        <c:crossAx val="517997696"/>
        <c:crosses val="max"/>
        <c:crossBetween val="between"/>
      </c:valAx>
      <c:catAx>
        <c:axId val="51799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287142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Check Var ~ E^2</a:t>
            </a:r>
            <a:r>
              <a:rPr lang="en-US" sz="1200" b="0"/>
              <a:t>:</a:t>
            </a:r>
            <a:r>
              <a:rPr lang="en-US" sz="1200" b="0" baseline="0"/>
              <a:t> Should be parallel lines in log scale</a:t>
            </a:r>
            <a:endParaRPr lang="en-US" sz="1200" b="0"/>
          </a:p>
        </c:rich>
      </c:tx>
      <c:layout>
        <c:manualLayout>
          <c:xMode val="edge"/>
          <c:yMode val="edge"/>
          <c:x val="0.15211111111111114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259951881014873"/>
          <c:y val="0.16089129483814524"/>
          <c:w val="0.66753915135608044"/>
          <c:h val="0.71778907844852724"/>
        </c:manualLayout>
      </c:layout>
      <c:lineChart>
        <c:grouping val="standard"/>
        <c:varyColors val="0"/>
        <c:ser>
          <c:idx val="1"/>
          <c:order val="0"/>
          <c:tx>
            <c:strRef>
              <c:f>'Analysis Sq. Expected'!$I$4</c:f>
              <c:strCache>
                <c:ptCount val="1"/>
                <c:pt idx="0">
                  <c:v>Var(I)</c:v>
                </c:pt>
              </c:strCache>
            </c:strRef>
          </c:tx>
          <c:cat>
            <c:numRef>
              <c:f>'Analysis Sq. Expected'!$F$5:$F$12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f>'Analysis Sq. Expected'!$I$5:$I$8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'Analysis Sq. Expected'!$G$4</c:f>
              <c:strCache>
                <c:ptCount val="1"/>
                <c:pt idx="0">
                  <c:v>E(I)^2</c:v>
                </c:pt>
              </c:strCache>
            </c:strRef>
          </c:tx>
          <c:cat>
            <c:numRef>
              <c:f>'Analysis Sq. Expected'!$F$5:$F$12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f>'Analysis Sq. Expected'!$G$5:$G$8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'Analysis Sq. Expected'!$J$4</c:f>
              <c:strCache>
                <c:ptCount val="1"/>
                <c:pt idx="0">
                  <c:v>Var(D)</c:v>
                </c:pt>
              </c:strCache>
            </c:strRef>
          </c:tx>
          <c:cat>
            <c:numRef>
              <c:f>'Analysis Sq. Expected'!$F$5:$F$12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f>'Analysis Sq. Expected'!$J$5:$J$12</c:f>
              <c:numCache>
                <c:formatCode>General</c:formatCode>
                <c:ptCount val="8"/>
                <c:pt idx="0">
                  <c:v>3.1822222222221579E-2</c:v>
                </c:pt>
                <c:pt idx="1">
                  <c:v>0.17182222222227009</c:v>
                </c:pt>
                <c:pt idx="2">
                  <c:v>2.7438222222224189</c:v>
                </c:pt>
                <c:pt idx="3">
                  <c:v>47.915555555555557</c:v>
                </c:pt>
                <c:pt idx="4">
                  <c:v>403.07715555551977</c:v>
                </c:pt>
                <c:pt idx="5">
                  <c:v>3065.5962666665182</c:v>
                </c:pt>
                <c:pt idx="6">
                  <c:v>66126.432622218665</c:v>
                </c:pt>
                <c:pt idx="7">
                  <c:v>450432.14687499404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'Analysis Sq. Expected'!$H$4</c:f>
              <c:strCache>
                <c:ptCount val="1"/>
                <c:pt idx="0">
                  <c:v>E(D)^2</c:v>
                </c:pt>
              </c:strCache>
            </c:strRef>
          </c:tx>
          <c:marker>
            <c:symbol val="circle"/>
            <c:size val="7"/>
          </c:marker>
          <c:cat>
            <c:numRef>
              <c:f>'Analysis Sq. Expected'!$F$5:$F$12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f>'Analysis Sq. Expected'!$H$5:$H$12</c:f>
              <c:numCache>
                <c:formatCode>General</c:formatCode>
                <c:ptCount val="8"/>
                <c:pt idx="0">
                  <c:v>25.874177777777781</c:v>
                </c:pt>
                <c:pt idx="1">
                  <c:v>166.06617777777774</c:v>
                </c:pt>
                <c:pt idx="2">
                  <c:v>1614.9681777777773</c:v>
                </c:pt>
                <c:pt idx="3">
                  <c:v>16010.684444444443</c:v>
                </c:pt>
                <c:pt idx="4">
                  <c:v>164359.97084444447</c:v>
                </c:pt>
                <c:pt idx="5">
                  <c:v>1596230.0963999997</c:v>
                </c:pt>
                <c:pt idx="6">
                  <c:v>15818172.869377781</c:v>
                </c:pt>
                <c:pt idx="7">
                  <c:v>158235643.68062499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16384"/>
        <c:axId val="518030848"/>
      </c:lineChart>
      <c:catAx>
        <c:axId val="51801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 as fraction of K</a:t>
                </a:r>
              </a:p>
            </c:rich>
          </c:tx>
          <c:layout>
            <c:manualLayout>
              <c:xMode val="edge"/>
              <c:yMode val="edge"/>
              <c:x val="0.37556364829396327"/>
              <c:y val="0.887939632545931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18030848"/>
        <c:crosses val="autoZero"/>
        <c:auto val="1"/>
        <c:lblAlgn val="ctr"/>
        <c:lblOffset val="100"/>
        <c:noMultiLvlLbl val="0"/>
      </c:catAx>
      <c:valAx>
        <c:axId val="51803084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log scale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7.718139399241762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1801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201707</xdr:colOff>
      <xdr:row>4</xdr:row>
      <xdr:rowOff>141194</xdr:rowOff>
    </xdr:from>
    <xdr:to>
      <xdr:col>12</xdr:col>
      <xdr:colOff>1591235</xdr:colOff>
      <xdr:row>19</xdr:row>
      <xdr:rowOff>123266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291353</xdr:colOff>
      <xdr:row>4</xdr:row>
      <xdr:rowOff>186018</xdr:rowOff>
    </xdr:from>
    <xdr:to>
      <xdr:col>8</xdr:col>
      <xdr:colOff>369795</xdr:colOff>
      <xdr:row>19</xdr:row>
      <xdr:rowOff>71718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948018</xdr:colOff>
      <xdr:row>3</xdr:row>
      <xdr:rowOff>116541</xdr:rowOff>
    </xdr:from>
    <xdr:to>
      <xdr:col>16</xdr:col>
      <xdr:colOff>302559</xdr:colOff>
      <xdr:row>24</xdr:row>
      <xdr:rowOff>22412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246529</xdr:colOff>
      <xdr:row>13</xdr:row>
      <xdr:rowOff>107576</xdr:rowOff>
    </xdr:from>
    <xdr:to>
      <xdr:col>10</xdr:col>
      <xdr:colOff>100852</xdr:colOff>
      <xdr:row>31</xdr:row>
      <xdr:rowOff>112059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156883</xdr:colOff>
      <xdr:row>14</xdr:row>
      <xdr:rowOff>40341</xdr:rowOff>
    </xdr:from>
    <xdr:to>
      <xdr:col>14</xdr:col>
      <xdr:colOff>493059</xdr:colOff>
      <xdr:row>28</xdr:row>
      <xdr:rowOff>116541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100852</xdr:colOff>
      <xdr:row>14</xdr:row>
      <xdr:rowOff>89647</xdr:rowOff>
    </xdr:from>
    <xdr:to>
      <xdr:col>6</xdr:col>
      <xdr:colOff>134470</xdr:colOff>
      <xdr:row>28</xdr:row>
      <xdr:rowOff>165847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 Mastropietro" refreshedDate="44405.462370138892" createdVersion="4" refreshedVersion="4" minRefreshableVersion="3" recordCount="109">
  <cacheSource type="worksheet">
    <worksheetSource ref="F1:K110" sheet="analyze_estimates_20210627_2157"/>
  </cacheSource>
  <cacheFields count="6">
    <cacheField name="buffer_size_activation" numFmtId="0">
      <sharedItems containsSemiMixedTypes="0" containsString="0" containsNumber="1" minValue="0.1" maxValue="0.8" count="8">
        <n v="0.1"/>
        <n v="0.2"/>
        <n v="0.3"/>
        <n v="0.4"/>
        <n v="0.5"/>
        <n v="0.6"/>
        <n v="0.7"/>
        <n v="0.8"/>
      </sharedItems>
    </cacheField>
    <cacheField name="Pr(FV)" numFmtId="164">
      <sharedItems containsSemiMixedTypes="0" containsString="0" containsNumber="1" minValue="4.4999999999999998E-7" maxValue="1.9539999999999999E-5"/>
    </cacheField>
    <cacheField name="integral" numFmtId="0">
      <sharedItems containsNonDate="0" containsString="0" containsBlank="1"/>
    </cacheField>
    <cacheField name="E(T)" numFmtId="0">
      <sharedItems containsSemiMixedTypes="0" containsString="0" containsNumber="1" minValue="4.8" maxValue="13311.9"/>
    </cacheField>
    <cacheField name="BIAS" numFmtId="164">
      <sharedItems containsSemiMixedTypes="0" containsString="0" containsNumber="1" minValue="-3.4896240073867798E-6" maxValue="1.560037599261322E-5"/>
    </cacheField>
    <cacheField name="BIAS2" numFmtId="165">
      <sharedItems containsSemiMixedTypes="0" containsString="0" containsNumber="1" minValue="1.0766122270960852E-16" maxValue="2.433717311109029E-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">
  <r>
    <x v="0"/>
    <n v="4.4999999999999998E-7"/>
    <m/>
    <n v="5"/>
    <n v="-3.4896240073867798E-6"/>
    <n v="1.2177475712930168E-11"/>
  </r>
  <r>
    <x v="0"/>
    <n v="2.26E-6"/>
    <m/>
    <n v="4.9000000000000004"/>
    <n v="-1.6796240073867797E-6"/>
    <n v="2.8211368061900252E-12"/>
  </r>
  <r>
    <x v="0"/>
    <n v="1.8199999999999999E-6"/>
    <m/>
    <n v="4.9000000000000004"/>
    <n v="-2.1196240073867798E-6"/>
    <n v="4.4928059326903916E-12"/>
  </r>
  <r>
    <x v="0"/>
    <n v="1.7E-6"/>
    <m/>
    <n v="4.9000000000000004"/>
    <n v="-2.2396240073867799E-6"/>
    <n v="5.0159156944632192E-12"/>
  </r>
  <r>
    <x v="0"/>
    <n v="1.376E-5"/>
    <m/>
    <n v="5.0999999999999996"/>
    <n v="9.8203759926132215E-6"/>
    <n v="9.6439784636294117E-11"/>
  </r>
  <r>
    <x v="0"/>
    <n v="6.1399999999999997E-6"/>
    <m/>
    <n v="5.0999999999999996"/>
    <n v="2.20037599261322E-6"/>
    <n v="4.8416545088686127E-12"/>
  </r>
  <r>
    <x v="0"/>
    <n v="8.5000000000000001E-7"/>
    <m/>
    <n v="5.0999999999999996"/>
    <n v="-3.0896240073867798E-6"/>
    <n v="9.5457765070207441E-12"/>
  </r>
  <r>
    <x v="0"/>
    <n v="8.6899999999999998E-6"/>
    <m/>
    <n v="5.2"/>
    <n v="4.7503759926132201E-6"/>
    <n v="2.2566072071196036E-11"/>
  </r>
  <r>
    <x v="0"/>
    <n v="1.9539999999999999E-5"/>
    <m/>
    <n v="5.5"/>
    <n v="1.560037599261322E-5"/>
    <n v="2.433717311109029E-10"/>
  </r>
  <r>
    <x v="0"/>
    <n v="1.9599999999999999E-6"/>
    <m/>
    <n v="5.0999999999999996"/>
    <n v="-1.9796240073867798E-6"/>
    <n v="3.918911210622093E-12"/>
  </r>
  <r>
    <x v="0"/>
    <n v="7.1999999999999999E-7"/>
    <m/>
    <n v="5.3"/>
    <n v="-3.2196240073867798E-6"/>
    <n v="1.0365978748941306E-11"/>
  </r>
  <r>
    <x v="0"/>
    <n v="6.4500000000000001E-6"/>
    <m/>
    <n v="5.3"/>
    <n v="2.5103759926132204E-6"/>
    <n v="6.3019876242888118E-12"/>
  </r>
  <r>
    <x v="0"/>
    <n v="5.0300000000000001E-6"/>
    <m/>
    <n v="5.0999999999999996"/>
    <n v="1.0903759926132204E-6"/>
    <n v="1.1889198052672656E-12"/>
  </r>
  <r>
    <x v="0"/>
    <n v="1.9E-6"/>
    <m/>
    <n v="5"/>
    <n v="-2.0396240073867797E-6"/>
    <n v="4.1600660915085066E-12"/>
  </r>
  <r>
    <x v="0"/>
    <n v="1.3999999999999999E-6"/>
    <m/>
    <n v="4.8"/>
    <n v="-2.5396240073867795E-6"/>
    <n v="6.4496900988952856E-12"/>
  </r>
  <r>
    <x v="1"/>
    <n v="2.9399999999999998E-6"/>
    <m/>
    <n v="13.1"/>
    <n v="-9.9962400738677989E-7"/>
    <n v="9.9924815614400492E-13"/>
  </r>
  <r>
    <x v="1"/>
    <n v="4.8300000000000003E-6"/>
    <m/>
    <n v="13.4"/>
    <n v="8.9037599261322065E-7"/>
    <n v="7.927694082219779E-13"/>
  </r>
  <r>
    <x v="1"/>
    <n v="1.46E-6"/>
    <m/>
    <n v="12.4"/>
    <n v="-2.4796240073867797E-6"/>
    <n v="6.1485352180088727E-12"/>
  </r>
  <r>
    <x v="1"/>
    <n v="5.2299999999999999E-6"/>
    <m/>
    <n v="12.9"/>
    <n v="1.2903759926132202E-6"/>
    <n v="1.6650702023125532E-12"/>
  </r>
  <r>
    <x v="1"/>
    <n v="7.7500000000000003E-6"/>
    <m/>
    <n v="13.6"/>
    <n v="3.8103759926132206E-6"/>
    <n v="1.4518965205083187E-11"/>
  </r>
  <r>
    <x v="1"/>
    <n v="3.36E-6"/>
    <m/>
    <n v="12.6"/>
    <n v="-5.7962400738677968E-7"/>
    <n v="3.359639899391096E-13"/>
  </r>
  <r>
    <x v="1"/>
    <n v="2.6699999999999998E-6"/>
    <m/>
    <n v="13.3"/>
    <n v="-1.2696240073867798E-6"/>
    <n v="1.6119451201328661E-12"/>
  </r>
  <r>
    <x v="1"/>
    <n v="3.2600000000000001E-6"/>
    <m/>
    <n v="12.7"/>
    <n v="-6.7962400738677957E-7"/>
    <n v="4.6188879141646541E-13"/>
  </r>
  <r>
    <x v="1"/>
    <n v="2.2699999999999999E-6"/>
    <m/>
    <n v="12.8"/>
    <n v="-1.6696240073867798E-6"/>
    <n v="2.7876443260422897E-12"/>
  </r>
  <r>
    <x v="1"/>
    <n v="1.99E-6"/>
    <m/>
    <n v="13.1"/>
    <n v="-1.9496240073867797E-6"/>
    <n v="3.8010337701788858E-12"/>
  </r>
  <r>
    <x v="1"/>
    <n v="3.1499999999999999E-6"/>
    <m/>
    <n v="11.9"/>
    <n v="-7.8962400738677978E-7"/>
    <n v="6.235060730415573E-13"/>
  </r>
  <r>
    <x v="1"/>
    <n v="6.0000000000000002E-6"/>
    <m/>
    <n v="12.9"/>
    <n v="2.0603759926132205E-6"/>
    <n v="4.2451492309369139E-12"/>
  </r>
  <r>
    <x v="1"/>
    <n v="3.89E-6"/>
    <m/>
    <n v="13"/>
    <n v="-4.9624007386779669E-8"/>
    <n v="2.4625421091231633E-15"/>
  </r>
  <r>
    <x v="1"/>
    <n v="2.3499999999999999E-6"/>
    <m/>
    <n v="13.1"/>
    <n v="-1.5896240073867797E-6"/>
    <n v="2.5269044848604047E-12"/>
  </r>
  <r>
    <x v="1"/>
    <n v="1.6199999999999999E-6"/>
    <m/>
    <n v="12.5"/>
    <n v="-2.31962400738678E-6"/>
    <n v="5.3806555356451041E-12"/>
  </r>
  <r>
    <x v="2"/>
    <n v="2.48E-6"/>
    <m/>
    <n v="43.1"/>
    <n v="-1.4596240073867797E-6"/>
    <n v="2.1305022429398422E-12"/>
  </r>
  <r>
    <x v="2"/>
    <n v="1.33E-6"/>
    <m/>
    <n v="38.200000000000003"/>
    <n v="-2.6096240073867797E-6"/>
    <n v="6.8101374599294353E-12"/>
  </r>
  <r>
    <x v="2"/>
    <n v="1.53E-6"/>
    <m/>
    <n v="38.6"/>
    <n v="-2.4096240073867799E-6"/>
    <n v="5.8062878569747246E-12"/>
  </r>
  <r>
    <x v="2"/>
    <n v="2.2199999999999999E-6"/>
    <m/>
    <n v="38.299999999999997"/>
    <n v="-1.7196240073867798E-6"/>
    <n v="2.9571067267809678E-12"/>
  </r>
  <r>
    <x v="2"/>
    <n v="1.9E-6"/>
    <m/>
    <n v="40.1"/>
    <n v="-2.0396240073867797E-6"/>
    <n v="4.1600660915085066E-12"/>
  </r>
  <r>
    <x v="2"/>
    <n v="2.03E-6"/>
    <m/>
    <n v="37.799999999999997"/>
    <n v="-1.9096240073867796E-6"/>
    <n v="3.6466638495879436E-12"/>
  </r>
  <r>
    <x v="2"/>
    <n v="4.8199999999999996E-6"/>
    <m/>
    <n v="41.9"/>
    <n v="8.803759926132199E-7"/>
    <n v="7.7506188836971217E-13"/>
  </r>
  <r>
    <x v="2"/>
    <n v="3.27E-6"/>
    <m/>
    <n v="40.6"/>
    <n v="-6.6962400738677966E-7"/>
    <n v="4.4839631126872992E-13"/>
  </r>
  <r>
    <x v="2"/>
    <n v="4.5700000000000003E-6"/>
    <m/>
    <n v="42.9"/>
    <n v="6.303759926132206E-7"/>
    <n v="3.9737389206310315E-13"/>
  </r>
  <r>
    <x v="2"/>
    <n v="3.5700000000000001E-6"/>
    <m/>
    <n v="40"/>
    <n v="-3.6962400738677957E-7"/>
    <n v="1.3662190683666209E-13"/>
  </r>
  <r>
    <x v="2"/>
    <n v="7.34E-6"/>
    <m/>
    <n v="39.4"/>
    <n v="3.4003759926132203E-6"/>
    <n v="1.1562556891140344E-11"/>
  </r>
  <r>
    <x v="2"/>
    <n v="7.61E-6"/>
    <m/>
    <n v="39.9"/>
    <n v="3.6703759926132203E-6"/>
    <n v="1.3471659927151481E-11"/>
  </r>
  <r>
    <x v="2"/>
    <n v="3.1499999999999999E-6"/>
    <m/>
    <n v="39.799999999999997"/>
    <n v="-7.8962400738677978E-7"/>
    <n v="6.235060730415573E-13"/>
  </r>
  <r>
    <x v="2"/>
    <n v="3.0599999999999999E-6"/>
    <m/>
    <n v="42.5"/>
    <n v="-8.7962400738677977E-7"/>
    <n v="7.7373839437117758E-13"/>
  </r>
  <r>
    <x v="2"/>
    <n v="1.3999999999999999E-6"/>
    <m/>
    <n v="39.700000000000003"/>
    <n v="-2.5396240073867795E-6"/>
    <n v="6.4496900988952856E-12"/>
  </r>
  <r>
    <x v="3"/>
    <n v="3.76E-6"/>
    <m/>
    <n v="125.8"/>
    <n v="-1.796240073867797E-7"/>
    <n v="3.2264784029685886E-14"/>
  </r>
  <r>
    <x v="3"/>
    <n v="2.65E-6"/>
    <m/>
    <n v="128.69999999999999"/>
    <n v="-1.2896240073867797E-6"/>
    <n v="1.6631300804283367E-12"/>
  </r>
  <r>
    <x v="3"/>
    <n v="3.8999999999999999E-6"/>
    <m/>
    <n v="126.6"/>
    <n v="-3.9624007386779765E-8"/>
    <n v="1.5700619613875773E-15"/>
  </r>
  <r>
    <x v="3"/>
    <n v="5.5400000000000003E-6"/>
    <m/>
    <n v="122.5"/>
    <n v="1.6003759926132206E-6"/>
    <n v="2.5612033177327513E-12"/>
  </r>
  <r>
    <x v="3"/>
    <n v="3.7299999999999999E-6"/>
    <m/>
    <n v="127.8"/>
    <n v="-2.0962400738677983E-7"/>
    <n v="4.3942224472892726E-14"/>
  </r>
  <r>
    <x v="3"/>
    <n v="6.1800000000000001E-6"/>
    <m/>
    <n v="107.1"/>
    <n v="2.2403759926132204E-6"/>
    <n v="5.0192845882776728E-12"/>
  </r>
  <r>
    <x v="3"/>
    <n v="6.1399999999999997E-6"/>
    <m/>
    <n v="127.1"/>
    <n v="2.20037599261322E-6"/>
    <n v="4.8416545088686127E-12"/>
  </r>
  <r>
    <x v="3"/>
    <n v="2.8899999999999999E-6"/>
    <m/>
    <n v="129.1"/>
    <n v="-1.0496240073867798E-6"/>
    <n v="1.1017105568826828E-12"/>
  </r>
  <r>
    <x v="3"/>
    <n v="3.36E-6"/>
    <m/>
    <n v="131.9"/>
    <n v="-5.7962400738677968E-7"/>
    <n v="3.359639899391096E-13"/>
  </r>
  <r>
    <x v="3"/>
    <n v="4.8099999999999997E-6"/>
    <m/>
    <n v="137"/>
    <n v="8.7037599261321999E-7"/>
    <n v="7.5755436851744798E-13"/>
  </r>
  <r>
    <x v="3"/>
    <n v="6.3999999999999997E-6"/>
    <m/>
    <n v="137.1"/>
    <n v="2.46037599261322E-6"/>
    <n v="6.0534500250274874E-12"/>
  </r>
  <r>
    <x v="3"/>
    <n v="6.1500000000000004E-6"/>
    <m/>
    <n v="127.2"/>
    <n v="2.2103759926132207E-6"/>
    <n v="4.8857620287208805E-12"/>
  </r>
  <r>
    <x v="3"/>
    <n v="3.9099999999999998E-6"/>
    <m/>
    <n v="119.6"/>
    <n v="-2.9624007386779861E-8"/>
    <n v="8.775818136519877E-16"/>
  </r>
  <r>
    <x v="3"/>
    <n v="4.7600000000000002E-6"/>
    <m/>
    <n v="123.1"/>
    <n v="8.2037599261322047E-7"/>
    <n v="6.7301676925612674E-13"/>
  </r>
  <r>
    <x v="3"/>
    <n v="2.9100000000000001E-6"/>
    <m/>
    <n v="127.4"/>
    <n v="-1.0296240073867796E-6"/>
    <n v="1.0601255965872113E-12"/>
  </r>
  <r>
    <x v="4"/>
    <n v="3.76E-6"/>
    <m/>
    <n v="399.4"/>
    <n v="-1.796240073867797E-7"/>
    <n v="3.2264784029685886E-14"/>
  </r>
  <r>
    <x v="4"/>
    <n v="3.9500000000000003E-6"/>
    <m/>
    <n v="412.5"/>
    <n v="1.0375992613220603E-8"/>
    <n v="1.0766122270960852E-16"/>
  </r>
  <r>
    <x v="4"/>
    <n v="4.6800000000000001E-6"/>
    <m/>
    <n v="429.2"/>
    <n v="7.4037599261322039E-7"/>
    <n v="5.4815661043801142E-13"/>
  </r>
  <r>
    <x v="4"/>
    <n v="7.1799999999999999E-6"/>
    <m/>
    <n v="395.4"/>
    <n v="3.2403759926132202E-6"/>
    <n v="1.0500036573504112E-11"/>
  </r>
  <r>
    <x v="4"/>
    <n v="3.8500000000000004E-6"/>
    <m/>
    <n v="387.9"/>
    <n v="-8.9624007386779286E-8"/>
    <n v="8.0324627000654674E-15"/>
  </r>
  <r>
    <x v="4"/>
    <n v="1.22E-6"/>
    <m/>
    <n v="403.5"/>
    <n v="-2.7196240073867795E-6"/>
    <n v="7.3963547415545255E-12"/>
  </r>
  <r>
    <x v="4"/>
    <n v="4.1999999999999996E-6"/>
    <m/>
    <n v="406"/>
    <n v="2.603759926132199E-7"/>
    <n v="6.779565752931955E-14"/>
  </r>
  <r>
    <x v="4"/>
    <n v="5.2900000000000002E-6"/>
    <m/>
    <n v="415.4"/>
    <n v="1.3503759926132205E-6"/>
    <n v="1.8235153214261403E-12"/>
  </r>
  <r>
    <x v="4"/>
    <n v="5.0900000000000004E-6"/>
    <m/>
    <n v="369.5"/>
    <n v="1.1503759926132207E-6"/>
    <n v="1.3233649243808528E-12"/>
  </r>
  <r>
    <x v="4"/>
    <n v="4.0300000000000004E-6"/>
    <m/>
    <n v="426"/>
    <n v="9.0375992613220685E-8"/>
    <n v="8.1678200408249192E-15"/>
  </r>
  <r>
    <x v="4"/>
    <n v="1.9599999999999999E-6"/>
    <m/>
    <n v="415.3"/>
    <n v="-1.9796240073867798E-6"/>
    <n v="3.918911210622093E-12"/>
  </r>
  <r>
    <x v="4"/>
    <n v="5.4199999999999998E-6"/>
    <m/>
    <n v="452.3"/>
    <n v="1.4803759926132201E-6"/>
    <n v="2.1915130795055764E-12"/>
  </r>
  <r>
    <x v="4"/>
    <n v="2.1600000000000001E-6"/>
    <m/>
    <n v="392.1"/>
    <n v="-1.7796240073867796E-6"/>
    <n v="3.1670616076673808E-12"/>
  </r>
  <r>
    <x v="4"/>
    <n v="4.8899999999999998E-6"/>
    <m/>
    <n v="380.8"/>
    <n v="9.5037599261322007E-7"/>
    <n v="9.0321452733556337E-13"/>
  </r>
  <r>
    <x v="4"/>
    <n v="4.3599999999999998E-6"/>
    <m/>
    <n v="395.9"/>
    <n v="4.2037599261322007E-7"/>
    <n v="1.7671597516555005E-13"/>
  </r>
  <r>
    <x v="5"/>
    <n v="6.02E-6"/>
    <m/>
    <n v="1179.8"/>
    <n v="2.0803759926132203E-6"/>
    <n v="4.3279642706414413E-12"/>
  </r>
  <r>
    <x v="5"/>
    <n v="3.9700000000000001E-6"/>
    <m/>
    <n v="1195.0999999999999"/>
    <n v="3.0375992613220412E-8"/>
    <n v="9.2270092723842104E-16"/>
  </r>
  <r>
    <x v="5"/>
    <n v="3.3000000000000002E-6"/>
    <m/>
    <n v="1238.8"/>
    <n v="-6.3962400738677953E-7"/>
    <n v="4.0911887082552301E-13"/>
  </r>
  <r>
    <x v="5"/>
    <n v="2.7099999999999999E-6"/>
    <m/>
    <n v="1286.3"/>
    <n v="-1.2296240073867798E-6"/>
    <n v="1.5119751995419235E-12"/>
  </r>
  <r>
    <x v="5"/>
    <n v="2.3599999999999999E-6"/>
    <m/>
    <n v="1246.7"/>
    <n v="-1.5796240073867798E-6"/>
    <n v="2.4952120047126695E-12"/>
  </r>
  <r>
    <x v="5"/>
    <n v="2.2900000000000001E-6"/>
    <m/>
    <n v="1303"/>
    <n v="-1.6496240073867796E-6"/>
    <n v="2.7212593657468177E-12"/>
  </r>
  <r>
    <x v="5"/>
    <n v="4.7700000000000001E-6"/>
    <m/>
    <n v="1362"/>
    <n v="8.3037599261322038E-7"/>
    <n v="6.8952428910839103E-13"/>
  </r>
  <r>
    <x v="5"/>
    <n v="3.36E-6"/>
    <m/>
    <n v="1256.8"/>
    <n v="-5.7962400738677968E-7"/>
    <n v="3.359639899391096E-13"/>
  </r>
  <r>
    <x v="5"/>
    <n v="3.7500000000000001E-6"/>
    <m/>
    <n v="1215.0999999999999"/>
    <n v="-1.896240073867796E-7"/>
    <n v="3.5957264177421443E-14"/>
  </r>
  <r>
    <x v="5"/>
    <n v="2.8200000000000001E-6"/>
    <m/>
    <n v="1273.8"/>
    <n v="-1.1196240073867796E-6"/>
    <n v="1.2535579179168314E-12"/>
  </r>
  <r>
    <x v="5"/>
    <n v="3.98E-6"/>
    <m/>
    <n v="1386.4"/>
    <n v="4.0375992613220316E-8"/>
    <n v="1.6302207795028215E-15"/>
  </r>
  <r>
    <x v="5"/>
    <n v="1.9700000000000002E-6"/>
    <m/>
    <n v="1208.0999999999999"/>
    <n v="-1.9696240073867795E-6"/>
    <n v="3.8794187304743565E-12"/>
  </r>
  <r>
    <x v="5"/>
    <n v="3.3299999999999999E-6"/>
    <m/>
    <n v="1245.5999999999999"/>
    <n v="-6.0962400738677981E-7"/>
    <n v="3.7164143038231656E-13"/>
  </r>
  <r>
    <x v="5"/>
    <n v="3.58E-6"/>
    <m/>
    <n v="1265.0999999999999"/>
    <n v="-3.5962400738677967E-7"/>
    <n v="1.2932942668892655E-13"/>
  </r>
  <r>
    <x v="5"/>
    <n v="4.8400000000000002E-6"/>
    <m/>
    <n v="1288.7"/>
    <n v="9.0037599261322055E-7"/>
    <n v="8.1067692807424217E-13"/>
  </r>
  <r>
    <x v="6"/>
    <n v="4.6E-6"/>
    <m/>
    <n v="3723.6"/>
    <n v="6.6037599261322031E-7"/>
    <n v="4.3609645161989601E-13"/>
  </r>
  <r>
    <x v="6"/>
    <n v="3.2399999999999999E-6"/>
    <m/>
    <n v="3851.2"/>
    <n v="-6.996240073867798E-7"/>
    <n v="4.8947375171193689E-13"/>
  </r>
  <r>
    <x v="6"/>
    <n v="4.4700000000000004E-6"/>
    <m/>
    <n v="4216.8999999999996"/>
    <n v="5.3037599261322071E-7"/>
    <n v="2.8129869354045913E-13"/>
  </r>
  <r>
    <x v="6"/>
    <n v="3.41E-6"/>
    <m/>
    <n v="3775.4"/>
    <n v="-5.2962400738677973E-7"/>
    <n v="2.8050158920043174E-13"/>
  </r>
  <r>
    <x v="6"/>
    <n v="3.27E-6"/>
    <m/>
    <n v="4400.3999999999996"/>
    <n v="-6.6962400738677966E-7"/>
    <n v="4.4839631126872992E-13"/>
  </r>
  <r>
    <x v="6"/>
    <n v="5.0499999999999999E-6"/>
    <m/>
    <n v="3495.1"/>
    <n v="1.1103759926132202E-6"/>
    <n v="1.2329348449717941E-12"/>
  </r>
  <r>
    <x v="6"/>
    <n v="4.0300000000000004E-6"/>
    <m/>
    <n v="4215"/>
    <n v="9.0375992613220685E-8"/>
    <n v="8.1678200408249192E-15"/>
  </r>
  <r>
    <x v="6"/>
    <n v="3.8700000000000002E-6"/>
    <m/>
    <n v="3648.4"/>
    <n v="-6.9624007386779478E-8"/>
    <n v="4.8475024045943231E-15"/>
  </r>
  <r>
    <x v="6"/>
    <n v="4.4100000000000001E-6"/>
    <m/>
    <n v="4093.4"/>
    <n v="4.7037599261322043E-7"/>
    <n v="2.2125357442687239E-13"/>
  </r>
  <r>
    <x v="6"/>
    <n v="3.8199999999999998E-6"/>
    <m/>
    <n v="4025"/>
    <n v="-1.1962400738677985E-7"/>
    <n v="1.4309903143272359E-14"/>
  </r>
  <r>
    <x v="6"/>
    <n v="2.7199999999999998E-6"/>
    <m/>
    <n v="3985.6"/>
    <n v="-1.2196240073867799E-6"/>
    <n v="1.4874827193941881E-12"/>
  </r>
  <r>
    <x v="6"/>
    <n v="3.8999999999999999E-6"/>
    <m/>
    <n v="4056.5"/>
    <n v="-3.9624007386779765E-8"/>
    <n v="1.5700619613875773E-15"/>
  </r>
  <r>
    <x v="6"/>
    <n v="3.6200000000000001E-6"/>
    <m/>
    <n v="4058.9"/>
    <n v="-3.1962400738677963E-7"/>
    <n v="1.0215950609798415E-13"/>
  </r>
  <r>
    <x v="6"/>
    <n v="3.6200000000000001E-6"/>
    <m/>
    <n v="3743.3"/>
    <n v="-3.1962400738677963E-7"/>
    <n v="1.0215950609798415E-13"/>
  </r>
  <r>
    <x v="6"/>
    <n v="3.19E-6"/>
    <m/>
    <n v="4369.3999999999996"/>
    <n v="-7.4962400738677974E-7"/>
    <n v="5.6193615245061478E-13"/>
  </r>
  <r>
    <x v="7"/>
    <n v="4.4499999999999997E-6"/>
    <m/>
    <n v="11714.1"/>
    <n v="5.1037599261322005E-7"/>
    <n v="2.6048365383592963E-13"/>
  </r>
  <r>
    <x v="7"/>
    <n v="3.14E-6"/>
    <m/>
    <n v="13311.9"/>
    <n v="-7.9962400738677969E-7"/>
    <n v="6.3939855318929265E-13"/>
  </r>
  <r>
    <x v="7"/>
    <n v="3.58E-6"/>
    <m/>
    <n v="12141.5"/>
    <n v="-3.5962400738677967E-7"/>
    <n v="1.2932942668892655E-13"/>
  </r>
  <r>
    <x v="7"/>
    <n v="3.7000000000000002E-6"/>
    <m/>
    <n v="13149.2"/>
    <n v="-2.3962400738677954E-7"/>
    <n v="5.741966491609938E-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 chartFormat="17">
  <location ref="A3:D13" firstHeaderRow="1" firstDataRow="2" firstDataCol="1"/>
  <pivotFields count="6">
    <pivotField axis="axisRow" compact="0" outline="0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compact="0" numFmtId="164" outline="0" showAll="0"/>
    <pivotField dataField="1" compact="0" outline="0" showAll="0"/>
    <pivotField dataField="1" compact="0" outline="0" showAll="0"/>
    <pivotField compact="0" numFmtId="164" outline="0" showAll="0" defaultSubtotal="0"/>
    <pivotField compact="0" numFmtId="165" outline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Variance of Integral" fld="2" subtotal="varp" baseField="0" baseItem="0"/>
    <dataField name="Variance of E0(T_A)" fld="3" subtotal="varp" baseField="0" baseItem="0"/>
    <dataField name="Average of Pr(FV)" fld="1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 chartFormat="18">
  <location ref="A3:D13" firstHeaderRow="1" firstDataRow="2" firstDataCol="1"/>
  <pivotFields count="6">
    <pivotField axis="axisRow" compact="0" outline="0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numFmtId="164" outline="0" showAll="0" defaultSubtotal="0"/>
    <pivotField dataField="1" compact="0" numFmtId="165" outline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Variance of Pr(FV)" fld="1" subtotal="varp" baseField="0" baseItem="0"/>
    <dataField name="Average of Pr(FV)" fld="1" subtotal="average" baseField="0" baseItem="0"/>
    <dataField name="Average of BIAS2" fld="5" subtotal="average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 chartFormat="23">
  <location ref="A3:D13" firstHeaderRow="1" firstDataRow="2" firstDataCol="1"/>
  <pivotFields count="6">
    <pivotField axis="axisRow" compact="0" outline="0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compact="0" numFmtId="164" outline="0" showAll="0"/>
    <pivotField dataField="1" compact="0" outline="0" showAll="0"/>
    <pivotField dataField="1" compact="0" outline="0" showAll="0"/>
    <pivotField compact="0" numFmtId="164" outline="0" showAll="0" defaultSubtotal="0"/>
    <pivotField compact="0" numFmtId="165" outline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Integral" fld="2" subtotal="average" baseField="0" baseItem="0"/>
    <dataField name="Average of E0(T_A)" fld="3" subtotal="average" baseField="0" baseItem="0"/>
    <dataField name="Average of Pr(FV)" fld="1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0"/>
  <sheetViews>
    <sheetView topLeftCell="L1" zoomScale="85" zoomScaleNormal="85" workbookViewId="0">
      <selection activeCell="R12" sqref="R12"/>
    </sheetView>
  </sheetViews>
  <sheetFormatPr defaultRowHeight="15" x14ac:dyDescent="0.25"/>
  <cols>
    <col min="2" max="2" width="14.28515625" bestFit="1" customWidth="1"/>
    <col min="4" max="4" width="10.42578125" bestFit="1" customWidth="1"/>
    <col min="5" max="5" width="12.7109375" style="11" bestFit="1" customWidth="1"/>
    <col min="6" max="6" width="22" bestFit="1" customWidth="1"/>
    <col min="7" max="7" width="9.140625" style="2"/>
    <col min="10" max="10" width="9.85546875" bestFit="1" customWidth="1"/>
    <col min="11" max="11" width="24.42578125" customWidth="1"/>
    <col min="12" max="12" width="28.140625" bestFit="1" customWidth="1"/>
    <col min="13" max="13" width="25.140625" bestFit="1" customWidth="1"/>
    <col min="16" max="17" width="14.28515625" style="11" bestFit="1" customWidth="1"/>
    <col min="18" max="18" width="19.5703125" style="12" bestFit="1" customWidth="1"/>
    <col min="19" max="19" width="12.5703125" style="11" bestFit="1" customWidth="1"/>
    <col min="22" max="22" width="9.140625" style="2"/>
  </cols>
  <sheetData>
    <row r="1" spans="1:22" x14ac:dyDescent="0.25">
      <c r="B1" t="s">
        <v>0</v>
      </c>
      <c r="C1" t="s">
        <v>1</v>
      </c>
      <c r="D1" t="s">
        <v>2</v>
      </c>
      <c r="E1" s="11" t="s">
        <v>3</v>
      </c>
      <c r="F1" t="s">
        <v>4</v>
      </c>
      <c r="G1" s="2" t="s">
        <v>9</v>
      </c>
      <c r="H1" t="s">
        <v>10</v>
      </c>
      <c r="I1" t="s">
        <v>11</v>
      </c>
      <c r="J1" t="s">
        <v>21</v>
      </c>
      <c r="K1" t="s">
        <v>22</v>
      </c>
      <c r="L1" t="s">
        <v>5</v>
      </c>
      <c r="M1" t="s">
        <v>6</v>
      </c>
      <c r="N1" t="s">
        <v>7</v>
      </c>
      <c r="O1" t="s">
        <v>8</v>
      </c>
      <c r="P1" s="11" t="s">
        <v>44</v>
      </c>
      <c r="Q1" s="11" t="s">
        <v>45</v>
      </c>
      <c r="R1" s="12" t="s">
        <v>46</v>
      </c>
      <c r="S1" s="11" t="s">
        <v>12</v>
      </c>
      <c r="T1" t="s">
        <v>13</v>
      </c>
      <c r="U1" t="s">
        <v>14</v>
      </c>
      <c r="V1" s="2" t="s">
        <v>15</v>
      </c>
    </row>
    <row r="2" spans="1:22" x14ac:dyDescent="0.25">
      <c r="A2">
        <v>1</v>
      </c>
      <c r="B2" t="s">
        <v>16</v>
      </c>
      <c r="C2">
        <v>40</v>
      </c>
      <c r="D2">
        <v>3200</v>
      </c>
      <c r="E2" s="11">
        <v>800000</v>
      </c>
      <c r="F2">
        <v>0.1</v>
      </c>
      <c r="G2" s="2">
        <v>4.4999999999999998E-7</v>
      </c>
      <c r="H2" s="1"/>
      <c r="I2">
        <v>5</v>
      </c>
      <c r="J2" s="5">
        <f>G2-V2</f>
        <v>-3.4896240073867798E-6</v>
      </c>
      <c r="K2" s="6">
        <f>J2^2</f>
        <v>1.2177475712930168E-11</v>
      </c>
      <c r="L2">
        <v>4</v>
      </c>
      <c r="M2">
        <v>4</v>
      </c>
      <c r="N2">
        <v>1</v>
      </c>
      <c r="O2">
        <v>1313</v>
      </c>
      <c r="P2" s="11">
        <v>428527.8</v>
      </c>
      <c r="Q2" s="11">
        <v>183.7</v>
      </c>
      <c r="R2" s="12">
        <v>0</v>
      </c>
      <c r="S2" s="11">
        <v>1391600</v>
      </c>
      <c r="T2">
        <f>$D2</f>
        <v>3200</v>
      </c>
      <c r="U2">
        <f>$D2</f>
        <v>3200</v>
      </c>
      <c r="V2" s="2">
        <v>3.9396240073867797E-6</v>
      </c>
    </row>
    <row r="3" spans="1:22" x14ac:dyDescent="0.25">
      <c r="A3">
        <v>1</v>
      </c>
      <c r="B3" t="s">
        <v>16</v>
      </c>
      <c r="C3">
        <v>40</v>
      </c>
      <c r="D3">
        <v>3200</v>
      </c>
      <c r="E3" s="11">
        <v>800000</v>
      </c>
      <c r="F3">
        <v>0.1</v>
      </c>
      <c r="G3" s="2">
        <v>2.26E-6</v>
      </c>
      <c r="H3" s="1"/>
      <c r="I3">
        <v>4.9000000000000004</v>
      </c>
      <c r="J3" s="5">
        <f>G3-V3</f>
        <v>-1.6796240073867797E-6</v>
      </c>
      <c r="K3" s="6">
        <f t="shared" ref="K3:K66" si="0">J3^2</f>
        <v>2.8211368061900252E-12</v>
      </c>
      <c r="L3">
        <v>4</v>
      </c>
      <c r="M3">
        <v>4</v>
      </c>
      <c r="N3">
        <v>2</v>
      </c>
      <c r="O3">
        <v>1323</v>
      </c>
      <c r="P3" s="11">
        <v>603781.9</v>
      </c>
      <c r="Q3" s="11">
        <v>206</v>
      </c>
      <c r="R3" s="12">
        <v>0</v>
      </c>
      <c r="S3" s="11">
        <v>1963681</v>
      </c>
      <c r="T3">
        <f t="shared" ref="T3:U66" si="1">$D3</f>
        <v>3200</v>
      </c>
      <c r="U3">
        <f t="shared" si="1"/>
        <v>3200</v>
      </c>
      <c r="V3" s="2">
        <v>3.9396240073867797E-6</v>
      </c>
    </row>
    <row r="4" spans="1:22" x14ac:dyDescent="0.25">
      <c r="A4">
        <v>1</v>
      </c>
      <c r="B4" t="s">
        <v>16</v>
      </c>
      <c r="C4">
        <v>40</v>
      </c>
      <c r="D4">
        <v>3200</v>
      </c>
      <c r="E4" s="11">
        <v>800000</v>
      </c>
      <c r="F4">
        <v>0.1</v>
      </c>
      <c r="G4" s="2">
        <v>1.8199999999999999E-6</v>
      </c>
      <c r="H4" s="1"/>
      <c r="I4">
        <v>4.9000000000000004</v>
      </c>
      <c r="J4" s="5">
        <f>G4-V4</f>
        <v>-2.1196240073867798E-6</v>
      </c>
      <c r="K4" s="6">
        <f t="shared" si="0"/>
        <v>4.4928059326903916E-12</v>
      </c>
      <c r="L4">
        <v>4</v>
      </c>
      <c r="M4">
        <v>4</v>
      </c>
      <c r="N4">
        <v>3</v>
      </c>
      <c r="O4">
        <v>1333</v>
      </c>
      <c r="P4" s="11">
        <v>493193.4</v>
      </c>
      <c r="Q4" s="11">
        <v>188.5</v>
      </c>
      <c r="R4" s="12">
        <v>0</v>
      </c>
      <c r="S4" s="11">
        <v>1602878</v>
      </c>
      <c r="T4">
        <f t="shared" si="1"/>
        <v>3200</v>
      </c>
      <c r="U4">
        <f t="shared" si="1"/>
        <v>3200</v>
      </c>
      <c r="V4" s="2">
        <v>3.9396240073867797E-6</v>
      </c>
    </row>
    <row r="5" spans="1:22" x14ac:dyDescent="0.25">
      <c r="A5">
        <v>1</v>
      </c>
      <c r="B5" t="s">
        <v>16</v>
      </c>
      <c r="C5">
        <v>40</v>
      </c>
      <c r="D5">
        <v>3200</v>
      </c>
      <c r="E5" s="11">
        <v>800000</v>
      </c>
      <c r="F5">
        <v>0.1</v>
      </c>
      <c r="G5" s="2">
        <v>1.7E-6</v>
      </c>
      <c r="H5" s="1"/>
      <c r="I5">
        <v>4.9000000000000004</v>
      </c>
      <c r="J5" s="5">
        <f>G5-V5</f>
        <v>-2.2396240073867799E-6</v>
      </c>
      <c r="K5" s="6">
        <f t="shared" si="0"/>
        <v>5.0159156944632192E-12</v>
      </c>
      <c r="L5">
        <v>4</v>
      </c>
      <c r="M5">
        <v>4</v>
      </c>
      <c r="N5">
        <v>4</v>
      </c>
      <c r="O5">
        <v>1343</v>
      </c>
      <c r="P5" s="11">
        <v>516112.1</v>
      </c>
      <c r="Q5" s="11">
        <v>154.4</v>
      </c>
      <c r="R5" s="12">
        <v>0</v>
      </c>
      <c r="S5" s="11">
        <v>1679944</v>
      </c>
      <c r="T5">
        <f t="shared" si="1"/>
        <v>3200</v>
      </c>
      <c r="U5">
        <f t="shared" si="1"/>
        <v>3200</v>
      </c>
      <c r="V5" s="2">
        <v>3.9396240073867797E-6</v>
      </c>
    </row>
    <row r="6" spans="1:22" x14ac:dyDescent="0.25">
      <c r="A6">
        <v>1</v>
      </c>
      <c r="B6" t="s">
        <v>16</v>
      </c>
      <c r="C6">
        <v>40</v>
      </c>
      <c r="D6">
        <v>3200</v>
      </c>
      <c r="E6" s="11">
        <v>800000</v>
      </c>
      <c r="F6">
        <v>0.1</v>
      </c>
      <c r="G6" s="2">
        <v>1.376E-5</v>
      </c>
      <c r="H6" s="1"/>
      <c r="I6">
        <v>5.0999999999999996</v>
      </c>
      <c r="J6" s="5">
        <f>G6-V6</f>
        <v>9.8203759926132215E-6</v>
      </c>
      <c r="K6" s="6">
        <f t="shared" si="0"/>
        <v>9.6439784636294117E-11</v>
      </c>
      <c r="L6">
        <v>4</v>
      </c>
      <c r="M6">
        <v>4</v>
      </c>
      <c r="N6">
        <v>5</v>
      </c>
      <c r="O6">
        <v>1353</v>
      </c>
      <c r="P6" s="11">
        <v>1295189.5</v>
      </c>
      <c r="Q6" s="11">
        <v>295.60000000000002</v>
      </c>
      <c r="R6" s="12">
        <v>0</v>
      </c>
      <c r="S6" s="11">
        <v>4221098</v>
      </c>
      <c r="T6">
        <f t="shared" si="1"/>
        <v>3200</v>
      </c>
      <c r="U6">
        <f t="shared" si="1"/>
        <v>3200</v>
      </c>
      <c r="V6" s="2">
        <v>3.9396240073867797E-6</v>
      </c>
    </row>
    <row r="7" spans="1:22" x14ac:dyDescent="0.25">
      <c r="A7">
        <v>1</v>
      </c>
      <c r="B7" t="s">
        <v>16</v>
      </c>
      <c r="C7">
        <v>40</v>
      </c>
      <c r="D7">
        <v>3200</v>
      </c>
      <c r="E7" s="11">
        <v>800000</v>
      </c>
      <c r="F7">
        <v>0.1</v>
      </c>
      <c r="G7" s="2">
        <v>6.1399999999999997E-6</v>
      </c>
      <c r="I7">
        <v>5.0999999999999996</v>
      </c>
      <c r="J7" s="5">
        <f>G7-V7</f>
        <v>2.20037599261322E-6</v>
      </c>
      <c r="K7" s="6">
        <f t="shared" si="0"/>
        <v>4.8416545088686127E-12</v>
      </c>
      <c r="L7">
        <v>4</v>
      </c>
      <c r="M7">
        <v>4</v>
      </c>
      <c r="N7">
        <v>6</v>
      </c>
      <c r="O7">
        <v>1363</v>
      </c>
      <c r="P7" s="11">
        <v>603011.4</v>
      </c>
      <c r="Q7" s="11">
        <v>328.7</v>
      </c>
      <c r="R7" s="12">
        <v>0</v>
      </c>
      <c r="S7" s="11">
        <v>1964268</v>
      </c>
      <c r="T7">
        <f t="shared" si="1"/>
        <v>3200</v>
      </c>
      <c r="U7">
        <f t="shared" si="1"/>
        <v>3200</v>
      </c>
      <c r="V7" s="2">
        <v>3.9396240073867797E-6</v>
      </c>
    </row>
    <row r="8" spans="1:22" x14ac:dyDescent="0.25">
      <c r="A8">
        <v>1</v>
      </c>
      <c r="B8" t="s">
        <v>16</v>
      </c>
      <c r="C8">
        <v>40</v>
      </c>
      <c r="D8">
        <v>3200</v>
      </c>
      <c r="E8" s="11">
        <v>800000</v>
      </c>
      <c r="F8">
        <v>0.1</v>
      </c>
      <c r="G8" s="2">
        <v>8.5000000000000001E-7</v>
      </c>
      <c r="I8">
        <v>5.0999999999999996</v>
      </c>
      <c r="J8" s="5">
        <f>G8-V8</f>
        <v>-3.0896240073867798E-6</v>
      </c>
      <c r="K8" s="6">
        <f t="shared" si="0"/>
        <v>9.5457765070207441E-12</v>
      </c>
      <c r="L8">
        <v>4</v>
      </c>
      <c r="M8">
        <v>4</v>
      </c>
      <c r="N8">
        <v>7</v>
      </c>
      <c r="O8">
        <v>1373</v>
      </c>
      <c r="P8" s="11">
        <v>481669.8</v>
      </c>
      <c r="Q8" s="11">
        <v>281.7</v>
      </c>
      <c r="R8" s="12">
        <v>0</v>
      </c>
      <c r="S8" s="11">
        <v>1566306</v>
      </c>
      <c r="T8">
        <f t="shared" si="1"/>
        <v>3200</v>
      </c>
      <c r="U8">
        <f t="shared" si="1"/>
        <v>3200</v>
      </c>
      <c r="V8" s="2">
        <v>3.9396240073867797E-6</v>
      </c>
    </row>
    <row r="9" spans="1:22" x14ac:dyDescent="0.25">
      <c r="A9">
        <v>1</v>
      </c>
      <c r="B9" t="s">
        <v>16</v>
      </c>
      <c r="C9">
        <v>40</v>
      </c>
      <c r="D9">
        <v>3200</v>
      </c>
      <c r="E9" s="11">
        <v>800000</v>
      </c>
      <c r="F9">
        <v>0.1</v>
      </c>
      <c r="G9" s="2">
        <v>8.6899999999999998E-6</v>
      </c>
      <c r="I9">
        <v>5.2</v>
      </c>
      <c r="J9" s="5">
        <f>G9-V9</f>
        <v>4.7503759926132201E-6</v>
      </c>
      <c r="K9" s="6">
        <f t="shared" si="0"/>
        <v>2.2566072071196036E-11</v>
      </c>
      <c r="L9">
        <v>4</v>
      </c>
      <c r="M9">
        <v>4</v>
      </c>
      <c r="N9">
        <v>8</v>
      </c>
      <c r="O9">
        <v>1383</v>
      </c>
      <c r="P9" s="11">
        <v>1038306.9</v>
      </c>
      <c r="Q9" s="11">
        <v>292.8</v>
      </c>
      <c r="R9" s="12">
        <v>0</v>
      </c>
      <c r="S9" s="11">
        <v>3382788</v>
      </c>
      <c r="T9">
        <f t="shared" si="1"/>
        <v>3200</v>
      </c>
      <c r="U9">
        <f t="shared" si="1"/>
        <v>3200</v>
      </c>
      <c r="V9" s="2">
        <v>3.9396240073867797E-6</v>
      </c>
    </row>
    <row r="10" spans="1:22" x14ac:dyDescent="0.25">
      <c r="A10">
        <v>1</v>
      </c>
      <c r="B10" t="s">
        <v>16</v>
      </c>
      <c r="C10">
        <v>40</v>
      </c>
      <c r="D10">
        <v>3200</v>
      </c>
      <c r="E10" s="11">
        <v>800000</v>
      </c>
      <c r="F10">
        <v>0.1</v>
      </c>
      <c r="G10" s="2">
        <v>1.9539999999999999E-5</v>
      </c>
      <c r="I10">
        <v>5.5</v>
      </c>
      <c r="J10" s="5">
        <f>G10-V10</f>
        <v>1.560037599261322E-5</v>
      </c>
      <c r="K10" s="6">
        <f t="shared" si="0"/>
        <v>2.433717311109029E-10</v>
      </c>
      <c r="L10">
        <v>4</v>
      </c>
      <c r="M10">
        <v>4</v>
      </c>
      <c r="N10">
        <v>9</v>
      </c>
      <c r="O10">
        <v>1393</v>
      </c>
      <c r="P10" s="11">
        <v>1284235.3</v>
      </c>
      <c r="Q10" s="11">
        <v>201.7</v>
      </c>
      <c r="R10" s="12">
        <v>0</v>
      </c>
      <c r="S10" s="11">
        <v>4180600</v>
      </c>
      <c r="T10">
        <f t="shared" si="1"/>
        <v>3200</v>
      </c>
      <c r="U10">
        <f t="shared" si="1"/>
        <v>3200</v>
      </c>
      <c r="V10" s="2">
        <v>3.9396240073867797E-6</v>
      </c>
    </row>
    <row r="11" spans="1:22" x14ac:dyDescent="0.25">
      <c r="A11">
        <v>1</v>
      </c>
      <c r="B11" t="s">
        <v>16</v>
      </c>
      <c r="C11">
        <v>40</v>
      </c>
      <c r="D11">
        <v>3200</v>
      </c>
      <c r="E11" s="11">
        <v>800000</v>
      </c>
      <c r="F11">
        <v>0.1</v>
      </c>
      <c r="G11" s="2">
        <v>1.9599999999999999E-6</v>
      </c>
      <c r="I11">
        <v>5.0999999999999996</v>
      </c>
      <c r="J11" s="5">
        <f>G11-V11</f>
        <v>-1.9796240073867798E-6</v>
      </c>
      <c r="K11" s="6">
        <f t="shared" si="0"/>
        <v>3.918911210622093E-12</v>
      </c>
      <c r="L11">
        <v>4</v>
      </c>
      <c r="M11">
        <v>4</v>
      </c>
      <c r="N11">
        <v>10</v>
      </c>
      <c r="O11">
        <v>1403</v>
      </c>
      <c r="P11" s="11">
        <v>722758.7</v>
      </c>
      <c r="Q11" s="11">
        <v>295</v>
      </c>
      <c r="R11" s="12">
        <v>0</v>
      </c>
      <c r="S11" s="11">
        <v>2350582</v>
      </c>
      <c r="T11">
        <f t="shared" si="1"/>
        <v>3200</v>
      </c>
      <c r="U11">
        <f t="shared" si="1"/>
        <v>3200</v>
      </c>
      <c r="V11" s="2">
        <v>3.9396240073867797E-6</v>
      </c>
    </row>
    <row r="12" spans="1:22" x14ac:dyDescent="0.25">
      <c r="A12">
        <v>1</v>
      </c>
      <c r="B12" t="s">
        <v>16</v>
      </c>
      <c r="C12">
        <v>40</v>
      </c>
      <c r="D12">
        <v>3200</v>
      </c>
      <c r="E12" s="11">
        <v>800000</v>
      </c>
      <c r="F12">
        <v>0.1</v>
      </c>
      <c r="G12" s="2">
        <v>7.1999999999999999E-7</v>
      </c>
      <c r="I12">
        <v>5.3</v>
      </c>
      <c r="J12" s="5">
        <f>G12-V12</f>
        <v>-3.2196240073867798E-6</v>
      </c>
      <c r="K12" s="6">
        <f t="shared" si="0"/>
        <v>1.0365978748941306E-11</v>
      </c>
      <c r="L12">
        <v>4</v>
      </c>
      <c r="M12">
        <v>4</v>
      </c>
      <c r="N12">
        <v>11</v>
      </c>
      <c r="O12">
        <v>1413</v>
      </c>
      <c r="P12" s="11">
        <v>579761.6</v>
      </c>
      <c r="Q12" s="11">
        <v>142.4</v>
      </c>
      <c r="R12" s="12">
        <v>0</v>
      </c>
      <c r="S12" s="11">
        <v>1885391</v>
      </c>
      <c r="T12">
        <f t="shared" si="1"/>
        <v>3200</v>
      </c>
      <c r="U12">
        <f t="shared" si="1"/>
        <v>3200</v>
      </c>
      <c r="V12" s="2">
        <v>3.9396240073867797E-6</v>
      </c>
    </row>
    <row r="13" spans="1:22" x14ac:dyDescent="0.25">
      <c r="A13">
        <v>1</v>
      </c>
      <c r="B13" t="s">
        <v>16</v>
      </c>
      <c r="C13">
        <v>40</v>
      </c>
      <c r="D13">
        <v>3200</v>
      </c>
      <c r="E13" s="11">
        <v>800000</v>
      </c>
      <c r="F13">
        <v>0.1</v>
      </c>
      <c r="G13" s="2">
        <v>6.4500000000000001E-6</v>
      </c>
      <c r="I13">
        <v>5.3</v>
      </c>
      <c r="J13" s="5">
        <f>G13-V13</f>
        <v>2.5103759926132204E-6</v>
      </c>
      <c r="K13" s="6">
        <f t="shared" si="0"/>
        <v>6.3019876242888118E-12</v>
      </c>
      <c r="L13">
        <v>4</v>
      </c>
      <c r="M13">
        <v>4</v>
      </c>
      <c r="N13">
        <v>12</v>
      </c>
      <c r="O13">
        <v>1423</v>
      </c>
      <c r="P13" s="11">
        <v>752454.4</v>
      </c>
      <c r="Q13" s="11">
        <v>328.6</v>
      </c>
      <c r="R13" s="12">
        <v>0</v>
      </c>
      <c r="S13" s="11">
        <v>2450793</v>
      </c>
      <c r="T13">
        <f t="shared" si="1"/>
        <v>3200</v>
      </c>
      <c r="U13">
        <f t="shared" si="1"/>
        <v>3200</v>
      </c>
      <c r="V13" s="2">
        <v>3.9396240073867797E-6</v>
      </c>
    </row>
    <row r="14" spans="1:22" x14ac:dyDescent="0.25">
      <c r="A14">
        <v>1</v>
      </c>
      <c r="B14" t="s">
        <v>16</v>
      </c>
      <c r="C14">
        <v>40</v>
      </c>
      <c r="D14">
        <v>3200</v>
      </c>
      <c r="E14" s="11">
        <v>800000</v>
      </c>
      <c r="F14">
        <v>0.1</v>
      </c>
      <c r="G14" s="2">
        <v>5.0300000000000001E-6</v>
      </c>
      <c r="I14">
        <v>5.0999999999999996</v>
      </c>
      <c r="J14" s="5">
        <f>G14-V14</f>
        <v>1.0903759926132204E-6</v>
      </c>
      <c r="K14" s="6">
        <f t="shared" si="0"/>
        <v>1.1889198052672656E-12</v>
      </c>
      <c r="L14">
        <v>4</v>
      </c>
      <c r="M14">
        <v>4</v>
      </c>
      <c r="N14">
        <v>13</v>
      </c>
      <c r="O14">
        <v>1433</v>
      </c>
      <c r="P14" s="11">
        <v>841414.8</v>
      </c>
      <c r="Q14" s="11">
        <v>244.5</v>
      </c>
      <c r="R14" s="12">
        <v>0</v>
      </c>
      <c r="S14" s="11">
        <v>2741338</v>
      </c>
      <c r="T14">
        <f t="shared" si="1"/>
        <v>3200</v>
      </c>
      <c r="U14">
        <f t="shared" si="1"/>
        <v>3200</v>
      </c>
      <c r="V14" s="2">
        <v>3.9396240073867797E-6</v>
      </c>
    </row>
    <row r="15" spans="1:22" x14ac:dyDescent="0.25">
      <c r="A15">
        <v>1</v>
      </c>
      <c r="B15" t="s">
        <v>16</v>
      </c>
      <c r="C15">
        <v>40</v>
      </c>
      <c r="D15">
        <v>3200</v>
      </c>
      <c r="E15" s="11">
        <v>800000</v>
      </c>
      <c r="F15">
        <v>0.1</v>
      </c>
      <c r="G15" s="2">
        <v>1.9E-6</v>
      </c>
      <c r="I15">
        <v>5</v>
      </c>
      <c r="J15" s="5">
        <f>G15-V15</f>
        <v>-2.0396240073867797E-6</v>
      </c>
      <c r="K15" s="6">
        <f t="shared" si="0"/>
        <v>4.1600660915085066E-12</v>
      </c>
      <c r="L15">
        <v>4</v>
      </c>
      <c r="M15">
        <v>4</v>
      </c>
      <c r="N15">
        <v>14</v>
      </c>
      <c r="O15">
        <v>1443</v>
      </c>
      <c r="P15" s="11">
        <v>582691.5</v>
      </c>
      <c r="Q15" s="11">
        <v>270.5</v>
      </c>
      <c r="R15" s="12">
        <v>0</v>
      </c>
      <c r="S15" s="11">
        <v>1892106</v>
      </c>
      <c r="T15">
        <f t="shared" si="1"/>
        <v>3200</v>
      </c>
      <c r="U15">
        <f t="shared" si="1"/>
        <v>3200</v>
      </c>
      <c r="V15" s="2">
        <v>3.9396240073867797E-6</v>
      </c>
    </row>
    <row r="16" spans="1:22" x14ac:dyDescent="0.25">
      <c r="A16">
        <v>1</v>
      </c>
      <c r="B16" t="s">
        <v>16</v>
      </c>
      <c r="C16">
        <v>40</v>
      </c>
      <c r="D16">
        <v>3200</v>
      </c>
      <c r="E16" s="11">
        <v>800000</v>
      </c>
      <c r="F16">
        <v>0.1</v>
      </c>
      <c r="G16" s="2">
        <v>1.3999999999999999E-6</v>
      </c>
      <c r="I16">
        <v>4.8</v>
      </c>
      <c r="J16" s="5">
        <f>G16-V16</f>
        <v>-2.5396240073867795E-6</v>
      </c>
      <c r="K16" s="6">
        <f t="shared" si="0"/>
        <v>6.4496900988952856E-12</v>
      </c>
      <c r="L16">
        <v>4</v>
      </c>
      <c r="M16">
        <v>4</v>
      </c>
      <c r="N16">
        <v>15</v>
      </c>
      <c r="O16">
        <v>1453</v>
      </c>
      <c r="P16" s="11">
        <v>475922.8</v>
      </c>
      <c r="Q16" s="11">
        <v>223.4</v>
      </c>
      <c r="R16" s="12">
        <v>0</v>
      </c>
      <c r="S16" s="11">
        <v>1545262</v>
      </c>
      <c r="T16">
        <f t="shared" si="1"/>
        <v>3200</v>
      </c>
      <c r="U16">
        <f t="shared" si="1"/>
        <v>3200</v>
      </c>
      <c r="V16" s="2">
        <v>3.9396240073867797E-6</v>
      </c>
    </row>
    <row r="17" spans="1:22" x14ac:dyDescent="0.25">
      <c r="A17">
        <v>2</v>
      </c>
      <c r="B17" t="s">
        <v>16</v>
      </c>
      <c r="C17">
        <v>40</v>
      </c>
      <c r="D17">
        <v>3200</v>
      </c>
      <c r="E17" s="11">
        <v>800000</v>
      </c>
      <c r="F17">
        <v>0.2</v>
      </c>
      <c r="G17" s="2">
        <v>2.9399999999999998E-6</v>
      </c>
      <c r="I17">
        <v>13.1</v>
      </c>
      <c r="J17" s="5">
        <f>G17-V17</f>
        <v>-9.9962400738677989E-7</v>
      </c>
      <c r="K17" s="6">
        <f t="shared" si="0"/>
        <v>9.9924815614400492E-13</v>
      </c>
      <c r="L17">
        <v>8</v>
      </c>
      <c r="M17">
        <v>3</v>
      </c>
      <c r="N17">
        <v>1</v>
      </c>
      <c r="O17">
        <v>1313</v>
      </c>
      <c r="P17" s="11">
        <v>543441.19999999995</v>
      </c>
      <c r="Q17" s="11">
        <v>352.6</v>
      </c>
      <c r="R17" s="12">
        <v>0</v>
      </c>
      <c r="S17" s="11">
        <v>1743729</v>
      </c>
      <c r="T17">
        <f t="shared" si="1"/>
        <v>3200</v>
      </c>
      <c r="U17">
        <f t="shared" si="1"/>
        <v>3200</v>
      </c>
      <c r="V17" s="2">
        <v>3.9396240073867797E-6</v>
      </c>
    </row>
    <row r="18" spans="1:22" x14ac:dyDescent="0.25">
      <c r="A18">
        <v>2</v>
      </c>
      <c r="B18" t="s">
        <v>16</v>
      </c>
      <c r="C18">
        <v>40</v>
      </c>
      <c r="D18">
        <v>3200</v>
      </c>
      <c r="E18" s="11">
        <v>800000</v>
      </c>
      <c r="F18">
        <v>0.2</v>
      </c>
      <c r="G18" s="2">
        <v>4.8300000000000003E-6</v>
      </c>
      <c r="I18">
        <v>13.4</v>
      </c>
      <c r="J18" s="5">
        <f>G18-V18</f>
        <v>8.9037599261322065E-7</v>
      </c>
      <c r="K18" s="6">
        <f t="shared" si="0"/>
        <v>7.927694082219779E-13</v>
      </c>
      <c r="L18">
        <v>8</v>
      </c>
      <c r="M18">
        <v>3</v>
      </c>
      <c r="N18">
        <v>2</v>
      </c>
      <c r="O18">
        <v>1323</v>
      </c>
      <c r="P18" s="11">
        <v>904340.3</v>
      </c>
      <c r="Q18" s="11">
        <v>360.9</v>
      </c>
      <c r="R18" s="12">
        <v>0</v>
      </c>
      <c r="S18" s="11">
        <v>2921824</v>
      </c>
      <c r="T18">
        <f t="shared" si="1"/>
        <v>3200</v>
      </c>
      <c r="U18">
        <f t="shared" si="1"/>
        <v>3200</v>
      </c>
      <c r="V18" s="2">
        <v>3.9396240073867797E-6</v>
      </c>
    </row>
    <row r="19" spans="1:22" x14ac:dyDescent="0.25">
      <c r="A19">
        <v>2</v>
      </c>
      <c r="B19" t="s">
        <v>16</v>
      </c>
      <c r="C19">
        <v>40</v>
      </c>
      <c r="D19">
        <v>3200</v>
      </c>
      <c r="E19" s="11">
        <v>800000</v>
      </c>
      <c r="F19">
        <v>0.2</v>
      </c>
      <c r="G19" s="2">
        <v>1.46E-6</v>
      </c>
      <c r="I19">
        <v>12.4</v>
      </c>
      <c r="J19" s="5">
        <f>G19-V19</f>
        <v>-2.4796240073867797E-6</v>
      </c>
      <c r="K19" s="6">
        <f t="shared" si="0"/>
        <v>6.1485352180088727E-12</v>
      </c>
      <c r="L19">
        <v>8</v>
      </c>
      <c r="M19">
        <v>3</v>
      </c>
      <c r="N19">
        <v>3</v>
      </c>
      <c r="O19">
        <v>1333</v>
      </c>
      <c r="P19" s="11">
        <v>571782.6</v>
      </c>
      <c r="Q19" s="11">
        <v>393.2</v>
      </c>
      <c r="R19" s="12">
        <v>0</v>
      </c>
      <c r="S19" s="11">
        <v>1840041</v>
      </c>
      <c r="T19">
        <f t="shared" si="1"/>
        <v>3200</v>
      </c>
      <c r="U19">
        <f t="shared" si="1"/>
        <v>3200</v>
      </c>
      <c r="V19" s="2">
        <v>3.9396240073867797E-6</v>
      </c>
    </row>
    <row r="20" spans="1:22" x14ac:dyDescent="0.25">
      <c r="A20">
        <v>2</v>
      </c>
      <c r="B20" t="s">
        <v>16</v>
      </c>
      <c r="C20">
        <v>40</v>
      </c>
      <c r="D20">
        <v>3200</v>
      </c>
      <c r="E20" s="11">
        <v>800000</v>
      </c>
      <c r="F20">
        <v>0.2</v>
      </c>
      <c r="G20" s="2">
        <v>5.2299999999999999E-6</v>
      </c>
      <c r="I20">
        <v>12.9</v>
      </c>
      <c r="J20" s="5">
        <f>G20-V20</f>
        <v>1.2903759926132202E-6</v>
      </c>
      <c r="K20" s="6">
        <f t="shared" si="0"/>
        <v>1.6650702023125532E-12</v>
      </c>
      <c r="L20">
        <v>8</v>
      </c>
      <c r="M20">
        <v>3</v>
      </c>
      <c r="N20">
        <v>4</v>
      </c>
      <c r="O20">
        <v>1343</v>
      </c>
      <c r="P20" s="11">
        <v>832910.4</v>
      </c>
      <c r="Q20" s="11">
        <v>444.9</v>
      </c>
      <c r="R20" s="12">
        <v>0</v>
      </c>
      <c r="S20" s="11">
        <v>2695231</v>
      </c>
      <c r="T20">
        <f t="shared" si="1"/>
        <v>3200</v>
      </c>
      <c r="U20">
        <f t="shared" si="1"/>
        <v>3200</v>
      </c>
      <c r="V20" s="2">
        <v>3.9396240073867797E-6</v>
      </c>
    </row>
    <row r="21" spans="1:22" x14ac:dyDescent="0.25">
      <c r="A21">
        <v>2</v>
      </c>
      <c r="B21" t="s">
        <v>16</v>
      </c>
      <c r="C21">
        <v>40</v>
      </c>
      <c r="D21">
        <v>3200</v>
      </c>
      <c r="E21" s="11">
        <v>800000</v>
      </c>
      <c r="F21">
        <v>0.2</v>
      </c>
      <c r="G21" s="2">
        <v>7.7500000000000003E-6</v>
      </c>
      <c r="I21">
        <v>13.6</v>
      </c>
      <c r="J21" s="5">
        <f>G21-V21</f>
        <v>3.8103759926132206E-6</v>
      </c>
      <c r="K21" s="6">
        <f t="shared" si="0"/>
        <v>1.4518965205083187E-11</v>
      </c>
      <c r="L21">
        <v>8</v>
      </c>
      <c r="M21">
        <v>3</v>
      </c>
      <c r="N21">
        <v>5</v>
      </c>
      <c r="O21">
        <v>1353</v>
      </c>
      <c r="P21" s="11">
        <v>732980.4</v>
      </c>
      <c r="Q21" s="11">
        <v>377.3</v>
      </c>
      <c r="R21" s="12">
        <v>0</v>
      </c>
      <c r="S21" s="11">
        <v>2362993</v>
      </c>
      <c r="T21">
        <f t="shared" si="1"/>
        <v>3200</v>
      </c>
      <c r="U21">
        <f t="shared" si="1"/>
        <v>3200</v>
      </c>
      <c r="V21" s="2">
        <v>3.9396240073867797E-6</v>
      </c>
    </row>
    <row r="22" spans="1:22" x14ac:dyDescent="0.25">
      <c r="A22">
        <v>2</v>
      </c>
      <c r="B22" t="s">
        <v>16</v>
      </c>
      <c r="C22">
        <v>40</v>
      </c>
      <c r="D22">
        <v>3200</v>
      </c>
      <c r="E22" s="11">
        <v>800000</v>
      </c>
      <c r="F22">
        <v>0.2</v>
      </c>
      <c r="G22" s="2">
        <v>3.36E-6</v>
      </c>
      <c r="I22">
        <v>12.6</v>
      </c>
      <c r="J22" s="5">
        <f>G22-V22</f>
        <v>-5.7962400738677968E-7</v>
      </c>
      <c r="K22" s="6">
        <f t="shared" si="0"/>
        <v>3.359639899391096E-13</v>
      </c>
      <c r="L22">
        <v>8</v>
      </c>
      <c r="M22">
        <v>3</v>
      </c>
      <c r="N22">
        <v>6</v>
      </c>
      <c r="O22">
        <v>1363</v>
      </c>
      <c r="P22" s="11">
        <v>646706.19999999995</v>
      </c>
      <c r="Q22" s="11">
        <v>324.60000000000002</v>
      </c>
      <c r="R22" s="12">
        <v>0</v>
      </c>
      <c r="S22" s="11">
        <v>2084473</v>
      </c>
      <c r="T22">
        <f t="shared" si="1"/>
        <v>3200</v>
      </c>
      <c r="U22">
        <f t="shared" si="1"/>
        <v>3200</v>
      </c>
      <c r="V22" s="2">
        <v>3.9396240073867797E-6</v>
      </c>
    </row>
    <row r="23" spans="1:22" x14ac:dyDescent="0.25">
      <c r="A23">
        <v>2</v>
      </c>
      <c r="B23" t="s">
        <v>16</v>
      </c>
      <c r="C23">
        <v>40</v>
      </c>
      <c r="D23">
        <v>3200</v>
      </c>
      <c r="E23" s="11">
        <v>800000</v>
      </c>
      <c r="F23">
        <v>0.2</v>
      </c>
      <c r="G23" s="2">
        <v>2.6699999999999998E-6</v>
      </c>
      <c r="I23">
        <v>13.3</v>
      </c>
      <c r="J23" s="5">
        <f>G23-V23</f>
        <v>-1.2696240073867798E-6</v>
      </c>
      <c r="K23" s="6">
        <f t="shared" si="0"/>
        <v>1.6119451201328661E-12</v>
      </c>
      <c r="L23">
        <v>8</v>
      </c>
      <c r="M23">
        <v>3</v>
      </c>
      <c r="N23">
        <v>7</v>
      </c>
      <c r="O23">
        <v>1373</v>
      </c>
      <c r="P23" s="11">
        <v>629326.69999999995</v>
      </c>
      <c r="Q23" s="11">
        <v>374.5</v>
      </c>
      <c r="R23" s="12">
        <v>0</v>
      </c>
      <c r="S23" s="11">
        <v>2027489</v>
      </c>
      <c r="T23">
        <f t="shared" si="1"/>
        <v>3200</v>
      </c>
      <c r="U23">
        <f t="shared" si="1"/>
        <v>3200</v>
      </c>
      <c r="V23" s="2">
        <v>3.9396240073867797E-6</v>
      </c>
    </row>
    <row r="24" spans="1:22" x14ac:dyDescent="0.25">
      <c r="A24">
        <v>2</v>
      </c>
      <c r="B24" t="s">
        <v>16</v>
      </c>
      <c r="C24">
        <v>40</v>
      </c>
      <c r="D24">
        <v>3200</v>
      </c>
      <c r="E24" s="11">
        <v>800000</v>
      </c>
      <c r="F24">
        <v>0.2</v>
      </c>
      <c r="G24" s="2">
        <v>3.2600000000000001E-6</v>
      </c>
      <c r="I24">
        <v>12.7</v>
      </c>
      <c r="J24" s="5">
        <f>G24-V24</f>
        <v>-6.7962400738677957E-7</v>
      </c>
      <c r="K24" s="6">
        <f t="shared" si="0"/>
        <v>4.6188879141646541E-13</v>
      </c>
      <c r="L24">
        <v>8</v>
      </c>
      <c r="M24">
        <v>3</v>
      </c>
      <c r="N24">
        <v>8</v>
      </c>
      <c r="O24">
        <v>1383</v>
      </c>
      <c r="P24" s="11">
        <v>601585.5</v>
      </c>
      <c r="Q24" s="11">
        <v>565</v>
      </c>
      <c r="R24" s="12">
        <v>0</v>
      </c>
      <c r="S24" s="11">
        <v>1932628</v>
      </c>
      <c r="T24">
        <f t="shared" si="1"/>
        <v>3200</v>
      </c>
      <c r="U24">
        <f t="shared" si="1"/>
        <v>3200</v>
      </c>
      <c r="V24" s="2">
        <v>3.9396240073867797E-6</v>
      </c>
    </row>
    <row r="25" spans="1:22" x14ac:dyDescent="0.25">
      <c r="A25">
        <v>2</v>
      </c>
      <c r="B25" t="s">
        <v>16</v>
      </c>
      <c r="C25">
        <v>40</v>
      </c>
      <c r="D25">
        <v>3200</v>
      </c>
      <c r="E25" s="11">
        <v>800000</v>
      </c>
      <c r="F25">
        <v>0.2</v>
      </c>
      <c r="G25" s="2">
        <v>2.2699999999999999E-6</v>
      </c>
      <c r="I25">
        <v>12.8</v>
      </c>
      <c r="J25" s="5">
        <f>G25-V25</f>
        <v>-1.6696240073867798E-6</v>
      </c>
      <c r="K25" s="6">
        <f t="shared" si="0"/>
        <v>2.7876443260422897E-12</v>
      </c>
      <c r="L25">
        <v>8</v>
      </c>
      <c r="M25">
        <v>3</v>
      </c>
      <c r="N25">
        <v>9</v>
      </c>
      <c r="O25">
        <v>1393</v>
      </c>
      <c r="P25" s="11">
        <v>597717.6</v>
      </c>
      <c r="Q25" s="11">
        <v>460.4</v>
      </c>
      <c r="R25" s="12">
        <v>0</v>
      </c>
      <c r="S25" s="11">
        <v>1920388</v>
      </c>
      <c r="T25">
        <f t="shared" si="1"/>
        <v>3200</v>
      </c>
      <c r="U25">
        <f t="shared" si="1"/>
        <v>3200</v>
      </c>
      <c r="V25" s="2">
        <v>3.9396240073867797E-6</v>
      </c>
    </row>
    <row r="26" spans="1:22" x14ac:dyDescent="0.25">
      <c r="A26">
        <v>2</v>
      </c>
      <c r="B26" t="s">
        <v>16</v>
      </c>
      <c r="C26">
        <v>40</v>
      </c>
      <c r="D26">
        <v>3200</v>
      </c>
      <c r="E26" s="11">
        <v>800000</v>
      </c>
      <c r="F26">
        <v>0.2</v>
      </c>
      <c r="G26" s="2">
        <v>1.99E-6</v>
      </c>
      <c r="I26">
        <v>13.1</v>
      </c>
      <c r="J26" s="5">
        <f>G26-V26</f>
        <v>-1.9496240073867797E-6</v>
      </c>
      <c r="K26" s="6">
        <f t="shared" si="0"/>
        <v>3.8010337701788858E-12</v>
      </c>
      <c r="L26">
        <v>8</v>
      </c>
      <c r="M26">
        <v>3</v>
      </c>
      <c r="N26">
        <v>10</v>
      </c>
      <c r="O26">
        <v>1403</v>
      </c>
      <c r="P26" s="11">
        <v>620194.4</v>
      </c>
      <c r="Q26" s="11">
        <v>395.6</v>
      </c>
      <c r="R26" s="12">
        <v>0</v>
      </c>
      <c r="S26" s="11">
        <v>2000211</v>
      </c>
      <c r="T26">
        <f t="shared" si="1"/>
        <v>3200</v>
      </c>
      <c r="U26">
        <f t="shared" si="1"/>
        <v>3200</v>
      </c>
      <c r="V26" s="2">
        <v>3.9396240073867797E-6</v>
      </c>
    </row>
    <row r="27" spans="1:22" x14ac:dyDescent="0.25">
      <c r="A27">
        <v>2</v>
      </c>
      <c r="B27" t="s">
        <v>16</v>
      </c>
      <c r="C27">
        <v>40</v>
      </c>
      <c r="D27">
        <v>3200</v>
      </c>
      <c r="E27" s="11">
        <v>800000</v>
      </c>
      <c r="F27">
        <v>0.2</v>
      </c>
      <c r="G27" s="2">
        <v>3.1499999999999999E-6</v>
      </c>
      <c r="I27">
        <v>11.9</v>
      </c>
      <c r="J27" s="5">
        <f>G27-V27</f>
        <v>-7.8962400738677978E-7</v>
      </c>
      <c r="K27" s="6">
        <f t="shared" si="0"/>
        <v>6.235060730415573E-13</v>
      </c>
      <c r="L27">
        <v>8</v>
      </c>
      <c r="M27">
        <v>3</v>
      </c>
      <c r="N27">
        <v>11</v>
      </c>
      <c r="O27">
        <v>1413</v>
      </c>
      <c r="P27" s="11">
        <v>671775.2</v>
      </c>
      <c r="Q27" s="11">
        <v>326.89999999999998</v>
      </c>
      <c r="R27" s="12">
        <v>0</v>
      </c>
      <c r="S27" s="11">
        <v>2167788</v>
      </c>
      <c r="T27">
        <f t="shared" si="1"/>
        <v>3200</v>
      </c>
      <c r="U27">
        <f t="shared" si="1"/>
        <v>3200</v>
      </c>
      <c r="V27" s="2">
        <v>3.9396240073867797E-6</v>
      </c>
    </row>
    <row r="28" spans="1:22" x14ac:dyDescent="0.25">
      <c r="A28">
        <v>2</v>
      </c>
      <c r="B28" t="s">
        <v>16</v>
      </c>
      <c r="C28">
        <v>40</v>
      </c>
      <c r="D28">
        <v>3200</v>
      </c>
      <c r="E28" s="11">
        <v>800000</v>
      </c>
      <c r="F28">
        <v>0.2</v>
      </c>
      <c r="G28" s="2">
        <v>6.0000000000000002E-6</v>
      </c>
      <c r="I28">
        <v>12.9</v>
      </c>
      <c r="J28" s="5">
        <f>G28-V28</f>
        <v>2.0603759926132205E-6</v>
      </c>
      <c r="K28" s="6">
        <f t="shared" si="0"/>
        <v>4.2451492309369139E-12</v>
      </c>
      <c r="L28">
        <v>8</v>
      </c>
      <c r="M28">
        <v>3</v>
      </c>
      <c r="N28">
        <v>12</v>
      </c>
      <c r="O28">
        <v>1423</v>
      </c>
      <c r="P28" s="11">
        <v>1036822.2</v>
      </c>
      <c r="Q28" s="11">
        <v>363.5</v>
      </c>
      <c r="R28" s="12">
        <v>0</v>
      </c>
      <c r="S28" s="11">
        <v>3355682</v>
      </c>
      <c r="T28">
        <f t="shared" si="1"/>
        <v>3200</v>
      </c>
      <c r="U28">
        <f t="shared" si="1"/>
        <v>3200</v>
      </c>
      <c r="V28" s="2">
        <v>3.9396240073867797E-6</v>
      </c>
    </row>
    <row r="29" spans="1:22" x14ac:dyDescent="0.25">
      <c r="A29">
        <v>2</v>
      </c>
      <c r="B29" t="s">
        <v>16</v>
      </c>
      <c r="C29">
        <v>40</v>
      </c>
      <c r="D29">
        <v>3200</v>
      </c>
      <c r="E29" s="11">
        <v>800000</v>
      </c>
      <c r="F29">
        <v>0.2</v>
      </c>
      <c r="G29" s="2">
        <v>3.89E-6</v>
      </c>
      <c r="I29">
        <v>13</v>
      </c>
      <c r="J29" s="5">
        <f>G29-V29</f>
        <v>-4.9624007386779669E-8</v>
      </c>
      <c r="K29" s="6">
        <f t="shared" si="0"/>
        <v>2.4625421091231633E-15</v>
      </c>
      <c r="L29">
        <v>8</v>
      </c>
      <c r="M29">
        <v>3</v>
      </c>
      <c r="N29">
        <v>13</v>
      </c>
      <c r="O29">
        <v>1433</v>
      </c>
      <c r="P29" s="11">
        <v>835641.7</v>
      </c>
      <c r="Q29" s="11">
        <v>354.8</v>
      </c>
      <c r="R29" s="12">
        <v>0</v>
      </c>
      <c r="S29" s="11">
        <v>2699263</v>
      </c>
      <c r="T29">
        <f t="shared" si="1"/>
        <v>3200</v>
      </c>
      <c r="U29">
        <f t="shared" si="1"/>
        <v>3200</v>
      </c>
      <c r="V29" s="2">
        <v>3.9396240073867797E-6</v>
      </c>
    </row>
    <row r="30" spans="1:22" x14ac:dyDescent="0.25">
      <c r="A30">
        <v>2</v>
      </c>
      <c r="B30" t="s">
        <v>16</v>
      </c>
      <c r="C30">
        <v>40</v>
      </c>
      <c r="D30">
        <v>3200</v>
      </c>
      <c r="E30" s="11">
        <v>800000</v>
      </c>
      <c r="F30">
        <v>0.2</v>
      </c>
      <c r="G30" s="2">
        <v>2.3499999999999999E-6</v>
      </c>
      <c r="I30">
        <v>13.1</v>
      </c>
      <c r="J30" s="5">
        <f>G30-V30</f>
        <v>-1.5896240073867797E-6</v>
      </c>
      <c r="K30" s="6">
        <f t="shared" si="0"/>
        <v>2.5269044848604047E-12</v>
      </c>
      <c r="L30">
        <v>8</v>
      </c>
      <c r="M30">
        <v>3</v>
      </c>
      <c r="N30">
        <v>14</v>
      </c>
      <c r="O30">
        <v>1443</v>
      </c>
      <c r="P30" s="11">
        <v>624144.19999999995</v>
      </c>
      <c r="Q30" s="11">
        <v>390.7</v>
      </c>
      <c r="R30" s="12">
        <v>0</v>
      </c>
      <c r="S30" s="11">
        <v>2008223</v>
      </c>
      <c r="T30">
        <f t="shared" si="1"/>
        <v>3200</v>
      </c>
      <c r="U30">
        <f t="shared" si="1"/>
        <v>3200</v>
      </c>
      <c r="V30" s="2">
        <v>3.9396240073867797E-6</v>
      </c>
    </row>
    <row r="31" spans="1:22" x14ac:dyDescent="0.25">
      <c r="A31">
        <v>2</v>
      </c>
      <c r="B31" t="s">
        <v>16</v>
      </c>
      <c r="C31">
        <v>40</v>
      </c>
      <c r="D31">
        <v>3200</v>
      </c>
      <c r="E31" s="11">
        <v>800000</v>
      </c>
      <c r="F31">
        <v>0.2</v>
      </c>
      <c r="G31" s="2">
        <v>1.6199999999999999E-6</v>
      </c>
      <c r="I31">
        <v>12.5</v>
      </c>
      <c r="J31" s="5">
        <f>G31-V31</f>
        <v>-2.31962400738678E-6</v>
      </c>
      <c r="K31" s="6">
        <f t="shared" si="0"/>
        <v>5.3806555356451041E-12</v>
      </c>
      <c r="L31">
        <v>8</v>
      </c>
      <c r="M31">
        <v>3</v>
      </c>
      <c r="N31">
        <v>15</v>
      </c>
      <c r="O31">
        <v>1453</v>
      </c>
      <c r="P31" s="11">
        <v>646091.9</v>
      </c>
      <c r="Q31" s="11">
        <v>420.7</v>
      </c>
      <c r="R31" s="12">
        <v>0</v>
      </c>
      <c r="S31" s="11">
        <v>2079496</v>
      </c>
      <c r="T31">
        <f t="shared" si="1"/>
        <v>3200</v>
      </c>
      <c r="U31">
        <f t="shared" si="1"/>
        <v>3200</v>
      </c>
      <c r="V31" s="2">
        <v>3.9396240073867797E-6</v>
      </c>
    </row>
    <row r="32" spans="1:22" x14ac:dyDescent="0.25">
      <c r="A32">
        <v>3</v>
      </c>
      <c r="B32" t="s">
        <v>16</v>
      </c>
      <c r="C32">
        <v>40</v>
      </c>
      <c r="D32">
        <v>3200</v>
      </c>
      <c r="E32" s="11">
        <v>800000</v>
      </c>
      <c r="F32">
        <v>0.3</v>
      </c>
      <c r="G32" s="2">
        <v>2.48E-6</v>
      </c>
      <c r="I32">
        <v>43.1</v>
      </c>
      <c r="J32" s="5">
        <f>G32-V32</f>
        <v>-1.4596240073867797E-6</v>
      </c>
      <c r="K32" s="6">
        <f t="shared" si="0"/>
        <v>2.1305022429398422E-12</v>
      </c>
      <c r="L32">
        <v>12</v>
      </c>
      <c r="M32">
        <v>3</v>
      </c>
      <c r="N32">
        <v>1</v>
      </c>
      <c r="O32">
        <v>1313</v>
      </c>
      <c r="P32" s="11">
        <v>944962.3</v>
      </c>
      <c r="Q32" s="11">
        <v>1521.9</v>
      </c>
      <c r="R32" s="12">
        <v>1E-3</v>
      </c>
      <c r="S32" s="11">
        <v>2962490</v>
      </c>
      <c r="T32">
        <f t="shared" si="1"/>
        <v>3200</v>
      </c>
      <c r="U32">
        <f t="shared" si="1"/>
        <v>3200</v>
      </c>
      <c r="V32" s="2">
        <v>3.9396240073867797E-6</v>
      </c>
    </row>
    <row r="33" spans="1:22" x14ac:dyDescent="0.25">
      <c r="A33">
        <v>3</v>
      </c>
      <c r="B33" t="s">
        <v>16</v>
      </c>
      <c r="C33">
        <v>40</v>
      </c>
      <c r="D33">
        <v>3200</v>
      </c>
      <c r="E33" s="11">
        <v>800000</v>
      </c>
      <c r="F33">
        <v>0.3</v>
      </c>
      <c r="G33" s="2">
        <v>1.33E-6</v>
      </c>
      <c r="I33">
        <v>38.200000000000003</v>
      </c>
      <c r="J33" s="5">
        <f>G33-V33</f>
        <v>-2.6096240073867797E-6</v>
      </c>
      <c r="K33" s="6">
        <f t="shared" si="0"/>
        <v>6.8101374599294353E-12</v>
      </c>
      <c r="L33">
        <v>12</v>
      </c>
      <c r="M33">
        <v>3</v>
      </c>
      <c r="N33">
        <v>2</v>
      </c>
      <c r="O33">
        <v>1323</v>
      </c>
      <c r="P33" s="11">
        <v>889301.3</v>
      </c>
      <c r="Q33" s="11">
        <v>1554.4</v>
      </c>
      <c r="R33" s="12">
        <v>1E-3</v>
      </c>
      <c r="S33" s="11">
        <v>2782753</v>
      </c>
      <c r="T33">
        <f t="shared" si="1"/>
        <v>3200</v>
      </c>
      <c r="U33">
        <f t="shared" si="1"/>
        <v>3200</v>
      </c>
      <c r="V33" s="2">
        <v>3.9396240073867797E-6</v>
      </c>
    </row>
    <row r="34" spans="1:22" x14ac:dyDescent="0.25">
      <c r="A34">
        <v>3</v>
      </c>
      <c r="B34" t="s">
        <v>16</v>
      </c>
      <c r="C34">
        <v>40</v>
      </c>
      <c r="D34">
        <v>3200</v>
      </c>
      <c r="E34" s="11">
        <v>800000</v>
      </c>
      <c r="F34">
        <v>0.3</v>
      </c>
      <c r="G34" s="2">
        <v>1.53E-6</v>
      </c>
      <c r="I34">
        <v>38.6</v>
      </c>
      <c r="J34" s="5">
        <f>G34-V34</f>
        <v>-2.4096240073867799E-6</v>
      </c>
      <c r="K34" s="6">
        <f t="shared" si="0"/>
        <v>5.8062878569747246E-12</v>
      </c>
      <c r="L34">
        <v>12</v>
      </c>
      <c r="M34">
        <v>3</v>
      </c>
      <c r="N34">
        <v>3</v>
      </c>
      <c r="O34">
        <v>1333</v>
      </c>
      <c r="P34" s="11">
        <v>887758.5</v>
      </c>
      <c r="Q34" s="11">
        <v>1983.5</v>
      </c>
      <c r="R34" s="12">
        <v>2E-3</v>
      </c>
      <c r="S34" s="11">
        <v>2775218</v>
      </c>
      <c r="T34">
        <f t="shared" si="1"/>
        <v>3200</v>
      </c>
      <c r="U34">
        <f t="shared" si="1"/>
        <v>3200</v>
      </c>
      <c r="V34" s="2">
        <v>3.9396240073867797E-6</v>
      </c>
    </row>
    <row r="35" spans="1:22" x14ac:dyDescent="0.25">
      <c r="A35">
        <v>3</v>
      </c>
      <c r="B35" t="s">
        <v>16</v>
      </c>
      <c r="C35">
        <v>40</v>
      </c>
      <c r="D35">
        <v>3200</v>
      </c>
      <c r="E35" s="11">
        <v>800000</v>
      </c>
      <c r="F35">
        <v>0.3</v>
      </c>
      <c r="G35" s="2">
        <v>2.2199999999999999E-6</v>
      </c>
      <c r="I35">
        <v>38.299999999999997</v>
      </c>
      <c r="J35" s="5">
        <f>G35-V35</f>
        <v>-1.7196240073867798E-6</v>
      </c>
      <c r="K35" s="6">
        <f t="shared" si="0"/>
        <v>2.9571067267809678E-12</v>
      </c>
      <c r="L35">
        <v>12</v>
      </c>
      <c r="M35">
        <v>3</v>
      </c>
      <c r="N35">
        <v>4</v>
      </c>
      <c r="O35">
        <v>1343</v>
      </c>
      <c r="P35" s="11">
        <v>1018597.7</v>
      </c>
      <c r="Q35" s="11">
        <v>1503.3</v>
      </c>
      <c r="R35" s="12">
        <v>1E-3</v>
      </c>
      <c r="S35" s="11">
        <v>3205626</v>
      </c>
      <c r="T35">
        <f t="shared" si="1"/>
        <v>3200</v>
      </c>
      <c r="U35">
        <f t="shared" si="1"/>
        <v>3200</v>
      </c>
      <c r="V35" s="2">
        <v>3.9396240073867797E-6</v>
      </c>
    </row>
    <row r="36" spans="1:22" x14ac:dyDescent="0.25">
      <c r="A36">
        <v>3</v>
      </c>
      <c r="B36" t="s">
        <v>16</v>
      </c>
      <c r="C36">
        <v>40</v>
      </c>
      <c r="D36">
        <v>3200</v>
      </c>
      <c r="E36" s="11">
        <v>800000</v>
      </c>
      <c r="F36">
        <v>0.3</v>
      </c>
      <c r="G36" s="2">
        <v>1.9E-6</v>
      </c>
      <c r="I36">
        <v>40.1</v>
      </c>
      <c r="J36" s="5">
        <f>G36-V36</f>
        <v>-2.0396240073867797E-6</v>
      </c>
      <c r="K36" s="6">
        <f t="shared" si="0"/>
        <v>4.1600660915085066E-12</v>
      </c>
      <c r="L36">
        <v>12</v>
      </c>
      <c r="M36">
        <v>3</v>
      </c>
      <c r="N36">
        <v>5</v>
      </c>
      <c r="O36">
        <v>1353</v>
      </c>
      <c r="P36" s="11">
        <v>930595.3</v>
      </c>
      <c r="Q36" s="11">
        <v>1713.9</v>
      </c>
      <c r="R36" s="12">
        <v>1E-3</v>
      </c>
      <c r="S36" s="11">
        <v>2916126</v>
      </c>
      <c r="T36">
        <f t="shared" si="1"/>
        <v>3200</v>
      </c>
      <c r="U36">
        <f t="shared" si="1"/>
        <v>3200</v>
      </c>
      <c r="V36" s="2">
        <v>3.9396240073867797E-6</v>
      </c>
    </row>
    <row r="37" spans="1:22" x14ac:dyDescent="0.25">
      <c r="A37">
        <v>3</v>
      </c>
      <c r="B37" t="s">
        <v>16</v>
      </c>
      <c r="C37">
        <v>40</v>
      </c>
      <c r="D37">
        <v>3200</v>
      </c>
      <c r="E37" s="11">
        <v>800000</v>
      </c>
      <c r="F37">
        <v>0.3</v>
      </c>
      <c r="G37" s="2">
        <v>2.03E-6</v>
      </c>
      <c r="I37">
        <v>37.799999999999997</v>
      </c>
      <c r="J37" s="5">
        <f>G37-V37</f>
        <v>-1.9096240073867796E-6</v>
      </c>
      <c r="K37" s="6">
        <f t="shared" si="0"/>
        <v>3.6466638495879436E-12</v>
      </c>
      <c r="L37">
        <v>12</v>
      </c>
      <c r="M37">
        <v>3</v>
      </c>
      <c r="N37">
        <v>6</v>
      </c>
      <c r="O37">
        <v>1363</v>
      </c>
      <c r="P37" s="11">
        <v>908135.2</v>
      </c>
      <c r="Q37" s="11">
        <v>1792.4</v>
      </c>
      <c r="R37" s="12">
        <v>2E-3</v>
      </c>
      <c r="S37" s="11">
        <v>2848094</v>
      </c>
      <c r="T37">
        <f t="shared" si="1"/>
        <v>3200</v>
      </c>
      <c r="U37">
        <f t="shared" si="1"/>
        <v>3200</v>
      </c>
      <c r="V37" s="2">
        <v>3.9396240073867797E-6</v>
      </c>
    </row>
    <row r="38" spans="1:22" x14ac:dyDescent="0.25">
      <c r="A38">
        <v>3</v>
      </c>
      <c r="B38" t="s">
        <v>16</v>
      </c>
      <c r="C38">
        <v>40</v>
      </c>
      <c r="D38">
        <v>3200</v>
      </c>
      <c r="E38" s="11">
        <v>800000</v>
      </c>
      <c r="F38">
        <v>0.3</v>
      </c>
      <c r="G38" s="2">
        <v>4.8199999999999996E-6</v>
      </c>
      <c r="I38">
        <v>41.9</v>
      </c>
      <c r="J38" s="5">
        <f>G38-V38</f>
        <v>8.803759926132199E-7</v>
      </c>
      <c r="K38" s="6">
        <f t="shared" si="0"/>
        <v>7.7506188836971217E-13</v>
      </c>
      <c r="L38">
        <v>12</v>
      </c>
      <c r="M38">
        <v>3</v>
      </c>
      <c r="N38">
        <v>7</v>
      </c>
      <c r="O38">
        <v>1373</v>
      </c>
      <c r="P38" s="11">
        <v>1077749.8</v>
      </c>
      <c r="Q38" s="11">
        <v>1449.3</v>
      </c>
      <c r="R38" s="12">
        <v>1E-3</v>
      </c>
      <c r="S38" s="11">
        <v>3395950</v>
      </c>
      <c r="T38">
        <f t="shared" si="1"/>
        <v>3200</v>
      </c>
      <c r="U38">
        <f t="shared" si="1"/>
        <v>3200</v>
      </c>
      <c r="V38" s="2">
        <v>3.9396240073867797E-6</v>
      </c>
    </row>
    <row r="39" spans="1:22" x14ac:dyDescent="0.25">
      <c r="A39">
        <v>3</v>
      </c>
      <c r="B39" t="s">
        <v>16</v>
      </c>
      <c r="C39">
        <v>40</v>
      </c>
      <c r="D39">
        <v>3200</v>
      </c>
      <c r="E39" s="11">
        <v>800000</v>
      </c>
      <c r="F39">
        <v>0.3</v>
      </c>
      <c r="G39" s="2">
        <v>3.27E-6</v>
      </c>
      <c r="I39">
        <v>40.6</v>
      </c>
      <c r="J39" s="5">
        <f>G39-V39</f>
        <v>-6.6962400738677966E-7</v>
      </c>
      <c r="K39" s="6">
        <f t="shared" si="0"/>
        <v>4.4839631126872992E-13</v>
      </c>
      <c r="L39">
        <v>12</v>
      </c>
      <c r="M39">
        <v>3</v>
      </c>
      <c r="N39">
        <v>8</v>
      </c>
      <c r="O39">
        <v>1383</v>
      </c>
      <c r="P39" s="11">
        <v>1069831.8999999999</v>
      </c>
      <c r="Q39" s="11">
        <v>1652.7</v>
      </c>
      <c r="R39" s="12">
        <v>1E-3</v>
      </c>
      <c r="S39" s="11">
        <v>3372577</v>
      </c>
      <c r="T39">
        <f t="shared" si="1"/>
        <v>3200</v>
      </c>
      <c r="U39">
        <f t="shared" si="1"/>
        <v>3200</v>
      </c>
      <c r="V39" s="2">
        <v>3.9396240073867797E-6</v>
      </c>
    </row>
    <row r="40" spans="1:22" x14ac:dyDescent="0.25">
      <c r="A40">
        <v>3</v>
      </c>
      <c r="B40" t="s">
        <v>16</v>
      </c>
      <c r="C40">
        <v>40</v>
      </c>
      <c r="D40">
        <v>3200</v>
      </c>
      <c r="E40" s="11">
        <v>800000</v>
      </c>
      <c r="F40">
        <v>0.3</v>
      </c>
      <c r="G40" s="2">
        <v>4.5700000000000003E-6</v>
      </c>
      <c r="I40">
        <v>42.9</v>
      </c>
      <c r="J40" s="5">
        <f>G40-V40</f>
        <v>6.303759926132206E-7</v>
      </c>
      <c r="K40" s="6">
        <f t="shared" si="0"/>
        <v>3.9737389206310315E-13</v>
      </c>
      <c r="L40">
        <v>12</v>
      </c>
      <c r="M40">
        <v>3</v>
      </c>
      <c r="N40">
        <v>9</v>
      </c>
      <c r="O40">
        <v>1393</v>
      </c>
      <c r="P40" s="11">
        <v>1068417.5</v>
      </c>
      <c r="Q40" s="11">
        <v>1711.6</v>
      </c>
      <c r="R40" s="12">
        <v>1E-3</v>
      </c>
      <c r="S40" s="11">
        <v>3355018</v>
      </c>
      <c r="T40">
        <f t="shared" si="1"/>
        <v>3200</v>
      </c>
      <c r="U40">
        <f t="shared" si="1"/>
        <v>3200</v>
      </c>
      <c r="V40" s="2">
        <v>3.9396240073867797E-6</v>
      </c>
    </row>
    <row r="41" spans="1:22" x14ac:dyDescent="0.25">
      <c r="A41">
        <v>3</v>
      </c>
      <c r="B41" t="s">
        <v>16</v>
      </c>
      <c r="C41">
        <v>40</v>
      </c>
      <c r="D41">
        <v>3200</v>
      </c>
      <c r="E41" s="11">
        <v>800000</v>
      </c>
      <c r="F41">
        <v>0.3</v>
      </c>
      <c r="G41" s="2">
        <v>3.5700000000000001E-6</v>
      </c>
      <c r="I41">
        <v>40</v>
      </c>
      <c r="J41" s="5">
        <f>G41-V41</f>
        <v>-3.6962400738677957E-7</v>
      </c>
      <c r="K41" s="6">
        <f t="shared" si="0"/>
        <v>1.3662190683666209E-13</v>
      </c>
      <c r="L41">
        <v>12</v>
      </c>
      <c r="M41">
        <v>3</v>
      </c>
      <c r="N41">
        <v>10</v>
      </c>
      <c r="O41">
        <v>1403</v>
      </c>
      <c r="P41" s="11">
        <v>1097895.1000000001</v>
      </c>
      <c r="Q41" s="11">
        <v>1940.3</v>
      </c>
      <c r="R41" s="12">
        <v>2E-3</v>
      </c>
      <c r="S41" s="11">
        <v>3463764</v>
      </c>
      <c r="T41">
        <f t="shared" si="1"/>
        <v>3200</v>
      </c>
      <c r="U41">
        <f t="shared" si="1"/>
        <v>3200</v>
      </c>
      <c r="V41" s="2">
        <v>3.9396240073867797E-6</v>
      </c>
    </row>
    <row r="42" spans="1:22" x14ac:dyDescent="0.25">
      <c r="A42">
        <v>3</v>
      </c>
      <c r="B42" t="s">
        <v>16</v>
      </c>
      <c r="C42">
        <v>40</v>
      </c>
      <c r="D42">
        <v>3200</v>
      </c>
      <c r="E42" s="11">
        <v>800000</v>
      </c>
      <c r="F42">
        <v>0.3</v>
      </c>
      <c r="G42" s="2">
        <v>7.34E-6</v>
      </c>
      <c r="I42">
        <v>39.4</v>
      </c>
      <c r="J42" s="5">
        <f>G42-V42</f>
        <v>3.4003759926132203E-6</v>
      </c>
      <c r="K42" s="6">
        <f t="shared" si="0"/>
        <v>1.1562556891140344E-11</v>
      </c>
      <c r="L42">
        <v>12</v>
      </c>
      <c r="M42">
        <v>3</v>
      </c>
      <c r="N42">
        <v>11</v>
      </c>
      <c r="O42">
        <v>1413</v>
      </c>
      <c r="P42" s="11">
        <v>1147196.8999999999</v>
      </c>
      <c r="Q42" s="11">
        <v>1753.2</v>
      </c>
      <c r="R42" s="12">
        <v>2E-3</v>
      </c>
      <c r="S42" s="11">
        <v>3626490</v>
      </c>
      <c r="T42">
        <f t="shared" si="1"/>
        <v>3200</v>
      </c>
      <c r="U42">
        <f t="shared" si="1"/>
        <v>3200</v>
      </c>
      <c r="V42" s="2">
        <v>3.9396240073867797E-6</v>
      </c>
    </row>
    <row r="43" spans="1:22" x14ac:dyDescent="0.25">
      <c r="A43">
        <v>3</v>
      </c>
      <c r="B43" t="s">
        <v>16</v>
      </c>
      <c r="C43">
        <v>40</v>
      </c>
      <c r="D43">
        <v>3200</v>
      </c>
      <c r="E43" s="11">
        <v>800000</v>
      </c>
      <c r="F43">
        <v>0.3</v>
      </c>
      <c r="G43" s="2">
        <v>7.61E-6</v>
      </c>
      <c r="I43">
        <v>39.9</v>
      </c>
      <c r="J43" s="5">
        <f>G43-V43</f>
        <v>3.6703759926132203E-6</v>
      </c>
      <c r="K43" s="6">
        <f t="shared" si="0"/>
        <v>1.3471659927151481E-11</v>
      </c>
      <c r="L43">
        <v>12</v>
      </c>
      <c r="M43">
        <v>3</v>
      </c>
      <c r="N43">
        <v>12</v>
      </c>
      <c r="O43">
        <v>1423</v>
      </c>
      <c r="P43" s="11">
        <v>1191082.8</v>
      </c>
      <c r="Q43" s="11">
        <v>1478.4</v>
      </c>
      <c r="R43" s="12">
        <v>1E-3</v>
      </c>
      <c r="S43" s="11">
        <v>3768931</v>
      </c>
      <c r="T43">
        <f t="shared" si="1"/>
        <v>3200</v>
      </c>
      <c r="U43">
        <f t="shared" si="1"/>
        <v>3200</v>
      </c>
      <c r="V43" s="2">
        <v>3.9396240073867797E-6</v>
      </c>
    </row>
    <row r="44" spans="1:22" x14ac:dyDescent="0.25">
      <c r="A44">
        <v>3</v>
      </c>
      <c r="B44" t="s">
        <v>16</v>
      </c>
      <c r="C44">
        <v>40</v>
      </c>
      <c r="D44">
        <v>3200</v>
      </c>
      <c r="E44" s="11">
        <v>800000</v>
      </c>
      <c r="F44">
        <v>0.3</v>
      </c>
      <c r="G44" s="2">
        <v>3.1499999999999999E-6</v>
      </c>
      <c r="I44">
        <v>39.799999999999997</v>
      </c>
      <c r="J44" s="5">
        <f>G44-V44</f>
        <v>-7.8962400738677978E-7</v>
      </c>
      <c r="K44" s="6">
        <f t="shared" si="0"/>
        <v>6.235060730415573E-13</v>
      </c>
      <c r="L44">
        <v>12</v>
      </c>
      <c r="M44">
        <v>3</v>
      </c>
      <c r="N44">
        <v>13</v>
      </c>
      <c r="O44">
        <v>1433</v>
      </c>
      <c r="P44" s="11">
        <v>866825.7</v>
      </c>
      <c r="Q44" s="11">
        <v>1571.3</v>
      </c>
      <c r="R44" s="12">
        <v>1E-3</v>
      </c>
      <c r="S44" s="11">
        <v>2710159</v>
      </c>
      <c r="T44">
        <f t="shared" si="1"/>
        <v>3200</v>
      </c>
      <c r="U44">
        <f t="shared" si="1"/>
        <v>3200</v>
      </c>
      <c r="V44" s="2">
        <v>3.9396240073867797E-6</v>
      </c>
    </row>
    <row r="45" spans="1:22" x14ac:dyDescent="0.25">
      <c r="A45">
        <v>3</v>
      </c>
      <c r="B45" t="s">
        <v>16</v>
      </c>
      <c r="C45">
        <v>40</v>
      </c>
      <c r="D45">
        <v>3200</v>
      </c>
      <c r="E45" s="11">
        <v>800000</v>
      </c>
      <c r="F45">
        <v>0.3</v>
      </c>
      <c r="G45" s="2">
        <v>3.0599999999999999E-6</v>
      </c>
      <c r="I45">
        <v>42.5</v>
      </c>
      <c r="J45" s="5">
        <f>G45-V45</f>
        <v>-8.7962400738677977E-7</v>
      </c>
      <c r="K45" s="6">
        <f t="shared" si="0"/>
        <v>7.7373839437117758E-13</v>
      </c>
      <c r="L45">
        <v>12</v>
      </c>
      <c r="M45">
        <v>3</v>
      </c>
      <c r="N45">
        <v>14</v>
      </c>
      <c r="O45">
        <v>1443</v>
      </c>
      <c r="P45" s="11">
        <v>988084.1</v>
      </c>
      <c r="Q45" s="11">
        <v>2254.8000000000002</v>
      </c>
      <c r="R45" s="12">
        <v>2E-3</v>
      </c>
      <c r="S45" s="11">
        <v>3101503</v>
      </c>
      <c r="T45">
        <f t="shared" si="1"/>
        <v>3200</v>
      </c>
      <c r="U45">
        <f t="shared" si="1"/>
        <v>3200</v>
      </c>
      <c r="V45" s="2">
        <v>3.9396240073867797E-6</v>
      </c>
    </row>
    <row r="46" spans="1:22" x14ac:dyDescent="0.25">
      <c r="A46">
        <v>3</v>
      </c>
      <c r="B46" t="s">
        <v>16</v>
      </c>
      <c r="C46">
        <v>40</v>
      </c>
      <c r="D46">
        <v>3200</v>
      </c>
      <c r="E46" s="11">
        <v>800000</v>
      </c>
      <c r="F46">
        <v>0.3</v>
      </c>
      <c r="G46" s="2">
        <v>1.3999999999999999E-6</v>
      </c>
      <c r="I46">
        <v>39.700000000000003</v>
      </c>
      <c r="J46" s="5">
        <f>G46-V46</f>
        <v>-2.5396240073867795E-6</v>
      </c>
      <c r="K46" s="6">
        <f t="shared" si="0"/>
        <v>6.4496900988952856E-12</v>
      </c>
      <c r="L46">
        <v>12</v>
      </c>
      <c r="M46">
        <v>3</v>
      </c>
      <c r="N46">
        <v>15</v>
      </c>
      <c r="O46">
        <v>1453</v>
      </c>
      <c r="P46" s="11">
        <v>1002607.5</v>
      </c>
      <c r="Q46" s="11">
        <v>1864</v>
      </c>
      <c r="R46" s="12">
        <v>2E-3</v>
      </c>
      <c r="S46" s="11">
        <v>3157152</v>
      </c>
      <c r="T46">
        <f t="shared" si="1"/>
        <v>3200</v>
      </c>
      <c r="U46">
        <f t="shared" si="1"/>
        <v>3200</v>
      </c>
      <c r="V46" s="2">
        <v>3.9396240073867797E-6</v>
      </c>
    </row>
    <row r="47" spans="1:22" x14ac:dyDescent="0.25">
      <c r="A47">
        <v>4</v>
      </c>
      <c r="B47" t="s">
        <v>16</v>
      </c>
      <c r="C47">
        <v>40</v>
      </c>
      <c r="D47">
        <v>3200</v>
      </c>
      <c r="E47" s="11">
        <v>800000</v>
      </c>
      <c r="F47">
        <v>0.4</v>
      </c>
      <c r="G47" s="2">
        <v>3.76E-6</v>
      </c>
      <c r="I47">
        <v>125.8</v>
      </c>
      <c r="J47" s="5">
        <f>G47-V47</f>
        <v>-1.796240073867797E-7</v>
      </c>
      <c r="K47" s="6">
        <f t="shared" si="0"/>
        <v>3.2264784029685886E-14</v>
      </c>
      <c r="L47">
        <v>16</v>
      </c>
      <c r="M47">
        <v>3</v>
      </c>
      <c r="N47">
        <v>1</v>
      </c>
      <c r="O47">
        <v>1313</v>
      </c>
      <c r="P47" s="11">
        <v>2112901</v>
      </c>
      <c r="Q47" s="11">
        <v>5751.2</v>
      </c>
      <c r="R47" s="12">
        <v>5.0000000000000001E-3</v>
      </c>
      <c r="S47" s="11">
        <v>6468248</v>
      </c>
      <c r="T47">
        <f t="shared" si="1"/>
        <v>3200</v>
      </c>
      <c r="U47">
        <f t="shared" si="1"/>
        <v>3200</v>
      </c>
      <c r="V47" s="2">
        <v>3.9396240073867797E-6</v>
      </c>
    </row>
    <row r="48" spans="1:22" x14ac:dyDescent="0.25">
      <c r="A48">
        <v>4</v>
      </c>
      <c r="B48" t="s">
        <v>16</v>
      </c>
      <c r="C48">
        <v>40</v>
      </c>
      <c r="D48">
        <v>3200</v>
      </c>
      <c r="E48" s="11">
        <v>800000</v>
      </c>
      <c r="F48">
        <v>0.4</v>
      </c>
      <c r="G48" s="2">
        <v>2.65E-6</v>
      </c>
      <c r="I48">
        <v>128.69999999999999</v>
      </c>
      <c r="J48" s="5">
        <f>G48-V48</f>
        <v>-1.2896240073867797E-6</v>
      </c>
      <c r="K48" s="6">
        <f t="shared" si="0"/>
        <v>1.6631300804283367E-12</v>
      </c>
      <c r="L48">
        <v>16</v>
      </c>
      <c r="M48">
        <v>3</v>
      </c>
      <c r="N48">
        <v>2</v>
      </c>
      <c r="O48">
        <v>1323</v>
      </c>
      <c r="P48" s="11">
        <v>2371979</v>
      </c>
      <c r="Q48" s="11">
        <v>6346.5</v>
      </c>
      <c r="R48" s="12">
        <v>6.0000000000000001E-3</v>
      </c>
      <c r="S48" s="11">
        <v>7330214</v>
      </c>
      <c r="T48">
        <f t="shared" si="1"/>
        <v>3200</v>
      </c>
      <c r="U48">
        <f t="shared" si="1"/>
        <v>3200</v>
      </c>
      <c r="V48" s="2">
        <v>3.9396240073867797E-6</v>
      </c>
    </row>
    <row r="49" spans="1:22" x14ac:dyDescent="0.25">
      <c r="A49">
        <v>4</v>
      </c>
      <c r="B49" t="s">
        <v>16</v>
      </c>
      <c r="C49">
        <v>40</v>
      </c>
      <c r="D49">
        <v>3200</v>
      </c>
      <c r="E49" s="11">
        <v>800000</v>
      </c>
      <c r="F49">
        <v>0.4</v>
      </c>
      <c r="G49" s="2">
        <v>3.8999999999999999E-6</v>
      </c>
      <c r="I49">
        <v>126.6</v>
      </c>
      <c r="J49" s="5">
        <f>G49-V49</f>
        <v>-3.9624007386779765E-8</v>
      </c>
      <c r="K49" s="6">
        <f t="shared" si="0"/>
        <v>1.5700619613875773E-15</v>
      </c>
      <c r="L49">
        <v>16</v>
      </c>
      <c r="M49">
        <v>3</v>
      </c>
      <c r="N49">
        <v>3</v>
      </c>
      <c r="O49">
        <v>1333</v>
      </c>
      <c r="P49" s="11">
        <v>2038247.6</v>
      </c>
      <c r="Q49" s="11">
        <v>4962.3999999999996</v>
      </c>
      <c r="R49" s="12">
        <v>4.0000000000000001E-3</v>
      </c>
      <c r="S49" s="11">
        <v>6242530</v>
      </c>
      <c r="T49">
        <f t="shared" si="1"/>
        <v>3200</v>
      </c>
      <c r="U49">
        <f t="shared" si="1"/>
        <v>3200</v>
      </c>
      <c r="V49" s="2">
        <v>3.9396240073867797E-6</v>
      </c>
    </row>
    <row r="50" spans="1:22" x14ac:dyDescent="0.25">
      <c r="A50">
        <v>4</v>
      </c>
      <c r="B50" t="s">
        <v>16</v>
      </c>
      <c r="C50">
        <v>40</v>
      </c>
      <c r="D50">
        <v>3200</v>
      </c>
      <c r="E50" s="11">
        <v>800000</v>
      </c>
      <c r="F50">
        <v>0.4</v>
      </c>
      <c r="G50" s="2">
        <v>5.5400000000000003E-6</v>
      </c>
      <c r="I50">
        <v>122.5</v>
      </c>
      <c r="J50" s="5">
        <f>G50-V50</f>
        <v>1.6003759926132206E-6</v>
      </c>
      <c r="K50" s="6">
        <f t="shared" si="0"/>
        <v>2.5612033177327513E-12</v>
      </c>
      <c r="L50">
        <v>16</v>
      </c>
      <c r="M50">
        <v>3</v>
      </c>
      <c r="N50">
        <v>4</v>
      </c>
      <c r="O50">
        <v>1343</v>
      </c>
      <c r="P50" s="11">
        <v>2102434.2999999998</v>
      </c>
      <c r="Q50" s="11">
        <v>8495.6</v>
      </c>
      <c r="R50" s="12">
        <v>7.0000000000000001E-3</v>
      </c>
      <c r="S50" s="11">
        <v>6466216</v>
      </c>
      <c r="T50">
        <f t="shared" si="1"/>
        <v>3200</v>
      </c>
      <c r="U50">
        <f t="shared" si="1"/>
        <v>3200</v>
      </c>
      <c r="V50" s="2">
        <v>3.9396240073867797E-6</v>
      </c>
    </row>
    <row r="51" spans="1:22" x14ac:dyDescent="0.25">
      <c r="A51">
        <v>4</v>
      </c>
      <c r="B51" t="s">
        <v>16</v>
      </c>
      <c r="C51">
        <v>40</v>
      </c>
      <c r="D51">
        <v>3200</v>
      </c>
      <c r="E51" s="11">
        <v>800000</v>
      </c>
      <c r="F51">
        <v>0.4</v>
      </c>
      <c r="G51" s="2">
        <v>3.7299999999999999E-6</v>
      </c>
      <c r="I51">
        <v>127.8</v>
      </c>
      <c r="J51" s="5">
        <f>G51-V51</f>
        <v>-2.0962400738677983E-7</v>
      </c>
      <c r="K51" s="6">
        <f t="shared" si="0"/>
        <v>4.3942224472892726E-14</v>
      </c>
      <c r="L51">
        <v>16</v>
      </c>
      <c r="M51">
        <v>3</v>
      </c>
      <c r="N51">
        <v>5</v>
      </c>
      <c r="O51">
        <v>1353</v>
      </c>
      <c r="P51" s="11">
        <v>2118662.7999999998</v>
      </c>
      <c r="Q51" s="11">
        <v>5733.4</v>
      </c>
      <c r="R51" s="12">
        <v>5.0000000000000001E-3</v>
      </c>
      <c r="S51" s="11">
        <v>6502483</v>
      </c>
      <c r="T51">
        <f t="shared" si="1"/>
        <v>3200</v>
      </c>
      <c r="U51">
        <f t="shared" si="1"/>
        <v>3200</v>
      </c>
      <c r="V51" s="2">
        <v>3.9396240073867797E-6</v>
      </c>
    </row>
    <row r="52" spans="1:22" x14ac:dyDescent="0.25">
      <c r="A52">
        <v>4</v>
      </c>
      <c r="B52" t="s">
        <v>16</v>
      </c>
      <c r="C52">
        <v>40</v>
      </c>
      <c r="D52">
        <v>3200</v>
      </c>
      <c r="E52" s="11">
        <v>800000</v>
      </c>
      <c r="F52">
        <v>0.4</v>
      </c>
      <c r="G52" s="2">
        <v>6.1800000000000001E-6</v>
      </c>
      <c r="I52">
        <v>107.1</v>
      </c>
      <c r="J52" s="5">
        <f>G52-V52</f>
        <v>2.2403759926132204E-6</v>
      </c>
      <c r="K52" s="6">
        <f t="shared" si="0"/>
        <v>5.0192845882776728E-12</v>
      </c>
      <c r="L52">
        <v>16</v>
      </c>
      <c r="M52">
        <v>3</v>
      </c>
      <c r="N52">
        <v>6</v>
      </c>
      <c r="O52">
        <v>1363</v>
      </c>
      <c r="P52" s="11">
        <v>2344262.6</v>
      </c>
      <c r="Q52" s="11">
        <v>6453.9</v>
      </c>
      <c r="R52" s="12">
        <v>6.0000000000000001E-3</v>
      </c>
      <c r="S52" s="11">
        <v>7252090</v>
      </c>
      <c r="T52">
        <f t="shared" si="1"/>
        <v>3200</v>
      </c>
      <c r="U52">
        <f t="shared" si="1"/>
        <v>3200</v>
      </c>
      <c r="V52" s="2">
        <v>3.9396240073867797E-6</v>
      </c>
    </row>
    <row r="53" spans="1:22" x14ac:dyDescent="0.25">
      <c r="A53">
        <v>4</v>
      </c>
      <c r="B53" t="s">
        <v>16</v>
      </c>
      <c r="C53">
        <v>40</v>
      </c>
      <c r="D53">
        <v>3200</v>
      </c>
      <c r="E53" s="11">
        <v>800000</v>
      </c>
      <c r="F53">
        <v>0.4</v>
      </c>
      <c r="G53" s="2">
        <v>6.1399999999999997E-6</v>
      </c>
      <c r="I53">
        <v>127.1</v>
      </c>
      <c r="J53" s="5">
        <f>G53-V53</f>
        <v>2.20037599261322E-6</v>
      </c>
      <c r="K53" s="6">
        <f t="shared" si="0"/>
        <v>4.8416545088686127E-12</v>
      </c>
      <c r="L53">
        <v>16</v>
      </c>
      <c r="M53">
        <v>3</v>
      </c>
      <c r="N53">
        <v>7</v>
      </c>
      <c r="O53">
        <v>1373</v>
      </c>
      <c r="P53" s="11">
        <v>2210044</v>
      </c>
      <c r="Q53" s="11">
        <v>6883.4</v>
      </c>
      <c r="R53" s="12">
        <v>6.0000000000000001E-3</v>
      </c>
      <c r="S53" s="11">
        <v>6799774</v>
      </c>
      <c r="T53">
        <f t="shared" si="1"/>
        <v>3200</v>
      </c>
      <c r="U53">
        <f t="shared" si="1"/>
        <v>3200</v>
      </c>
      <c r="V53" s="2">
        <v>3.9396240073867797E-6</v>
      </c>
    </row>
    <row r="54" spans="1:22" x14ac:dyDescent="0.25">
      <c r="A54">
        <v>4</v>
      </c>
      <c r="B54" t="s">
        <v>16</v>
      </c>
      <c r="C54">
        <v>40</v>
      </c>
      <c r="D54">
        <v>3200</v>
      </c>
      <c r="E54" s="11">
        <v>800000</v>
      </c>
      <c r="F54">
        <v>0.4</v>
      </c>
      <c r="G54" s="2">
        <v>2.8899999999999999E-6</v>
      </c>
      <c r="I54">
        <v>129.1</v>
      </c>
      <c r="J54" s="5">
        <f>G54-V54</f>
        <v>-1.0496240073867798E-6</v>
      </c>
      <c r="K54" s="6">
        <f t="shared" si="0"/>
        <v>1.1017105568826828E-12</v>
      </c>
      <c r="L54">
        <v>16</v>
      </c>
      <c r="M54">
        <v>3</v>
      </c>
      <c r="N54">
        <v>8</v>
      </c>
      <c r="O54">
        <v>1383</v>
      </c>
      <c r="P54" s="11">
        <v>2161250.2999999998</v>
      </c>
      <c r="Q54" s="11">
        <v>6515.6</v>
      </c>
      <c r="R54" s="12">
        <v>6.0000000000000001E-3</v>
      </c>
      <c r="S54" s="11">
        <v>6620816</v>
      </c>
      <c r="T54">
        <f t="shared" si="1"/>
        <v>3200</v>
      </c>
      <c r="U54">
        <f t="shared" si="1"/>
        <v>3200</v>
      </c>
      <c r="V54" s="2">
        <v>3.9396240073867797E-6</v>
      </c>
    </row>
    <row r="55" spans="1:22" x14ac:dyDescent="0.25">
      <c r="A55">
        <v>4</v>
      </c>
      <c r="B55" t="s">
        <v>16</v>
      </c>
      <c r="C55">
        <v>40</v>
      </c>
      <c r="D55">
        <v>3200</v>
      </c>
      <c r="E55" s="11">
        <v>800000</v>
      </c>
      <c r="F55">
        <v>0.4</v>
      </c>
      <c r="G55" s="2">
        <v>3.36E-6</v>
      </c>
      <c r="I55">
        <v>131.9</v>
      </c>
      <c r="J55" s="5">
        <f>G55-V55</f>
        <v>-5.7962400738677968E-7</v>
      </c>
      <c r="K55" s="6">
        <f t="shared" si="0"/>
        <v>3.359639899391096E-13</v>
      </c>
      <c r="L55">
        <v>16</v>
      </c>
      <c r="M55">
        <v>3</v>
      </c>
      <c r="N55">
        <v>9</v>
      </c>
      <c r="O55">
        <v>1393</v>
      </c>
      <c r="P55" s="11">
        <v>1973405</v>
      </c>
      <c r="Q55" s="11">
        <v>6234.8</v>
      </c>
      <c r="R55" s="12">
        <v>5.0000000000000001E-3</v>
      </c>
      <c r="S55" s="11">
        <v>6033590</v>
      </c>
      <c r="T55">
        <f t="shared" si="1"/>
        <v>3200</v>
      </c>
      <c r="U55">
        <f t="shared" si="1"/>
        <v>3200</v>
      </c>
      <c r="V55" s="2">
        <v>3.9396240073867797E-6</v>
      </c>
    </row>
    <row r="56" spans="1:22" x14ac:dyDescent="0.25">
      <c r="A56">
        <v>4</v>
      </c>
      <c r="B56" t="s">
        <v>16</v>
      </c>
      <c r="C56">
        <v>40</v>
      </c>
      <c r="D56">
        <v>3200</v>
      </c>
      <c r="E56" s="11">
        <v>800000</v>
      </c>
      <c r="F56">
        <v>0.4</v>
      </c>
      <c r="G56" s="2">
        <v>4.8099999999999997E-6</v>
      </c>
      <c r="I56">
        <v>137</v>
      </c>
      <c r="J56" s="5">
        <f>G56-V56</f>
        <v>8.7037599261321999E-7</v>
      </c>
      <c r="K56" s="6">
        <f t="shared" si="0"/>
        <v>7.5755436851744798E-13</v>
      </c>
      <c r="L56">
        <v>16</v>
      </c>
      <c r="M56">
        <v>3</v>
      </c>
      <c r="N56">
        <v>10</v>
      </c>
      <c r="O56">
        <v>1403</v>
      </c>
      <c r="P56" s="11">
        <v>2194348.5</v>
      </c>
      <c r="Q56" s="11">
        <v>5566</v>
      </c>
      <c r="R56" s="12">
        <v>5.0000000000000001E-3</v>
      </c>
      <c r="S56" s="11">
        <v>6739888</v>
      </c>
      <c r="T56">
        <f t="shared" si="1"/>
        <v>3200</v>
      </c>
      <c r="U56">
        <f t="shared" si="1"/>
        <v>3200</v>
      </c>
      <c r="V56" s="2">
        <v>3.9396240073867797E-6</v>
      </c>
    </row>
    <row r="57" spans="1:22" x14ac:dyDescent="0.25">
      <c r="A57">
        <v>4</v>
      </c>
      <c r="B57" t="s">
        <v>16</v>
      </c>
      <c r="C57">
        <v>40</v>
      </c>
      <c r="D57">
        <v>3200</v>
      </c>
      <c r="E57" s="11">
        <v>800000</v>
      </c>
      <c r="F57">
        <v>0.4</v>
      </c>
      <c r="G57" s="2">
        <v>6.3999999999999997E-6</v>
      </c>
      <c r="I57">
        <v>137.1</v>
      </c>
      <c r="J57" s="5">
        <f>G57-V57</f>
        <v>2.46037599261322E-6</v>
      </c>
      <c r="K57" s="6">
        <f t="shared" si="0"/>
        <v>6.0534500250274874E-12</v>
      </c>
      <c r="L57">
        <v>16</v>
      </c>
      <c r="M57">
        <v>3</v>
      </c>
      <c r="N57">
        <v>11</v>
      </c>
      <c r="O57">
        <v>1413</v>
      </c>
      <c r="P57" s="11">
        <v>2214130.1</v>
      </c>
      <c r="Q57" s="11">
        <v>6831.8</v>
      </c>
      <c r="R57" s="12">
        <v>6.0000000000000001E-3</v>
      </c>
      <c r="S57" s="11">
        <v>6802459</v>
      </c>
      <c r="T57">
        <f t="shared" si="1"/>
        <v>3200</v>
      </c>
      <c r="U57">
        <f t="shared" si="1"/>
        <v>3200</v>
      </c>
      <c r="V57" s="2">
        <v>3.9396240073867797E-6</v>
      </c>
    </row>
    <row r="58" spans="1:22" x14ac:dyDescent="0.25">
      <c r="A58">
        <v>4</v>
      </c>
      <c r="B58" t="s">
        <v>16</v>
      </c>
      <c r="C58">
        <v>40</v>
      </c>
      <c r="D58">
        <v>3200</v>
      </c>
      <c r="E58" s="11">
        <v>800000</v>
      </c>
      <c r="F58">
        <v>0.4</v>
      </c>
      <c r="G58" s="2">
        <v>6.1500000000000004E-6</v>
      </c>
      <c r="I58">
        <v>127.2</v>
      </c>
      <c r="J58" s="5">
        <f>G58-V58</f>
        <v>2.2103759926132207E-6</v>
      </c>
      <c r="K58" s="6">
        <f t="shared" si="0"/>
        <v>4.8857620287208805E-12</v>
      </c>
      <c r="L58">
        <v>16</v>
      </c>
      <c r="M58">
        <v>3</v>
      </c>
      <c r="N58">
        <v>12</v>
      </c>
      <c r="O58">
        <v>1423</v>
      </c>
      <c r="P58" s="11">
        <v>2562965.7999999998</v>
      </c>
      <c r="Q58" s="11">
        <v>8545.4</v>
      </c>
      <c r="R58" s="12">
        <v>7.0000000000000001E-3</v>
      </c>
      <c r="S58" s="11">
        <v>7946045</v>
      </c>
      <c r="T58">
        <f t="shared" si="1"/>
        <v>3200</v>
      </c>
      <c r="U58">
        <f t="shared" si="1"/>
        <v>3200</v>
      </c>
      <c r="V58" s="2">
        <v>3.9396240073867797E-6</v>
      </c>
    </row>
    <row r="59" spans="1:22" x14ac:dyDescent="0.25">
      <c r="A59">
        <v>4</v>
      </c>
      <c r="B59" t="s">
        <v>16</v>
      </c>
      <c r="C59">
        <v>40</v>
      </c>
      <c r="D59">
        <v>3200</v>
      </c>
      <c r="E59" s="11">
        <v>800000</v>
      </c>
      <c r="F59">
        <v>0.4</v>
      </c>
      <c r="G59" s="2">
        <v>3.9099999999999998E-6</v>
      </c>
      <c r="I59">
        <v>119.6</v>
      </c>
      <c r="J59" s="5">
        <f>G59-V59</f>
        <v>-2.9624007386779861E-8</v>
      </c>
      <c r="K59" s="6">
        <f t="shared" si="0"/>
        <v>8.775818136519877E-16</v>
      </c>
      <c r="L59">
        <v>16</v>
      </c>
      <c r="M59">
        <v>3</v>
      </c>
      <c r="N59">
        <v>13</v>
      </c>
      <c r="O59">
        <v>1433</v>
      </c>
      <c r="P59" s="11">
        <v>1990716.2</v>
      </c>
      <c r="Q59" s="11">
        <v>5926.3</v>
      </c>
      <c r="R59" s="12">
        <v>5.0000000000000001E-3</v>
      </c>
      <c r="S59" s="11">
        <v>6091792</v>
      </c>
      <c r="T59">
        <f t="shared" si="1"/>
        <v>3200</v>
      </c>
      <c r="U59">
        <f t="shared" si="1"/>
        <v>3200</v>
      </c>
      <c r="V59" s="2">
        <v>3.9396240073867797E-6</v>
      </c>
    </row>
    <row r="60" spans="1:22" x14ac:dyDescent="0.25">
      <c r="A60">
        <v>4</v>
      </c>
      <c r="B60" t="s">
        <v>16</v>
      </c>
      <c r="C60">
        <v>40</v>
      </c>
      <c r="D60">
        <v>3200</v>
      </c>
      <c r="E60" s="11">
        <v>800000</v>
      </c>
      <c r="F60">
        <v>0.4</v>
      </c>
      <c r="G60" s="2">
        <v>4.7600000000000002E-6</v>
      </c>
      <c r="I60">
        <v>123.1</v>
      </c>
      <c r="J60" s="5">
        <f>G60-V60</f>
        <v>8.2037599261322047E-7</v>
      </c>
      <c r="K60" s="6">
        <f t="shared" si="0"/>
        <v>6.7301676925612674E-13</v>
      </c>
      <c r="L60">
        <v>16</v>
      </c>
      <c r="M60">
        <v>3</v>
      </c>
      <c r="N60">
        <v>14</v>
      </c>
      <c r="O60">
        <v>1443</v>
      </c>
      <c r="P60" s="11">
        <v>2126158.6</v>
      </c>
      <c r="Q60" s="11">
        <v>5525.9</v>
      </c>
      <c r="R60" s="12">
        <v>5.0000000000000001E-3</v>
      </c>
      <c r="S60" s="11">
        <v>6542300</v>
      </c>
      <c r="T60">
        <f t="shared" si="1"/>
        <v>3200</v>
      </c>
      <c r="U60">
        <f t="shared" si="1"/>
        <v>3200</v>
      </c>
      <c r="V60" s="2">
        <v>3.9396240073867797E-6</v>
      </c>
    </row>
    <row r="61" spans="1:22" x14ac:dyDescent="0.25">
      <c r="A61">
        <v>4</v>
      </c>
      <c r="B61" t="s">
        <v>16</v>
      </c>
      <c r="C61">
        <v>40</v>
      </c>
      <c r="D61">
        <v>3200</v>
      </c>
      <c r="E61" s="11">
        <v>800000</v>
      </c>
      <c r="F61">
        <v>0.4</v>
      </c>
      <c r="G61" s="2">
        <v>2.9100000000000001E-6</v>
      </c>
      <c r="I61">
        <v>127.4</v>
      </c>
      <c r="J61" s="5">
        <f>G61-V61</f>
        <v>-1.0296240073867796E-6</v>
      </c>
      <c r="K61" s="6">
        <f t="shared" si="0"/>
        <v>1.0601255965872113E-12</v>
      </c>
      <c r="L61">
        <v>16</v>
      </c>
      <c r="M61">
        <v>3</v>
      </c>
      <c r="N61">
        <v>15</v>
      </c>
      <c r="O61">
        <v>1453</v>
      </c>
      <c r="P61" s="11">
        <v>2094561.7</v>
      </c>
      <c r="Q61" s="11">
        <v>6703.6</v>
      </c>
      <c r="R61" s="12">
        <v>6.0000000000000001E-3</v>
      </c>
      <c r="S61" s="11">
        <v>6435887</v>
      </c>
      <c r="T61">
        <f t="shared" si="1"/>
        <v>3200</v>
      </c>
      <c r="U61">
        <f t="shared" si="1"/>
        <v>3200</v>
      </c>
      <c r="V61" s="2">
        <v>3.9396240073867797E-6</v>
      </c>
    </row>
    <row r="62" spans="1:22" x14ac:dyDescent="0.25">
      <c r="A62">
        <v>5</v>
      </c>
      <c r="B62" t="s">
        <v>16</v>
      </c>
      <c r="C62">
        <v>40</v>
      </c>
      <c r="D62">
        <v>3200</v>
      </c>
      <c r="E62" s="11">
        <v>800000</v>
      </c>
      <c r="F62">
        <v>0.5</v>
      </c>
      <c r="G62" s="2">
        <v>3.76E-6</v>
      </c>
      <c r="I62">
        <v>399.4</v>
      </c>
      <c r="J62" s="5">
        <f>G62-V62</f>
        <v>-1.796240073867797E-7</v>
      </c>
      <c r="K62" s="6">
        <f t="shared" si="0"/>
        <v>3.2264784029685886E-14</v>
      </c>
      <c r="L62">
        <v>20</v>
      </c>
      <c r="M62">
        <v>2</v>
      </c>
      <c r="N62">
        <v>1</v>
      </c>
      <c r="O62">
        <v>1313</v>
      </c>
      <c r="P62" s="11">
        <v>4330761.2</v>
      </c>
      <c r="Q62" s="11">
        <v>23241.9</v>
      </c>
      <c r="R62" s="12">
        <v>0.02</v>
      </c>
      <c r="S62" s="11">
        <v>13104165</v>
      </c>
      <c r="T62">
        <f t="shared" si="1"/>
        <v>3200</v>
      </c>
      <c r="U62">
        <f t="shared" si="1"/>
        <v>3200</v>
      </c>
      <c r="V62" s="2">
        <v>3.9396240073867797E-6</v>
      </c>
    </row>
    <row r="63" spans="1:22" x14ac:dyDescent="0.25">
      <c r="A63">
        <v>5</v>
      </c>
      <c r="B63" t="s">
        <v>16</v>
      </c>
      <c r="C63">
        <v>40</v>
      </c>
      <c r="D63">
        <v>3200</v>
      </c>
      <c r="E63" s="11">
        <v>800000</v>
      </c>
      <c r="F63">
        <v>0.5</v>
      </c>
      <c r="G63" s="2">
        <v>3.9500000000000003E-6</v>
      </c>
      <c r="I63">
        <v>412.5</v>
      </c>
      <c r="J63" s="5">
        <f>G63-V63</f>
        <v>1.0375992613220603E-8</v>
      </c>
      <c r="K63" s="6">
        <f t="shared" si="0"/>
        <v>1.0766122270960852E-16</v>
      </c>
      <c r="L63">
        <v>20</v>
      </c>
      <c r="M63">
        <v>2</v>
      </c>
      <c r="N63">
        <v>2</v>
      </c>
      <c r="O63">
        <v>1323</v>
      </c>
      <c r="P63" s="11">
        <v>4346156.3</v>
      </c>
      <c r="Q63" s="11">
        <v>20803.099999999999</v>
      </c>
      <c r="R63" s="12">
        <v>1.7999999999999999E-2</v>
      </c>
      <c r="S63" s="11">
        <v>13170736</v>
      </c>
      <c r="T63">
        <f t="shared" si="1"/>
        <v>3200</v>
      </c>
      <c r="U63">
        <f t="shared" si="1"/>
        <v>3200</v>
      </c>
      <c r="V63" s="2">
        <v>3.9396240073867797E-6</v>
      </c>
    </row>
    <row r="64" spans="1:22" x14ac:dyDescent="0.25">
      <c r="A64">
        <v>5</v>
      </c>
      <c r="B64" t="s">
        <v>16</v>
      </c>
      <c r="C64">
        <v>40</v>
      </c>
      <c r="D64">
        <v>3200</v>
      </c>
      <c r="E64" s="11">
        <v>800000</v>
      </c>
      <c r="F64">
        <v>0.5</v>
      </c>
      <c r="G64" s="2">
        <v>4.6800000000000001E-6</v>
      </c>
      <c r="I64">
        <v>429.2</v>
      </c>
      <c r="J64" s="5">
        <f>G64-V64</f>
        <v>7.4037599261322039E-7</v>
      </c>
      <c r="K64" s="6">
        <f t="shared" si="0"/>
        <v>5.4815661043801142E-13</v>
      </c>
      <c r="L64">
        <v>20</v>
      </c>
      <c r="M64">
        <v>2</v>
      </c>
      <c r="N64">
        <v>3</v>
      </c>
      <c r="O64">
        <v>1333</v>
      </c>
      <c r="P64" s="11">
        <v>4670955.7</v>
      </c>
      <c r="Q64" s="11">
        <v>23196.5</v>
      </c>
      <c r="R64" s="12">
        <v>0.02</v>
      </c>
      <c r="S64" s="11">
        <v>14219979</v>
      </c>
      <c r="T64">
        <f t="shared" si="1"/>
        <v>3200</v>
      </c>
      <c r="U64">
        <f t="shared" si="1"/>
        <v>3200</v>
      </c>
      <c r="V64" s="2">
        <v>3.9396240073867797E-6</v>
      </c>
    </row>
    <row r="65" spans="1:22" x14ac:dyDescent="0.25">
      <c r="A65">
        <v>5</v>
      </c>
      <c r="B65" t="s">
        <v>16</v>
      </c>
      <c r="C65">
        <v>40</v>
      </c>
      <c r="D65">
        <v>3200</v>
      </c>
      <c r="E65" s="11">
        <v>800000</v>
      </c>
      <c r="F65">
        <v>0.5</v>
      </c>
      <c r="G65" s="2">
        <v>7.1799999999999999E-6</v>
      </c>
      <c r="I65">
        <v>395.4</v>
      </c>
      <c r="J65" s="5">
        <f>G65-V65</f>
        <v>3.2403759926132202E-6</v>
      </c>
      <c r="K65" s="6">
        <f t="shared" si="0"/>
        <v>1.0500036573504112E-11</v>
      </c>
      <c r="L65">
        <v>20</v>
      </c>
      <c r="M65">
        <v>2</v>
      </c>
      <c r="N65">
        <v>4</v>
      </c>
      <c r="O65">
        <v>1343</v>
      </c>
      <c r="P65" s="11">
        <v>4833808.3</v>
      </c>
      <c r="Q65" s="11">
        <v>20779.3</v>
      </c>
      <c r="R65" s="12">
        <v>1.7999999999999999E-2</v>
      </c>
      <c r="S65" s="11">
        <v>14756957</v>
      </c>
      <c r="T65">
        <f t="shared" si="1"/>
        <v>3200</v>
      </c>
      <c r="U65">
        <f t="shared" si="1"/>
        <v>3200</v>
      </c>
      <c r="V65" s="2">
        <v>3.9396240073867797E-6</v>
      </c>
    </row>
    <row r="66" spans="1:22" x14ac:dyDescent="0.25">
      <c r="A66">
        <v>5</v>
      </c>
      <c r="B66" t="s">
        <v>16</v>
      </c>
      <c r="C66">
        <v>40</v>
      </c>
      <c r="D66">
        <v>3200</v>
      </c>
      <c r="E66" s="11">
        <v>800000</v>
      </c>
      <c r="F66">
        <v>0.5</v>
      </c>
      <c r="G66" s="2">
        <v>3.8500000000000004E-6</v>
      </c>
      <c r="I66">
        <v>387.9</v>
      </c>
      <c r="J66" s="5">
        <f>G66-V66</f>
        <v>-8.9624007386779286E-8</v>
      </c>
      <c r="K66" s="6">
        <f t="shared" si="0"/>
        <v>8.0324627000654674E-15</v>
      </c>
      <c r="L66">
        <v>20</v>
      </c>
      <c r="M66">
        <v>2</v>
      </c>
      <c r="N66">
        <v>5</v>
      </c>
      <c r="O66">
        <v>1353</v>
      </c>
      <c r="P66" s="11">
        <v>4295143.5999999996</v>
      </c>
      <c r="Q66" s="11">
        <v>17760.099999999999</v>
      </c>
      <c r="R66" s="12">
        <v>1.6E-2</v>
      </c>
      <c r="S66" s="11">
        <v>13046499</v>
      </c>
      <c r="T66">
        <f t="shared" si="1"/>
        <v>3200</v>
      </c>
      <c r="U66">
        <f t="shared" si="1"/>
        <v>3200</v>
      </c>
      <c r="V66" s="2">
        <v>3.9396240073867797E-6</v>
      </c>
    </row>
    <row r="67" spans="1:22" x14ac:dyDescent="0.25">
      <c r="A67">
        <v>5</v>
      </c>
      <c r="B67" t="s">
        <v>16</v>
      </c>
      <c r="C67">
        <v>40</v>
      </c>
      <c r="D67">
        <v>3200</v>
      </c>
      <c r="E67" s="11">
        <v>800000</v>
      </c>
      <c r="F67">
        <v>0.5</v>
      </c>
      <c r="G67" s="2">
        <v>1.22E-6</v>
      </c>
      <c r="I67">
        <v>403.5</v>
      </c>
      <c r="J67" s="5">
        <f>G67-V67</f>
        <v>-2.7196240073867795E-6</v>
      </c>
      <c r="K67" s="6">
        <f t="shared" ref="K67:K110" si="2">J67^2</f>
        <v>7.3963547415545255E-12</v>
      </c>
      <c r="L67">
        <v>20</v>
      </c>
      <c r="M67">
        <v>2</v>
      </c>
      <c r="N67">
        <v>6</v>
      </c>
      <c r="O67">
        <v>1363</v>
      </c>
      <c r="P67" s="11">
        <v>4034162.8</v>
      </c>
      <c r="Q67" s="11">
        <v>21126.3</v>
      </c>
      <c r="R67" s="12">
        <v>1.7999999999999999E-2</v>
      </c>
      <c r="S67" s="11">
        <v>12175879</v>
      </c>
      <c r="T67">
        <f t="shared" ref="T67:U110" si="3">$D67</f>
        <v>3200</v>
      </c>
      <c r="U67">
        <f t="shared" si="3"/>
        <v>3200</v>
      </c>
      <c r="V67" s="2">
        <v>3.9396240073867797E-6</v>
      </c>
    </row>
    <row r="68" spans="1:22" x14ac:dyDescent="0.25">
      <c r="A68">
        <v>5</v>
      </c>
      <c r="B68" t="s">
        <v>16</v>
      </c>
      <c r="C68">
        <v>40</v>
      </c>
      <c r="D68">
        <v>3200</v>
      </c>
      <c r="E68" s="11">
        <v>800000</v>
      </c>
      <c r="F68">
        <v>0.5</v>
      </c>
      <c r="G68" s="2">
        <v>4.1999999999999996E-6</v>
      </c>
      <c r="I68">
        <v>406</v>
      </c>
      <c r="J68" s="5">
        <f>G68-V68</f>
        <v>2.603759926132199E-7</v>
      </c>
      <c r="K68" s="6">
        <f t="shared" si="2"/>
        <v>6.779565752931955E-14</v>
      </c>
      <c r="L68">
        <v>20</v>
      </c>
      <c r="M68">
        <v>2</v>
      </c>
      <c r="N68">
        <v>7</v>
      </c>
      <c r="O68">
        <v>1373</v>
      </c>
      <c r="P68" s="11">
        <v>4230491.5</v>
      </c>
      <c r="Q68" s="11">
        <v>19645.900000000001</v>
      </c>
      <c r="R68" s="12">
        <v>1.7000000000000001E-2</v>
      </c>
      <c r="S68" s="11">
        <v>12800975</v>
      </c>
      <c r="T68">
        <f t="shared" si="3"/>
        <v>3200</v>
      </c>
      <c r="U68">
        <f t="shared" si="3"/>
        <v>3200</v>
      </c>
      <c r="V68" s="2">
        <v>3.9396240073867797E-6</v>
      </c>
    </row>
    <row r="69" spans="1:22" x14ac:dyDescent="0.25">
      <c r="A69">
        <v>5</v>
      </c>
      <c r="B69" t="s">
        <v>16</v>
      </c>
      <c r="C69">
        <v>40</v>
      </c>
      <c r="D69">
        <v>3200</v>
      </c>
      <c r="E69" s="11">
        <v>800000</v>
      </c>
      <c r="F69">
        <v>0.5</v>
      </c>
      <c r="G69" s="2">
        <v>5.2900000000000002E-6</v>
      </c>
      <c r="I69">
        <v>415.4</v>
      </c>
      <c r="J69" s="5">
        <f>G69-V69</f>
        <v>1.3503759926132205E-6</v>
      </c>
      <c r="K69" s="6">
        <f t="shared" si="2"/>
        <v>1.8235153214261403E-12</v>
      </c>
      <c r="L69">
        <v>20</v>
      </c>
      <c r="M69">
        <v>2</v>
      </c>
      <c r="N69">
        <v>8</v>
      </c>
      <c r="O69">
        <v>1383</v>
      </c>
      <c r="P69" s="11">
        <v>4584217.7</v>
      </c>
      <c r="Q69" s="11">
        <v>21799.9</v>
      </c>
      <c r="R69" s="12">
        <v>1.9E-2</v>
      </c>
      <c r="S69" s="11">
        <v>13947375</v>
      </c>
      <c r="T69">
        <f t="shared" si="3"/>
        <v>3200</v>
      </c>
      <c r="U69">
        <f t="shared" si="3"/>
        <v>3200</v>
      </c>
      <c r="V69" s="2">
        <v>3.9396240073867797E-6</v>
      </c>
    </row>
    <row r="70" spans="1:22" x14ac:dyDescent="0.25">
      <c r="A70">
        <v>5</v>
      </c>
      <c r="B70" t="s">
        <v>16</v>
      </c>
      <c r="C70">
        <v>40</v>
      </c>
      <c r="D70">
        <v>3200</v>
      </c>
      <c r="E70" s="11">
        <v>800000</v>
      </c>
      <c r="F70">
        <v>0.5</v>
      </c>
      <c r="G70" s="2">
        <v>5.0900000000000004E-6</v>
      </c>
      <c r="I70">
        <v>369.5</v>
      </c>
      <c r="J70" s="5">
        <f>G70-V70</f>
        <v>1.1503759926132207E-6</v>
      </c>
      <c r="K70" s="6">
        <f t="shared" si="2"/>
        <v>1.3233649243808528E-12</v>
      </c>
      <c r="L70">
        <v>20</v>
      </c>
      <c r="M70">
        <v>2</v>
      </c>
      <c r="N70">
        <v>9</v>
      </c>
      <c r="O70">
        <v>1393</v>
      </c>
      <c r="P70" s="11">
        <v>4297635.3</v>
      </c>
      <c r="Q70" s="11">
        <v>15966.4</v>
      </c>
      <c r="R70" s="12">
        <v>1.4E-2</v>
      </c>
      <c r="S70" s="11">
        <v>13012716</v>
      </c>
      <c r="T70">
        <f t="shared" si="3"/>
        <v>3200</v>
      </c>
      <c r="U70">
        <f t="shared" si="3"/>
        <v>3200</v>
      </c>
      <c r="V70" s="2">
        <v>3.9396240073867797E-6</v>
      </c>
    </row>
    <row r="71" spans="1:22" x14ac:dyDescent="0.25">
      <c r="A71">
        <v>5</v>
      </c>
      <c r="B71" t="s">
        <v>16</v>
      </c>
      <c r="C71">
        <v>40</v>
      </c>
      <c r="D71">
        <v>3200</v>
      </c>
      <c r="E71" s="11">
        <v>800000</v>
      </c>
      <c r="F71">
        <v>0.5</v>
      </c>
      <c r="G71" s="2">
        <v>4.0300000000000004E-6</v>
      </c>
      <c r="I71">
        <v>426</v>
      </c>
      <c r="J71" s="5">
        <f>G71-V71</f>
        <v>9.0375992613220685E-8</v>
      </c>
      <c r="K71" s="6">
        <f t="shared" si="2"/>
        <v>8.1678200408249192E-15</v>
      </c>
      <c r="L71">
        <v>20</v>
      </c>
      <c r="M71">
        <v>2</v>
      </c>
      <c r="N71">
        <v>10</v>
      </c>
      <c r="O71">
        <v>1403</v>
      </c>
      <c r="P71" s="11">
        <v>4448002.5999999996</v>
      </c>
      <c r="Q71" s="11">
        <v>18101.2</v>
      </c>
      <c r="R71" s="12">
        <v>1.6E-2</v>
      </c>
      <c r="S71" s="11">
        <v>13465524</v>
      </c>
      <c r="T71">
        <f t="shared" si="3"/>
        <v>3200</v>
      </c>
      <c r="U71">
        <f t="shared" si="3"/>
        <v>3200</v>
      </c>
      <c r="V71" s="2">
        <v>3.9396240073867797E-6</v>
      </c>
    </row>
    <row r="72" spans="1:22" x14ac:dyDescent="0.25">
      <c r="A72">
        <v>5</v>
      </c>
      <c r="B72" t="s">
        <v>16</v>
      </c>
      <c r="C72">
        <v>40</v>
      </c>
      <c r="D72">
        <v>3200</v>
      </c>
      <c r="E72" s="11">
        <v>800000</v>
      </c>
      <c r="F72">
        <v>0.5</v>
      </c>
      <c r="G72" s="2">
        <v>1.9599999999999999E-6</v>
      </c>
      <c r="I72">
        <v>415.3</v>
      </c>
      <c r="J72" s="5">
        <f>G72-V72</f>
        <v>-1.9796240073867798E-6</v>
      </c>
      <c r="K72" s="6">
        <f t="shared" si="2"/>
        <v>3.918911210622093E-12</v>
      </c>
      <c r="L72">
        <v>20</v>
      </c>
      <c r="M72">
        <v>2</v>
      </c>
      <c r="N72">
        <v>11</v>
      </c>
      <c r="O72">
        <v>1413</v>
      </c>
      <c r="P72" s="11">
        <v>4208302.8</v>
      </c>
      <c r="Q72" s="11">
        <v>17267.2</v>
      </c>
      <c r="R72" s="12">
        <v>1.4999999999999999E-2</v>
      </c>
      <c r="S72" s="11">
        <v>12731425</v>
      </c>
      <c r="T72">
        <f t="shared" si="3"/>
        <v>3200</v>
      </c>
      <c r="U72">
        <f t="shared" si="3"/>
        <v>3200</v>
      </c>
      <c r="V72" s="2">
        <v>3.9396240073867797E-6</v>
      </c>
    </row>
    <row r="73" spans="1:22" x14ac:dyDescent="0.25">
      <c r="A73">
        <v>5</v>
      </c>
      <c r="B73" t="s">
        <v>16</v>
      </c>
      <c r="C73">
        <v>40</v>
      </c>
      <c r="D73">
        <v>3200</v>
      </c>
      <c r="E73" s="11">
        <v>800000</v>
      </c>
      <c r="F73">
        <v>0.5</v>
      </c>
      <c r="G73" s="2">
        <v>5.4199999999999998E-6</v>
      </c>
      <c r="I73">
        <v>452.3</v>
      </c>
      <c r="J73" s="5">
        <f>G73-V73</f>
        <v>1.4803759926132201E-6</v>
      </c>
      <c r="K73" s="6">
        <f t="shared" si="2"/>
        <v>2.1915130795055764E-12</v>
      </c>
      <c r="L73">
        <v>20</v>
      </c>
      <c r="M73">
        <v>2</v>
      </c>
      <c r="N73">
        <v>12</v>
      </c>
      <c r="O73">
        <v>1423</v>
      </c>
      <c r="P73" s="11">
        <v>4675860.5999999996</v>
      </c>
      <c r="Q73" s="11">
        <v>17307.8</v>
      </c>
      <c r="R73" s="12">
        <v>1.4999999999999999E-2</v>
      </c>
      <c r="S73" s="11">
        <v>14226889</v>
      </c>
      <c r="T73">
        <f t="shared" si="3"/>
        <v>3200</v>
      </c>
      <c r="U73">
        <f t="shared" si="3"/>
        <v>3200</v>
      </c>
      <c r="V73" s="2">
        <v>3.9396240073867797E-6</v>
      </c>
    </row>
    <row r="74" spans="1:22" x14ac:dyDescent="0.25">
      <c r="A74">
        <v>5</v>
      </c>
      <c r="B74" t="s">
        <v>16</v>
      </c>
      <c r="C74">
        <v>40</v>
      </c>
      <c r="D74">
        <v>3200</v>
      </c>
      <c r="E74" s="11">
        <v>800000</v>
      </c>
      <c r="F74">
        <v>0.5</v>
      </c>
      <c r="G74" s="2">
        <v>2.1600000000000001E-6</v>
      </c>
      <c r="I74">
        <v>392.1</v>
      </c>
      <c r="J74" s="5">
        <f>G74-V74</f>
        <v>-1.7796240073867796E-6</v>
      </c>
      <c r="K74" s="6">
        <f t="shared" si="2"/>
        <v>3.1670616076673808E-12</v>
      </c>
      <c r="L74">
        <v>20</v>
      </c>
      <c r="M74">
        <v>2</v>
      </c>
      <c r="N74">
        <v>13</v>
      </c>
      <c r="O74">
        <v>1433</v>
      </c>
      <c r="P74" s="11">
        <v>4346677.5</v>
      </c>
      <c r="Q74" s="11">
        <v>15105.8</v>
      </c>
      <c r="R74" s="12">
        <v>1.2999999999999999E-2</v>
      </c>
      <c r="S74" s="11">
        <v>13157651</v>
      </c>
      <c r="T74">
        <f t="shared" si="3"/>
        <v>3200</v>
      </c>
      <c r="U74">
        <f t="shared" si="3"/>
        <v>3200</v>
      </c>
      <c r="V74" s="2">
        <v>3.9396240073867797E-6</v>
      </c>
    </row>
    <row r="75" spans="1:22" x14ac:dyDescent="0.25">
      <c r="A75">
        <v>5</v>
      </c>
      <c r="B75" t="s">
        <v>16</v>
      </c>
      <c r="C75">
        <v>40</v>
      </c>
      <c r="D75">
        <v>3200</v>
      </c>
      <c r="E75" s="11">
        <v>800000</v>
      </c>
      <c r="F75">
        <v>0.5</v>
      </c>
      <c r="G75" s="2">
        <v>4.8899999999999998E-6</v>
      </c>
      <c r="I75">
        <v>380.8</v>
      </c>
      <c r="J75" s="5">
        <f>G75-V75</f>
        <v>9.5037599261322007E-7</v>
      </c>
      <c r="K75" s="6">
        <f t="shared" si="2"/>
        <v>9.0321452733556337E-13</v>
      </c>
      <c r="L75">
        <v>20</v>
      </c>
      <c r="M75">
        <v>2</v>
      </c>
      <c r="N75">
        <v>14</v>
      </c>
      <c r="O75">
        <v>1443</v>
      </c>
      <c r="P75" s="11">
        <v>4430324.0999999996</v>
      </c>
      <c r="Q75" s="11">
        <v>15845.3</v>
      </c>
      <c r="R75" s="12">
        <v>1.4E-2</v>
      </c>
      <c r="S75" s="11">
        <v>13526323</v>
      </c>
      <c r="T75">
        <f t="shared" si="3"/>
        <v>3200</v>
      </c>
      <c r="U75">
        <f t="shared" si="3"/>
        <v>3200</v>
      </c>
      <c r="V75" s="2">
        <v>3.9396240073867797E-6</v>
      </c>
    </row>
    <row r="76" spans="1:22" x14ac:dyDescent="0.25">
      <c r="A76">
        <v>5</v>
      </c>
      <c r="B76" t="s">
        <v>16</v>
      </c>
      <c r="C76">
        <v>40</v>
      </c>
      <c r="D76">
        <v>3200</v>
      </c>
      <c r="E76" s="11">
        <v>800000</v>
      </c>
      <c r="F76">
        <v>0.5</v>
      </c>
      <c r="G76" s="2">
        <v>4.3599999999999998E-6</v>
      </c>
      <c r="I76">
        <v>395.9</v>
      </c>
      <c r="J76" s="5">
        <f>G76-V76</f>
        <v>4.2037599261322007E-7</v>
      </c>
      <c r="K76" s="6">
        <f t="shared" si="2"/>
        <v>1.7671597516555005E-13</v>
      </c>
      <c r="L76">
        <v>20</v>
      </c>
      <c r="M76">
        <v>2</v>
      </c>
      <c r="N76">
        <v>15</v>
      </c>
      <c r="O76">
        <v>1453</v>
      </c>
      <c r="P76" s="11">
        <v>4159886.7</v>
      </c>
      <c r="Q76" s="11">
        <v>19563.7</v>
      </c>
      <c r="R76" s="12">
        <v>1.7000000000000001E-2</v>
      </c>
      <c r="S76" s="11">
        <v>12591693</v>
      </c>
      <c r="T76">
        <f t="shared" si="3"/>
        <v>3200</v>
      </c>
      <c r="U76">
        <f t="shared" si="3"/>
        <v>3200</v>
      </c>
      <c r="V76" s="2">
        <v>3.9396240073867797E-6</v>
      </c>
    </row>
    <row r="77" spans="1:22" x14ac:dyDescent="0.25">
      <c r="A77">
        <v>6</v>
      </c>
      <c r="B77" t="s">
        <v>16</v>
      </c>
      <c r="C77">
        <v>40</v>
      </c>
      <c r="D77">
        <v>3200</v>
      </c>
      <c r="E77" s="11">
        <v>800000</v>
      </c>
      <c r="F77">
        <v>0.6</v>
      </c>
      <c r="G77" s="2">
        <v>6.02E-6</v>
      </c>
      <c r="I77">
        <v>1179.8</v>
      </c>
      <c r="J77" s="5">
        <f>G77-V77</f>
        <v>2.0803759926132203E-6</v>
      </c>
      <c r="K77" s="6">
        <f t="shared" si="2"/>
        <v>4.3279642706414413E-12</v>
      </c>
      <c r="L77">
        <v>24</v>
      </c>
      <c r="M77">
        <v>1</v>
      </c>
      <c r="N77">
        <v>1</v>
      </c>
      <c r="O77">
        <v>1313</v>
      </c>
      <c r="P77" s="11">
        <v>8507702.8000000007</v>
      </c>
      <c r="Q77" s="11">
        <v>56280.1</v>
      </c>
      <c r="R77" s="12">
        <v>4.9000000000000002E-2</v>
      </c>
      <c r="S77" s="11">
        <v>25733059</v>
      </c>
      <c r="T77">
        <f t="shared" si="3"/>
        <v>3200</v>
      </c>
      <c r="U77">
        <f t="shared" si="3"/>
        <v>3200</v>
      </c>
      <c r="V77" s="2">
        <v>3.9396240073867797E-6</v>
      </c>
    </row>
    <row r="78" spans="1:22" x14ac:dyDescent="0.25">
      <c r="A78">
        <v>6</v>
      </c>
      <c r="B78" t="s">
        <v>16</v>
      </c>
      <c r="C78">
        <v>40</v>
      </c>
      <c r="D78">
        <v>3200</v>
      </c>
      <c r="E78" s="11">
        <v>800000</v>
      </c>
      <c r="F78">
        <v>0.6</v>
      </c>
      <c r="G78" s="2">
        <v>3.9700000000000001E-6</v>
      </c>
      <c r="I78">
        <v>1195.0999999999999</v>
      </c>
      <c r="J78" s="5">
        <f>G78-V78</f>
        <v>3.0375992613220412E-8</v>
      </c>
      <c r="K78" s="6">
        <f t="shared" si="2"/>
        <v>9.2270092723842104E-16</v>
      </c>
      <c r="L78">
        <v>24</v>
      </c>
      <c r="M78">
        <v>1</v>
      </c>
      <c r="N78">
        <v>2</v>
      </c>
      <c r="O78">
        <v>1323</v>
      </c>
      <c r="P78" s="11">
        <v>8521577</v>
      </c>
      <c r="Q78" s="11">
        <v>50015.6</v>
      </c>
      <c r="R78" s="12">
        <v>4.3999999999999997E-2</v>
      </c>
      <c r="S78" s="11">
        <v>25675397</v>
      </c>
      <c r="T78">
        <f t="shared" si="3"/>
        <v>3200</v>
      </c>
      <c r="U78">
        <f t="shared" si="3"/>
        <v>3200</v>
      </c>
      <c r="V78" s="2">
        <v>3.9396240073867797E-6</v>
      </c>
    </row>
    <row r="79" spans="1:22" x14ac:dyDescent="0.25">
      <c r="A79">
        <v>6</v>
      </c>
      <c r="B79" t="s">
        <v>16</v>
      </c>
      <c r="C79">
        <v>40</v>
      </c>
      <c r="D79">
        <v>3200</v>
      </c>
      <c r="E79" s="11">
        <v>800000</v>
      </c>
      <c r="F79">
        <v>0.6</v>
      </c>
      <c r="G79" s="2">
        <v>3.3000000000000002E-6</v>
      </c>
      <c r="I79">
        <v>1238.8</v>
      </c>
      <c r="J79" s="5">
        <f>G79-V79</f>
        <v>-6.3962400738677953E-7</v>
      </c>
      <c r="K79" s="6">
        <f t="shared" si="2"/>
        <v>4.0911887082552301E-13</v>
      </c>
      <c r="L79">
        <v>24</v>
      </c>
      <c r="M79">
        <v>1</v>
      </c>
      <c r="N79">
        <v>3</v>
      </c>
      <c r="O79">
        <v>1333</v>
      </c>
      <c r="P79" s="11">
        <v>8397229.8000000007</v>
      </c>
      <c r="Q79" s="11">
        <v>48005.7</v>
      </c>
      <c r="R79" s="12">
        <v>4.2000000000000003E-2</v>
      </c>
      <c r="S79" s="11">
        <v>25329059</v>
      </c>
      <c r="T79">
        <f t="shared" si="3"/>
        <v>3200</v>
      </c>
      <c r="U79">
        <f t="shared" si="3"/>
        <v>3200</v>
      </c>
      <c r="V79" s="2">
        <v>3.9396240073867797E-6</v>
      </c>
    </row>
    <row r="80" spans="1:22" x14ac:dyDescent="0.25">
      <c r="A80">
        <v>6</v>
      </c>
      <c r="B80" t="s">
        <v>16</v>
      </c>
      <c r="C80">
        <v>40</v>
      </c>
      <c r="D80">
        <v>3200</v>
      </c>
      <c r="E80" s="11">
        <v>800000</v>
      </c>
      <c r="F80">
        <v>0.6</v>
      </c>
      <c r="G80" s="2">
        <v>2.7099999999999999E-6</v>
      </c>
      <c r="I80">
        <v>1286.3</v>
      </c>
      <c r="J80" s="5">
        <f>G80-V80</f>
        <v>-1.2296240073867798E-6</v>
      </c>
      <c r="K80" s="6">
        <f t="shared" si="2"/>
        <v>1.5119751995419235E-12</v>
      </c>
      <c r="L80">
        <v>24</v>
      </c>
      <c r="M80">
        <v>1</v>
      </c>
      <c r="N80">
        <v>4</v>
      </c>
      <c r="O80">
        <v>1343</v>
      </c>
      <c r="P80" s="11">
        <v>8526803.0999999996</v>
      </c>
      <c r="Q80" s="11">
        <v>42799.9</v>
      </c>
      <c r="R80" s="12">
        <v>3.6999999999999998E-2</v>
      </c>
      <c r="S80" s="11">
        <v>25662919</v>
      </c>
      <c r="T80">
        <f t="shared" si="3"/>
        <v>3200</v>
      </c>
      <c r="U80">
        <f t="shared" si="3"/>
        <v>3200</v>
      </c>
      <c r="V80" s="2">
        <v>3.9396240073867797E-6</v>
      </c>
    </row>
    <row r="81" spans="1:22" x14ac:dyDescent="0.25">
      <c r="A81">
        <v>6</v>
      </c>
      <c r="B81" t="s">
        <v>16</v>
      </c>
      <c r="C81">
        <v>40</v>
      </c>
      <c r="D81">
        <v>3200</v>
      </c>
      <c r="E81" s="11">
        <v>800000</v>
      </c>
      <c r="F81">
        <v>0.6</v>
      </c>
      <c r="G81" s="2">
        <v>2.3599999999999999E-6</v>
      </c>
      <c r="I81">
        <v>1246.7</v>
      </c>
      <c r="J81" s="5">
        <f>G81-V81</f>
        <v>-1.5796240073867798E-6</v>
      </c>
      <c r="K81" s="6">
        <f t="shared" si="2"/>
        <v>2.4952120047126695E-12</v>
      </c>
      <c r="L81">
        <v>24</v>
      </c>
      <c r="M81">
        <v>1</v>
      </c>
      <c r="N81">
        <v>5</v>
      </c>
      <c r="O81">
        <v>1353</v>
      </c>
      <c r="P81" s="11">
        <v>8183183.2000000002</v>
      </c>
      <c r="Q81" s="11">
        <v>47869.9</v>
      </c>
      <c r="R81" s="12">
        <v>4.2000000000000003E-2</v>
      </c>
      <c r="S81" s="11">
        <v>24631559</v>
      </c>
      <c r="T81">
        <f t="shared" si="3"/>
        <v>3200</v>
      </c>
      <c r="U81">
        <f t="shared" si="3"/>
        <v>3200</v>
      </c>
      <c r="V81" s="2">
        <v>3.9396240073867797E-6</v>
      </c>
    </row>
    <row r="82" spans="1:22" x14ac:dyDescent="0.25">
      <c r="A82">
        <v>6</v>
      </c>
      <c r="B82" t="s">
        <v>16</v>
      </c>
      <c r="C82">
        <v>40</v>
      </c>
      <c r="D82">
        <v>3200</v>
      </c>
      <c r="E82" s="11">
        <v>800000</v>
      </c>
      <c r="F82">
        <v>0.6</v>
      </c>
      <c r="G82" s="2">
        <v>2.2900000000000001E-6</v>
      </c>
      <c r="I82">
        <v>1303</v>
      </c>
      <c r="J82" s="5">
        <f>G82-V82</f>
        <v>-1.6496240073867796E-6</v>
      </c>
      <c r="K82" s="6">
        <f t="shared" si="2"/>
        <v>2.7212593657468177E-12</v>
      </c>
      <c r="L82">
        <v>24</v>
      </c>
      <c r="M82">
        <v>1</v>
      </c>
      <c r="N82">
        <v>6</v>
      </c>
      <c r="O82">
        <v>1363</v>
      </c>
      <c r="P82" s="11">
        <v>8335910.9000000004</v>
      </c>
      <c r="Q82" s="11">
        <v>53323.199999999997</v>
      </c>
      <c r="R82" s="12">
        <v>4.7E-2</v>
      </c>
      <c r="S82" s="11">
        <v>25102580</v>
      </c>
      <c r="T82">
        <f t="shared" si="3"/>
        <v>3200</v>
      </c>
      <c r="U82">
        <f t="shared" si="3"/>
        <v>3200</v>
      </c>
      <c r="V82" s="2">
        <v>3.9396240073867797E-6</v>
      </c>
    </row>
    <row r="83" spans="1:22" x14ac:dyDescent="0.25">
      <c r="A83">
        <v>6</v>
      </c>
      <c r="B83" t="s">
        <v>16</v>
      </c>
      <c r="C83">
        <v>40</v>
      </c>
      <c r="D83">
        <v>3200</v>
      </c>
      <c r="E83" s="11">
        <v>800000</v>
      </c>
      <c r="F83">
        <v>0.6</v>
      </c>
      <c r="G83" s="2">
        <v>4.7700000000000001E-6</v>
      </c>
      <c r="I83">
        <v>1362</v>
      </c>
      <c r="J83" s="5">
        <f>G83-V83</f>
        <v>8.3037599261322038E-7</v>
      </c>
      <c r="K83" s="6">
        <f t="shared" si="2"/>
        <v>6.8952428910839103E-13</v>
      </c>
      <c r="L83">
        <v>24</v>
      </c>
      <c r="M83">
        <v>1</v>
      </c>
      <c r="N83">
        <v>7</v>
      </c>
      <c r="O83">
        <v>1373</v>
      </c>
      <c r="P83" s="11">
        <v>8898855</v>
      </c>
      <c r="Q83" s="11">
        <v>53521.1</v>
      </c>
      <c r="R83" s="12">
        <v>4.7E-2</v>
      </c>
      <c r="S83" s="11">
        <v>26881043</v>
      </c>
      <c r="T83">
        <f t="shared" si="3"/>
        <v>3200</v>
      </c>
      <c r="U83">
        <f t="shared" si="3"/>
        <v>3200</v>
      </c>
      <c r="V83" s="2">
        <v>3.9396240073867797E-6</v>
      </c>
    </row>
    <row r="84" spans="1:22" x14ac:dyDescent="0.25">
      <c r="A84">
        <v>6</v>
      </c>
      <c r="B84" t="s">
        <v>16</v>
      </c>
      <c r="C84">
        <v>40</v>
      </c>
      <c r="D84">
        <v>3200</v>
      </c>
      <c r="E84" s="11">
        <v>800000</v>
      </c>
      <c r="F84">
        <v>0.6</v>
      </c>
      <c r="G84" s="2">
        <v>3.36E-6</v>
      </c>
      <c r="I84">
        <v>1256.8</v>
      </c>
      <c r="J84" s="5">
        <f>G84-V84</f>
        <v>-5.7962400738677968E-7</v>
      </c>
      <c r="K84" s="6">
        <f t="shared" si="2"/>
        <v>3.359639899391096E-13</v>
      </c>
      <c r="L84">
        <v>24</v>
      </c>
      <c r="M84">
        <v>1</v>
      </c>
      <c r="N84">
        <v>8</v>
      </c>
      <c r="O84">
        <v>1383</v>
      </c>
      <c r="P84" s="11">
        <v>8925385.8000000007</v>
      </c>
      <c r="Q84" s="11">
        <v>57805.8</v>
      </c>
      <c r="R84" s="12">
        <v>5.0999999999999997E-2</v>
      </c>
      <c r="S84" s="11">
        <v>26901040</v>
      </c>
      <c r="T84">
        <f t="shared" si="3"/>
        <v>3200</v>
      </c>
      <c r="U84">
        <f t="shared" si="3"/>
        <v>3200</v>
      </c>
      <c r="V84" s="2">
        <v>3.9396240073867797E-6</v>
      </c>
    </row>
    <row r="85" spans="1:22" x14ac:dyDescent="0.25">
      <c r="A85">
        <v>6</v>
      </c>
      <c r="B85" t="s">
        <v>16</v>
      </c>
      <c r="C85">
        <v>40</v>
      </c>
      <c r="D85">
        <v>3200</v>
      </c>
      <c r="E85" s="11">
        <v>800000</v>
      </c>
      <c r="F85">
        <v>0.6</v>
      </c>
      <c r="G85" s="2">
        <v>3.7500000000000001E-6</v>
      </c>
      <c r="I85">
        <v>1215.0999999999999</v>
      </c>
      <c r="J85" s="5">
        <f>G85-V85</f>
        <v>-1.896240073867796E-7</v>
      </c>
      <c r="K85" s="6">
        <f t="shared" si="2"/>
        <v>3.5957264177421443E-14</v>
      </c>
      <c r="L85">
        <v>24</v>
      </c>
      <c r="M85">
        <v>1</v>
      </c>
      <c r="N85">
        <v>9</v>
      </c>
      <c r="O85">
        <v>1393</v>
      </c>
      <c r="P85" s="11">
        <v>7988128.0999999996</v>
      </c>
      <c r="Q85" s="11">
        <v>45979.8</v>
      </c>
      <c r="R85" s="12">
        <v>0.04</v>
      </c>
      <c r="S85" s="11">
        <v>24056893</v>
      </c>
      <c r="T85">
        <f t="shared" si="3"/>
        <v>3200</v>
      </c>
      <c r="U85">
        <f t="shared" si="3"/>
        <v>3200</v>
      </c>
      <c r="V85" s="2">
        <v>3.9396240073867797E-6</v>
      </c>
    </row>
    <row r="86" spans="1:22" x14ac:dyDescent="0.25">
      <c r="A86">
        <v>6</v>
      </c>
      <c r="B86" t="s">
        <v>16</v>
      </c>
      <c r="C86">
        <v>40</v>
      </c>
      <c r="D86">
        <v>3200</v>
      </c>
      <c r="E86" s="11">
        <v>800000</v>
      </c>
      <c r="F86">
        <v>0.6</v>
      </c>
      <c r="G86" s="2">
        <v>2.8200000000000001E-6</v>
      </c>
      <c r="I86">
        <v>1273.8</v>
      </c>
      <c r="J86" s="5">
        <f>G86-V86</f>
        <v>-1.1196240073867796E-6</v>
      </c>
      <c r="K86" s="6">
        <f t="shared" si="2"/>
        <v>1.2535579179168314E-12</v>
      </c>
      <c r="L86">
        <v>24</v>
      </c>
      <c r="M86">
        <v>1</v>
      </c>
      <c r="N86">
        <v>10</v>
      </c>
      <c r="O86">
        <v>1403</v>
      </c>
      <c r="P86" s="11">
        <v>8671588.8000000007</v>
      </c>
      <c r="Q86" s="11">
        <v>54403.7</v>
      </c>
      <c r="R86" s="12">
        <v>4.8000000000000001E-2</v>
      </c>
      <c r="S86" s="11">
        <v>26157389</v>
      </c>
      <c r="T86">
        <f t="shared" si="3"/>
        <v>3200</v>
      </c>
      <c r="U86">
        <f t="shared" si="3"/>
        <v>3200</v>
      </c>
      <c r="V86" s="2">
        <v>3.9396240073867797E-6</v>
      </c>
    </row>
    <row r="87" spans="1:22" x14ac:dyDescent="0.25">
      <c r="A87">
        <v>6</v>
      </c>
      <c r="B87" t="s">
        <v>16</v>
      </c>
      <c r="C87">
        <v>40</v>
      </c>
      <c r="D87">
        <v>3200</v>
      </c>
      <c r="E87" s="11">
        <v>800000</v>
      </c>
      <c r="F87">
        <v>0.6</v>
      </c>
      <c r="G87" s="2">
        <v>3.98E-6</v>
      </c>
      <c r="I87">
        <v>1386.4</v>
      </c>
      <c r="J87" s="5">
        <f>G87-V87</f>
        <v>4.0375992613220316E-8</v>
      </c>
      <c r="K87" s="6">
        <f t="shared" si="2"/>
        <v>1.6302207795028215E-15</v>
      </c>
      <c r="L87">
        <v>24</v>
      </c>
      <c r="M87">
        <v>1</v>
      </c>
      <c r="N87">
        <v>11</v>
      </c>
      <c r="O87">
        <v>1413</v>
      </c>
      <c r="P87" s="11">
        <v>8452825.4000000004</v>
      </c>
      <c r="Q87" s="11">
        <v>54846</v>
      </c>
      <c r="R87" s="12">
        <v>4.8000000000000001E-2</v>
      </c>
      <c r="S87" s="11">
        <v>25486700</v>
      </c>
      <c r="T87">
        <f t="shared" si="3"/>
        <v>3200</v>
      </c>
      <c r="U87">
        <f t="shared" si="3"/>
        <v>3200</v>
      </c>
      <c r="V87" s="2">
        <v>3.9396240073867797E-6</v>
      </c>
    </row>
    <row r="88" spans="1:22" x14ac:dyDescent="0.25">
      <c r="A88">
        <v>6</v>
      </c>
      <c r="B88" t="s">
        <v>16</v>
      </c>
      <c r="C88">
        <v>40</v>
      </c>
      <c r="D88">
        <v>3200</v>
      </c>
      <c r="E88" s="11">
        <v>800000</v>
      </c>
      <c r="F88">
        <v>0.6</v>
      </c>
      <c r="G88" s="2">
        <v>1.9700000000000002E-6</v>
      </c>
      <c r="I88">
        <v>1208.0999999999999</v>
      </c>
      <c r="J88" s="5">
        <f>G88-V88</f>
        <v>-1.9696240073867795E-6</v>
      </c>
      <c r="K88" s="6">
        <f t="shared" si="2"/>
        <v>3.8794187304743565E-12</v>
      </c>
      <c r="L88">
        <v>24</v>
      </c>
      <c r="M88">
        <v>1</v>
      </c>
      <c r="N88">
        <v>12</v>
      </c>
      <c r="O88">
        <v>1423</v>
      </c>
      <c r="P88" s="11">
        <v>7968351.7000000002</v>
      </c>
      <c r="Q88" s="11">
        <v>66693.3</v>
      </c>
      <c r="R88" s="12">
        <v>5.8000000000000003E-2</v>
      </c>
      <c r="S88" s="11">
        <v>23985462</v>
      </c>
      <c r="T88">
        <f t="shared" si="3"/>
        <v>3200</v>
      </c>
      <c r="U88">
        <f t="shared" si="3"/>
        <v>3200</v>
      </c>
      <c r="V88" s="2">
        <v>3.9396240073867797E-6</v>
      </c>
    </row>
    <row r="89" spans="1:22" x14ac:dyDescent="0.25">
      <c r="A89">
        <v>6</v>
      </c>
      <c r="B89" t="s">
        <v>16</v>
      </c>
      <c r="C89">
        <v>40</v>
      </c>
      <c r="D89">
        <v>3200</v>
      </c>
      <c r="E89" s="11">
        <v>800000</v>
      </c>
      <c r="F89">
        <v>0.6</v>
      </c>
      <c r="G89" s="2">
        <v>3.3299999999999999E-6</v>
      </c>
      <c r="I89">
        <v>1245.5999999999999</v>
      </c>
      <c r="J89" s="5">
        <f>G89-V89</f>
        <v>-6.0962400738677981E-7</v>
      </c>
      <c r="K89" s="6">
        <f t="shared" si="2"/>
        <v>3.7164143038231656E-13</v>
      </c>
      <c r="L89">
        <v>24</v>
      </c>
      <c r="M89">
        <v>1</v>
      </c>
      <c r="N89">
        <v>13</v>
      </c>
      <c r="O89">
        <v>1433</v>
      </c>
      <c r="P89" s="11">
        <v>8382506.2000000002</v>
      </c>
      <c r="Q89" s="11">
        <v>66264</v>
      </c>
      <c r="R89" s="12">
        <v>5.8000000000000003E-2</v>
      </c>
      <c r="S89" s="11">
        <v>25278718</v>
      </c>
      <c r="T89">
        <f t="shared" si="3"/>
        <v>3200</v>
      </c>
      <c r="U89">
        <f t="shared" si="3"/>
        <v>3200</v>
      </c>
      <c r="V89" s="2">
        <v>3.9396240073867797E-6</v>
      </c>
    </row>
    <row r="90" spans="1:22" x14ac:dyDescent="0.25">
      <c r="A90">
        <v>6</v>
      </c>
      <c r="B90" t="s">
        <v>16</v>
      </c>
      <c r="C90">
        <v>40</v>
      </c>
      <c r="D90">
        <v>3200</v>
      </c>
      <c r="E90" s="11">
        <v>800000</v>
      </c>
      <c r="F90">
        <v>0.6</v>
      </c>
      <c r="G90" s="2">
        <v>3.58E-6</v>
      </c>
      <c r="I90">
        <v>1265.0999999999999</v>
      </c>
      <c r="J90" s="5">
        <f>G90-V90</f>
        <v>-3.5962400738677967E-7</v>
      </c>
      <c r="K90" s="6">
        <f t="shared" si="2"/>
        <v>1.2932942668892655E-13</v>
      </c>
      <c r="L90">
        <v>24</v>
      </c>
      <c r="M90">
        <v>1</v>
      </c>
      <c r="N90">
        <v>14</v>
      </c>
      <c r="O90">
        <v>1443</v>
      </c>
      <c r="P90" s="11">
        <v>8543096.6999999993</v>
      </c>
      <c r="Q90" s="11">
        <v>55344.1</v>
      </c>
      <c r="R90" s="12">
        <v>4.8000000000000001E-2</v>
      </c>
      <c r="S90" s="11">
        <v>25770908</v>
      </c>
      <c r="T90">
        <f t="shared" si="3"/>
        <v>3200</v>
      </c>
      <c r="U90">
        <f t="shared" si="3"/>
        <v>3200</v>
      </c>
      <c r="V90" s="2">
        <v>3.9396240073867797E-6</v>
      </c>
    </row>
    <row r="91" spans="1:22" x14ac:dyDescent="0.25">
      <c r="A91">
        <v>6</v>
      </c>
      <c r="B91" t="s">
        <v>16</v>
      </c>
      <c r="C91">
        <v>40</v>
      </c>
      <c r="D91">
        <v>3200</v>
      </c>
      <c r="E91" s="11">
        <v>800000</v>
      </c>
      <c r="F91">
        <v>0.6</v>
      </c>
      <c r="G91" s="2">
        <v>4.8400000000000002E-6</v>
      </c>
      <c r="I91">
        <v>1288.7</v>
      </c>
      <c r="J91" s="5">
        <f>G91-V91</f>
        <v>9.0037599261322055E-7</v>
      </c>
      <c r="K91" s="6">
        <f t="shared" si="2"/>
        <v>8.1067692807424217E-13</v>
      </c>
      <c r="L91">
        <v>24</v>
      </c>
      <c r="M91">
        <v>1</v>
      </c>
      <c r="N91">
        <v>15</v>
      </c>
      <c r="O91">
        <v>1453</v>
      </c>
      <c r="P91" s="11">
        <v>8926537.8000000007</v>
      </c>
      <c r="Q91" s="11">
        <v>51343</v>
      </c>
      <c r="R91" s="12">
        <v>4.4999999999999998E-2</v>
      </c>
      <c r="S91" s="11">
        <v>26919624</v>
      </c>
      <c r="T91">
        <f t="shared" si="3"/>
        <v>3200</v>
      </c>
      <c r="U91">
        <f t="shared" si="3"/>
        <v>3200</v>
      </c>
      <c r="V91" s="2">
        <v>3.9396240073867797E-6</v>
      </c>
    </row>
    <row r="92" spans="1:22" x14ac:dyDescent="0.25">
      <c r="A92">
        <v>7</v>
      </c>
      <c r="B92" t="s">
        <v>16</v>
      </c>
      <c r="C92">
        <v>40</v>
      </c>
      <c r="D92">
        <v>3200</v>
      </c>
      <c r="E92" s="11">
        <v>800000</v>
      </c>
      <c r="F92">
        <v>0.7</v>
      </c>
      <c r="G92" s="2">
        <v>4.6E-6</v>
      </c>
      <c r="I92">
        <v>3723.6</v>
      </c>
      <c r="J92" s="5">
        <f>G92-V92</f>
        <v>6.6037599261322031E-7</v>
      </c>
      <c r="K92" s="6">
        <f t="shared" si="2"/>
        <v>4.3609645161989601E-13</v>
      </c>
      <c r="L92">
        <v>28</v>
      </c>
      <c r="M92">
        <v>1</v>
      </c>
      <c r="N92">
        <v>1</v>
      </c>
      <c r="O92">
        <v>1313</v>
      </c>
      <c r="P92" s="11">
        <v>24168076.800000001</v>
      </c>
      <c r="Q92" s="11">
        <v>179861.5</v>
      </c>
      <c r="R92" s="12">
        <v>0.157</v>
      </c>
      <c r="S92" s="11">
        <v>72613925</v>
      </c>
      <c r="T92">
        <f t="shared" si="3"/>
        <v>3200</v>
      </c>
      <c r="U92">
        <f t="shared" si="3"/>
        <v>3200</v>
      </c>
      <c r="V92" s="2">
        <v>3.9396240073867797E-6</v>
      </c>
    </row>
    <row r="93" spans="1:22" x14ac:dyDescent="0.25">
      <c r="A93">
        <v>7</v>
      </c>
      <c r="B93" t="s">
        <v>16</v>
      </c>
      <c r="C93">
        <v>40</v>
      </c>
      <c r="D93">
        <v>3200</v>
      </c>
      <c r="E93" s="11">
        <v>800000</v>
      </c>
      <c r="F93">
        <v>0.7</v>
      </c>
      <c r="G93" s="2">
        <v>3.2399999999999999E-6</v>
      </c>
      <c r="I93">
        <v>3851.2</v>
      </c>
      <c r="J93" s="5">
        <f>G93-V93</f>
        <v>-6.996240073867798E-7</v>
      </c>
      <c r="K93" s="6">
        <f t="shared" si="2"/>
        <v>4.8947375171193689E-13</v>
      </c>
      <c r="L93">
        <v>28</v>
      </c>
      <c r="M93">
        <v>1</v>
      </c>
      <c r="N93">
        <v>2</v>
      </c>
      <c r="O93">
        <v>1323</v>
      </c>
      <c r="P93" s="11">
        <v>25449440.899999999</v>
      </c>
      <c r="Q93" s="11">
        <v>203898.1</v>
      </c>
      <c r="R93" s="12">
        <v>0.17799999999999999</v>
      </c>
      <c r="S93" s="11">
        <v>76511022</v>
      </c>
      <c r="T93">
        <f t="shared" si="3"/>
        <v>3200</v>
      </c>
      <c r="U93">
        <f t="shared" si="3"/>
        <v>3200</v>
      </c>
      <c r="V93" s="2">
        <v>3.9396240073867797E-6</v>
      </c>
    </row>
    <row r="94" spans="1:22" x14ac:dyDescent="0.25">
      <c r="A94">
        <v>7</v>
      </c>
      <c r="B94" t="s">
        <v>16</v>
      </c>
      <c r="C94">
        <v>40</v>
      </c>
      <c r="D94">
        <v>3200</v>
      </c>
      <c r="E94" s="11">
        <v>800000</v>
      </c>
      <c r="F94">
        <v>0.7</v>
      </c>
      <c r="G94" s="2">
        <v>4.4700000000000004E-6</v>
      </c>
      <c r="I94">
        <v>4216.8999999999996</v>
      </c>
      <c r="J94" s="5">
        <f>G94-V94</f>
        <v>5.3037599261322071E-7</v>
      </c>
      <c r="K94" s="6">
        <f t="shared" si="2"/>
        <v>2.8129869354045913E-13</v>
      </c>
      <c r="L94">
        <v>28</v>
      </c>
      <c r="M94">
        <v>1</v>
      </c>
      <c r="N94">
        <v>3</v>
      </c>
      <c r="O94">
        <v>1333</v>
      </c>
      <c r="P94" s="11">
        <v>26684100.5</v>
      </c>
      <c r="Q94" s="11">
        <v>205778</v>
      </c>
      <c r="R94" s="12">
        <v>0.18</v>
      </c>
      <c r="S94" s="11">
        <v>80139269</v>
      </c>
      <c r="T94">
        <f t="shared" si="3"/>
        <v>3200</v>
      </c>
      <c r="U94">
        <f t="shared" si="3"/>
        <v>3200</v>
      </c>
      <c r="V94" s="2">
        <v>3.9396240073867797E-6</v>
      </c>
    </row>
    <row r="95" spans="1:22" x14ac:dyDescent="0.25">
      <c r="A95">
        <v>7</v>
      </c>
      <c r="B95" t="s">
        <v>16</v>
      </c>
      <c r="C95">
        <v>40</v>
      </c>
      <c r="D95">
        <v>3200</v>
      </c>
      <c r="E95" s="11">
        <v>800000</v>
      </c>
      <c r="F95">
        <v>0.7</v>
      </c>
      <c r="G95" s="2">
        <v>3.41E-6</v>
      </c>
      <c r="I95">
        <v>3775.4</v>
      </c>
      <c r="J95" s="5">
        <f>G95-V95</f>
        <v>-5.2962400738677973E-7</v>
      </c>
      <c r="K95" s="6">
        <f t="shared" si="2"/>
        <v>2.8050158920043174E-13</v>
      </c>
      <c r="L95">
        <v>28</v>
      </c>
      <c r="M95">
        <v>1</v>
      </c>
      <c r="N95">
        <v>4</v>
      </c>
      <c r="O95">
        <v>1343</v>
      </c>
      <c r="P95" s="11">
        <v>25414231.600000001</v>
      </c>
      <c r="Q95" s="11">
        <v>126364.4</v>
      </c>
      <c r="R95" s="12">
        <v>0.111</v>
      </c>
      <c r="S95" s="11">
        <v>76386984</v>
      </c>
      <c r="T95">
        <f t="shared" si="3"/>
        <v>3200</v>
      </c>
      <c r="U95">
        <f t="shared" si="3"/>
        <v>3200</v>
      </c>
      <c r="V95" s="2">
        <v>3.9396240073867797E-6</v>
      </c>
    </row>
    <row r="96" spans="1:22" x14ac:dyDescent="0.25">
      <c r="A96">
        <v>7</v>
      </c>
      <c r="B96" t="s">
        <v>16</v>
      </c>
      <c r="C96">
        <v>40</v>
      </c>
      <c r="D96">
        <v>3200</v>
      </c>
      <c r="E96" s="11">
        <v>800000</v>
      </c>
      <c r="F96">
        <v>0.7</v>
      </c>
      <c r="G96" s="2">
        <v>3.27E-6</v>
      </c>
      <c r="I96">
        <v>4400.3999999999996</v>
      </c>
      <c r="J96" s="5">
        <f>G96-V96</f>
        <v>-6.6962400738677966E-7</v>
      </c>
      <c r="K96" s="6">
        <f t="shared" si="2"/>
        <v>4.4839631126872992E-13</v>
      </c>
      <c r="L96">
        <v>28</v>
      </c>
      <c r="M96">
        <v>1</v>
      </c>
      <c r="N96">
        <v>5</v>
      </c>
      <c r="O96">
        <v>1353</v>
      </c>
      <c r="P96" s="11">
        <v>27439807</v>
      </c>
      <c r="Q96" s="11">
        <v>189063.5</v>
      </c>
      <c r="R96" s="12">
        <v>0.16500000000000001</v>
      </c>
      <c r="S96" s="11">
        <v>82386230</v>
      </c>
      <c r="T96">
        <f t="shared" si="3"/>
        <v>3200</v>
      </c>
      <c r="U96">
        <f t="shared" si="3"/>
        <v>3200</v>
      </c>
      <c r="V96" s="2">
        <v>3.9396240073867797E-6</v>
      </c>
    </row>
    <row r="97" spans="1:22" x14ac:dyDescent="0.25">
      <c r="A97">
        <v>7</v>
      </c>
      <c r="B97" t="s">
        <v>16</v>
      </c>
      <c r="C97">
        <v>40</v>
      </c>
      <c r="D97">
        <v>3200</v>
      </c>
      <c r="E97" s="11">
        <v>800000</v>
      </c>
      <c r="F97">
        <v>0.7</v>
      </c>
      <c r="G97" s="2">
        <v>5.0499999999999999E-6</v>
      </c>
      <c r="I97">
        <v>3495.1</v>
      </c>
      <c r="J97" s="5">
        <f>G97-V97</f>
        <v>1.1103759926132202E-6</v>
      </c>
      <c r="K97" s="6">
        <f t="shared" si="2"/>
        <v>1.2329348449717941E-12</v>
      </c>
      <c r="L97">
        <v>28</v>
      </c>
      <c r="M97">
        <v>1</v>
      </c>
      <c r="N97">
        <v>6</v>
      </c>
      <c r="O97">
        <v>1363</v>
      </c>
      <c r="P97" s="11">
        <v>23737168.399999999</v>
      </c>
      <c r="Q97" s="11">
        <v>188371.20000000001</v>
      </c>
      <c r="R97" s="12">
        <v>0.16500000000000001</v>
      </c>
      <c r="S97" s="11">
        <v>71315657</v>
      </c>
      <c r="T97">
        <f t="shared" si="3"/>
        <v>3200</v>
      </c>
      <c r="U97">
        <f t="shared" si="3"/>
        <v>3200</v>
      </c>
      <c r="V97" s="2">
        <v>3.9396240073867797E-6</v>
      </c>
    </row>
    <row r="98" spans="1:22" x14ac:dyDescent="0.25">
      <c r="A98">
        <v>7</v>
      </c>
      <c r="B98" t="s">
        <v>16</v>
      </c>
      <c r="C98">
        <v>40</v>
      </c>
      <c r="D98">
        <v>3200</v>
      </c>
      <c r="E98" s="11">
        <v>800000</v>
      </c>
      <c r="F98">
        <v>0.7</v>
      </c>
      <c r="G98" s="2">
        <v>4.0300000000000004E-6</v>
      </c>
      <c r="I98">
        <v>4215</v>
      </c>
      <c r="J98" s="5">
        <f>G98-V98</f>
        <v>9.0375992613220685E-8</v>
      </c>
      <c r="K98" s="6">
        <f t="shared" si="2"/>
        <v>8.1678200408249192E-15</v>
      </c>
      <c r="L98">
        <v>28</v>
      </c>
      <c r="M98">
        <v>1</v>
      </c>
      <c r="N98">
        <v>7</v>
      </c>
      <c r="O98">
        <v>1373</v>
      </c>
      <c r="P98" s="11">
        <v>27190692.5</v>
      </c>
      <c r="Q98" s="11">
        <v>210502.1</v>
      </c>
      <c r="R98" s="12">
        <v>0.184</v>
      </c>
      <c r="S98" s="11">
        <v>81725744</v>
      </c>
      <c r="T98">
        <f t="shared" si="3"/>
        <v>3200</v>
      </c>
      <c r="U98">
        <f t="shared" si="3"/>
        <v>3200</v>
      </c>
      <c r="V98" s="2">
        <v>3.9396240073867797E-6</v>
      </c>
    </row>
    <row r="99" spans="1:22" x14ac:dyDescent="0.25">
      <c r="A99">
        <v>7</v>
      </c>
      <c r="B99" t="s">
        <v>16</v>
      </c>
      <c r="C99">
        <v>40</v>
      </c>
      <c r="D99">
        <v>3200</v>
      </c>
      <c r="E99" s="11">
        <v>800000</v>
      </c>
      <c r="F99">
        <v>0.7</v>
      </c>
      <c r="G99" s="2">
        <v>3.8700000000000002E-6</v>
      </c>
      <c r="I99">
        <v>3648.4</v>
      </c>
      <c r="J99" s="5">
        <f>G99-V99</f>
        <v>-6.9624007386779478E-8</v>
      </c>
      <c r="K99" s="6">
        <f t="shared" si="2"/>
        <v>4.8475024045943231E-15</v>
      </c>
      <c r="L99">
        <v>28</v>
      </c>
      <c r="M99">
        <v>1</v>
      </c>
      <c r="N99">
        <v>8</v>
      </c>
      <c r="O99">
        <v>1383</v>
      </c>
      <c r="P99" s="11">
        <v>25642180.899999999</v>
      </c>
      <c r="Q99" s="11">
        <v>145508.29999999999</v>
      </c>
      <c r="R99" s="12">
        <v>0.127</v>
      </c>
      <c r="S99" s="11">
        <v>77048795</v>
      </c>
      <c r="T99">
        <f t="shared" si="3"/>
        <v>3200</v>
      </c>
      <c r="U99">
        <f t="shared" si="3"/>
        <v>3200</v>
      </c>
      <c r="V99" s="2">
        <v>3.9396240073867797E-6</v>
      </c>
    </row>
    <row r="100" spans="1:22" x14ac:dyDescent="0.25">
      <c r="A100">
        <v>7</v>
      </c>
      <c r="B100" t="s">
        <v>16</v>
      </c>
      <c r="C100">
        <v>40</v>
      </c>
      <c r="D100">
        <v>3200</v>
      </c>
      <c r="E100" s="11">
        <v>800000</v>
      </c>
      <c r="F100">
        <v>0.7</v>
      </c>
      <c r="G100" s="2">
        <v>4.4100000000000001E-6</v>
      </c>
      <c r="I100">
        <v>4093.4</v>
      </c>
      <c r="J100" s="5">
        <f>G100-V100</f>
        <v>4.7037599261322043E-7</v>
      </c>
      <c r="K100" s="6">
        <f t="shared" si="2"/>
        <v>2.2125357442687239E-13</v>
      </c>
      <c r="L100">
        <v>28</v>
      </c>
      <c r="M100">
        <v>1</v>
      </c>
      <c r="N100">
        <v>9</v>
      </c>
      <c r="O100">
        <v>1393</v>
      </c>
      <c r="P100" s="11">
        <v>24834905.300000001</v>
      </c>
      <c r="Q100" s="11">
        <v>145170.20000000001</v>
      </c>
      <c r="R100" s="12">
        <v>0.127</v>
      </c>
      <c r="S100" s="11">
        <v>74582300</v>
      </c>
      <c r="T100">
        <f t="shared" si="3"/>
        <v>3200</v>
      </c>
      <c r="U100">
        <f t="shared" si="3"/>
        <v>3200</v>
      </c>
      <c r="V100" s="2">
        <v>3.9396240073867797E-6</v>
      </c>
    </row>
    <row r="101" spans="1:22" x14ac:dyDescent="0.25">
      <c r="A101">
        <v>7</v>
      </c>
      <c r="B101" t="s">
        <v>16</v>
      </c>
      <c r="C101">
        <v>40</v>
      </c>
      <c r="D101">
        <v>3200</v>
      </c>
      <c r="E101" s="11">
        <v>800000</v>
      </c>
      <c r="F101">
        <v>0.7</v>
      </c>
      <c r="G101" s="2">
        <v>3.8199999999999998E-6</v>
      </c>
      <c r="I101">
        <v>4025</v>
      </c>
      <c r="J101" s="5">
        <f>G101-V101</f>
        <v>-1.1962400738677985E-7</v>
      </c>
      <c r="K101" s="6">
        <f t="shared" si="2"/>
        <v>1.4309903143272359E-14</v>
      </c>
      <c r="L101">
        <v>28</v>
      </c>
      <c r="M101">
        <v>1</v>
      </c>
      <c r="N101">
        <v>10</v>
      </c>
      <c r="O101">
        <v>1403</v>
      </c>
      <c r="P101" s="11">
        <v>26480559.100000001</v>
      </c>
      <c r="Q101" s="11">
        <v>181886.6</v>
      </c>
      <c r="R101" s="12">
        <v>0.159</v>
      </c>
      <c r="S101" s="11">
        <v>79556845</v>
      </c>
      <c r="T101">
        <f t="shared" si="3"/>
        <v>3200</v>
      </c>
      <c r="U101">
        <f t="shared" si="3"/>
        <v>3200</v>
      </c>
      <c r="V101" s="2">
        <v>3.9396240073867797E-6</v>
      </c>
    </row>
    <row r="102" spans="1:22" x14ac:dyDescent="0.25">
      <c r="A102">
        <v>7</v>
      </c>
      <c r="B102" t="s">
        <v>16</v>
      </c>
      <c r="C102">
        <v>40</v>
      </c>
      <c r="D102">
        <v>3200</v>
      </c>
      <c r="E102" s="11">
        <v>800000</v>
      </c>
      <c r="F102">
        <v>0.7</v>
      </c>
      <c r="G102" s="2">
        <v>2.7199999999999998E-6</v>
      </c>
      <c r="I102">
        <v>3985.6</v>
      </c>
      <c r="J102" s="5">
        <f>G102-V102</f>
        <v>-1.2196240073867799E-6</v>
      </c>
      <c r="K102" s="6">
        <f t="shared" si="2"/>
        <v>1.4874827193941881E-12</v>
      </c>
      <c r="L102">
        <v>28</v>
      </c>
      <c r="M102">
        <v>1</v>
      </c>
      <c r="N102">
        <v>11</v>
      </c>
      <c r="O102">
        <v>1413</v>
      </c>
      <c r="P102" s="11">
        <v>25312859.600000001</v>
      </c>
      <c r="Q102" s="11">
        <v>171422.8</v>
      </c>
      <c r="R102" s="12">
        <v>0.15</v>
      </c>
      <c r="S102" s="11">
        <v>76050503</v>
      </c>
      <c r="T102">
        <f t="shared" si="3"/>
        <v>3200</v>
      </c>
      <c r="U102">
        <f t="shared" si="3"/>
        <v>3200</v>
      </c>
      <c r="V102" s="2">
        <v>3.9396240073867797E-6</v>
      </c>
    </row>
    <row r="103" spans="1:22" x14ac:dyDescent="0.25">
      <c r="A103">
        <v>7</v>
      </c>
      <c r="B103" t="s">
        <v>16</v>
      </c>
      <c r="C103">
        <v>40</v>
      </c>
      <c r="D103">
        <v>3200</v>
      </c>
      <c r="E103" s="11">
        <v>800000</v>
      </c>
      <c r="F103">
        <v>0.7</v>
      </c>
      <c r="G103" s="2">
        <v>3.8999999999999999E-6</v>
      </c>
      <c r="I103">
        <v>4056.5</v>
      </c>
      <c r="J103" s="5">
        <f>G103-V103</f>
        <v>-3.9624007386779765E-8</v>
      </c>
      <c r="K103" s="6">
        <f t="shared" si="2"/>
        <v>1.5700619613875773E-15</v>
      </c>
      <c r="L103">
        <v>28</v>
      </c>
      <c r="M103">
        <v>1</v>
      </c>
      <c r="N103">
        <v>12</v>
      </c>
      <c r="O103">
        <v>1423</v>
      </c>
      <c r="P103" s="11">
        <v>25676935.399999999</v>
      </c>
      <c r="Q103" s="11">
        <v>166271.1</v>
      </c>
      <c r="R103" s="12">
        <v>0.14499999999999999</v>
      </c>
      <c r="S103" s="11">
        <v>77168902</v>
      </c>
      <c r="T103">
        <f t="shared" si="3"/>
        <v>3200</v>
      </c>
      <c r="U103">
        <f t="shared" si="3"/>
        <v>3200</v>
      </c>
      <c r="V103" s="2">
        <v>3.9396240073867797E-6</v>
      </c>
    </row>
    <row r="104" spans="1:22" x14ac:dyDescent="0.25">
      <c r="A104">
        <v>7</v>
      </c>
      <c r="B104" t="s">
        <v>16</v>
      </c>
      <c r="C104">
        <v>40</v>
      </c>
      <c r="D104">
        <v>3200</v>
      </c>
      <c r="E104" s="11">
        <v>800000</v>
      </c>
      <c r="F104">
        <v>0.7</v>
      </c>
      <c r="G104" s="2">
        <v>3.6200000000000001E-6</v>
      </c>
      <c r="I104">
        <v>4058.9</v>
      </c>
      <c r="J104" s="5">
        <f>G104-V104</f>
        <v>-3.1962400738677963E-7</v>
      </c>
      <c r="K104" s="6">
        <f t="shared" si="2"/>
        <v>1.0215950609798415E-13</v>
      </c>
      <c r="L104">
        <v>28</v>
      </c>
      <c r="M104">
        <v>1</v>
      </c>
      <c r="N104">
        <v>13</v>
      </c>
      <c r="O104">
        <v>1433</v>
      </c>
      <c r="P104" s="11">
        <v>26910902.399999999</v>
      </c>
      <c r="Q104" s="11">
        <v>183827.7</v>
      </c>
      <c r="R104" s="12">
        <v>0.161</v>
      </c>
      <c r="S104" s="11">
        <v>80852381</v>
      </c>
      <c r="T104">
        <f t="shared" si="3"/>
        <v>3200</v>
      </c>
      <c r="U104">
        <f t="shared" si="3"/>
        <v>3200</v>
      </c>
      <c r="V104" s="2">
        <v>3.9396240073867797E-6</v>
      </c>
    </row>
    <row r="105" spans="1:22" x14ac:dyDescent="0.25">
      <c r="A105">
        <v>7</v>
      </c>
      <c r="B105" t="s">
        <v>16</v>
      </c>
      <c r="C105">
        <v>40</v>
      </c>
      <c r="D105">
        <v>3200</v>
      </c>
      <c r="E105" s="11">
        <v>800000</v>
      </c>
      <c r="F105">
        <v>0.7</v>
      </c>
      <c r="G105" s="2">
        <v>3.6200000000000001E-6</v>
      </c>
      <c r="I105">
        <v>3743.3</v>
      </c>
      <c r="J105" s="5">
        <f>G105-V105</f>
        <v>-3.1962400738677963E-7</v>
      </c>
      <c r="K105" s="6">
        <f t="shared" si="2"/>
        <v>1.0215950609798415E-13</v>
      </c>
      <c r="L105">
        <v>28</v>
      </c>
      <c r="M105">
        <v>1</v>
      </c>
      <c r="N105">
        <v>14</v>
      </c>
      <c r="O105">
        <v>1443</v>
      </c>
      <c r="P105" s="11">
        <v>24527372.5</v>
      </c>
      <c r="Q105" s="11">
        <v>171779.6</v>
      </c>
      <c r="R105" s="12">
        <v>0.15</v>
      </c>
      <c r="S105" s="11">
        <v>73695958</v>
      </c>
      <c r="T105">
        <f t="shared" si="3"/>
        <v>3200</v>
      </c>
      <c r="U105">
        <f t="shared" si="3"/>
        <v>3200</v>
      </c>
      <c r="V105" s="2">
        <v>3.9396240073867797E-6</v>
      </c>
    </row>
    <row r="106" spans="1:22" x14ac:dyDescent="0.25">
      <c r="A106">
        <v>7</v>
      </c>
      <c r="B106" t="s">
        <v>16</v>
      </c>
      <c r="C106">
        <v>40</v>
      </c>
      <c r="D106">
        <v>3200</v>
      </c>
      <c r="E106" s="11">
        <v>800000</v>
      </c>
      <c r="F106">
        <v>0.7</v>
      </c>
      <c r="G106" s="2">
        <v>3.19E-6</v>
      </c>
      <c r="I106">
        <v>4369.3999999999996</v>
      </c>
      <c r="J106" s="5">
        <f>G106-V106</f>
        <v>-7.4962400738677974E-7</v>
      </c>
      <c r="K106" s="6">
        <f t="shared" si="2"/>
        <v>5.6193615245061478E-13</v>
      </c>
      <c r="L106">
        <v>28</v>
      </c>
      <c r="M106">
        <v>1</v>
      </c>
      <c r="N106">
        <v>15</v>
      </c>
      <c r="O106">
        <v>1453</v>
      </c>
      <c r="P106" s="11">
        <v>27219611.199999999</v>
      </c>
      <c r="Q106" s="11">
        <v>168086.1</v>
      </c>
      <c r="R106" s="12">
        <v>0.14699999999999999</v>
      </c>
      <c r="S106" s="11">
        <v>81759661</v>
      </c>
      <c r="T106">
        <f t="shared" si="3"/>
        <v>3200</v>
      </c>
      <c r="U106">
        <f t="shared" si="3"/>
        <v>3200</v>
      </c>
      <c r="V106" s="2">
        <v>3.9396240073867797E-6</v>
      </c>
    </row>
    <row r="107" spans="1:22" x14ac:dyDescent="0.25">
      <c r="A107">
        <v>8</v>
      </c>
      <c r="B107" t="s">
        <v>16</v>
      </c>
      <c r="C107">
        <v>40</v>
      </c>
      <c r="D107">
        <v>3200</v>
      </c>
      <c r="E107" s="11">
        <v>800000</v>
      </c>
      <c r="F107">
        <v>0.8</v>
      </c>
      <c r="G107" s="2">
        <v>4.4499999999999997E-6</v>
      </c>
      <c r="I107">
        <v>11714.1</v>
      </c>
      <c r="J107" s="5">
        <f>G107-V107</f>
        <v>5.1037599261322005E-7</v>
      </c>
      <c r="K107" s="6">
        <f t="shared" si="2"/>
        <v>2.6048365383592963E-13</v>
      </c>
      <c r="L107">
        <v>32</v>
      </c>
      <c r="M107">
        <v>1</v>
      </c>
      <c r="N107">
        <v>1</v>
      </c>
      <c r="O107">
        <v>1313</v>
      </c>
      <c r="P107" s="11">
        <v>76877576.799999997</v>
      </c>
      <c r="Q107" s="11">
        <v>563048.30000000005</v>
      </c>
      <c r="R107" s="12">
        <v>0.49299999999999999</v>
      </c>
      <c r="S107" s="11">
        <v>230672221</v>
      </c>
      <c r="T107">
        <f t="shared" si="3"/>
        <v>3200</v>
      </c>
      <c r="U107">
        <f t="shared" si="3"/>
        <v>3200</v>
      </c>
      <c r="V107" s="2">
        <v>3.9396240073867797E-6</v>
      </c>
    </row>
    <row r="108" spans="1:22" x14ac:dyDescent="0.25">
      <c r="A108">
        <v>8</v>
      </c>
      <c r="B108" t="s">
        <v>16</v>
      </c>
      <c r="C108">
        <v>40</v>
      </c>
      <c r="D108">
        <v>3200</v>
      </c>
      <c r="E108" s="11">
        <v>800000</v>
      </c>
      <c r="F108">
        <v>0.8</v>
      </c>
      <c r="G108" s="2">
        <v>3.14E-6</v>
      </c>
      <c r="I108">
        <v>13311.9</v>
      </c>
      <c r="J108" s="5">
        <f>G108-V108</f>
        <v>-7.9962400738677969E-7</v>
      </c>
      <c r="K108" s="6">
        <f t="shared" si="2"/>
        <v>6.3939855318929265E-13</v>
      </c>
      <c r="L108">
        <v>32</v>
      </c>
      <c r="M108">
        <v>1</v>
      </c>
      <c r="N108">
        <v>2</v>
      </c>
      <c r="O108">
        <v>1323</v>
      </c>
      <c r="P108" s="11">
        <v>86292848</v>
      </c>
      <c r="Q108" s="11">
        <v>470115.2</v>
      </c>
      <c r="R108" s="12">
        <v>0.41099999999999998</v>
      </c>
      <c r="S108" s="11">
        <v>258975585</v>
      </c>
      <c r="T108">
        <f t="shared" si="3"/>
        <v>3200</v>
      </c>
      <c r="U108">
        <f t="shared" si="3"/>
        <v>3200</v>
      </c>
      <c r="V108" s="2">
        <v>3.9396240073867797E-6</v>
      </c>
    </row>
    <row r="109" spans="1:22" x14ac:dyDescent="0.25">
      <c r="A109">
        <v>8</v>
      </c>
      <c r="B109" t="s">
        <v>16</v>
      </c>
      <c r="C109">
        <v>40</v>
      </c>
      <c r="D109">
        <v>3200</v>
      </c>
      <c r="E109" s="11">
        <v>800000</v>
      </c>
      <c r="F109">
        <v>0.8</v>
      </c>
      <c r="G109" s="2">
        <v>3.58E-6</v>
      </c>
      <c r="I109">
        <v>12141.5</v>
      </c>
      <c r="J109" s="5">
        <f>G109-V109</f>
        <v>-3.5962400738677967E-7</v>
      </c>
      <c r="K109" s="6">
        <f t="shared" si="2"/>
        <v>1.2932942668892655E-13</v>
      </c>
      <c r="L109">
        <v>32</v>
      </c>
      <c r="M109">
        <v>1</v>
      </c>
      <c r="N109">
        <v>3</v>
      </c>
      <c r="O109">
        <v>1333</v>
      </c>
      <c r="P109" s="11">
        <v>80209476.599999994</v>
      </c>
      <c r="Q109" s="11">
        <v>618899</v>
      </c>
      <c r="R109" s="12">
        <v>0.54200000000000004</v>
      </c>
      <c r="S109" s="11">
        <v>240730014</v>
      </c>
      <c r="T109">
        <f t="shared" si="3"/>
        <v>3200</v>
      </c>
      <c r="U109">
        <f t="shared" si="3"/>
        <v>3200</v>
      </c>
      <c r="V109" s="2">
        <v>3.9396240073867797E-6</v>
      </c>
    </row>
    <row r="110" spans="1:22" x14ac:dyDescent="0.25">
      <c r="A110">
        <v>8</v>
      </c>
      <c r="B110" t="s">
        <v>16</v>
      </c>
      <c r="C110">
        <v>40</v>
      </c>
      <c r="D110">
        <v>3200</v>
      </c>
      <c r="E110" s="11">
        <v>800000</v>
      </c>
      <c r="F110">
        <v>0.8</v>
      </c>
      <c r="G110" s="2">
        <v>3.7000000000000002E-6</v>
      </c>
      <c r="I110">
        <v>13149.2</v>
      </c>
      <c r="J110" s="5">
        <f>G110-V110</f>
        <v>-2.3962400738677954E-7</v>
      </c>
      <c r="K110" s="6">
        <f t="shared" si="2"/>
        <v>5.741966491609938E-14</v>
      </c>
      <c r="L110">
        <v>32</v>
      </c>
      <c r="M110">
        <v>1</v>
      </c>
      <c r="N110">
        <v>4</v>
      </c>
      <c r="O110">
        <v>1343</v>
      </c>
      <c r="P110" s="11">
        <v>79937191</v>
      </c>
      <c r="Q110" s="11">
        <v>545988.30000000005</v>
      </c>
      <c r="R110" s="12">
        <v>0.47799999999999998</v>
      </c>
      <c r="S110" s="11">
        <v>239870457</v>
      </c>
      <c r="T110">
        <f t="shared" si="3"/>
        <v>3200</v>
      </c>
      <c r="U110">
        <f t="shared" si="3"/>
        <v>3200</v>
      </c>
      <c r="V110" s="2">
        <v>3.9396240073867797E-6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zoomScale="85" zoomScaleNormal="85" workbookViewId="0">
      <selection activeCell="C6" sqref="C6"/>
    </sheetView>
  </sheetViews>
  <sheetFormatPr defaultRowHeight="15" x14ac:dyDescent="0.25"/>
  <cols>
    <col min="1" max="1" width="23.28515625" bestFit="1" customWidth="1"/>
    <col min="2" max="2" width="18.5703125" bestFit="1" customWidth="1"/>
    <col min="3" max="3" width="18.42578125" bestFit="1" customWidth="1"/>
    <col min="4" max="4" width="16.7109375" bestFit="1" customWidth="1"/>
    <col min="5" max="5" width="16.140625" bestFit="1" customWidth="1"/>
    <col min="6" max="6" width="17.28515625" bestFit="1" customWidth="1"/>
  </cols>
  <sheetData>
    <row r="3" spans="1:4" x14ac:dyDescent="0.25">
      <c r="B3" s="3" t="s">
        <v>20</v>
      </c>
    </row>
    <row r="4" spans="1:4" x14ac:dyDescent="0.25">
      <c r="A4" s="3" t="s">
        <v>4</v>
      </c>
      <c r="B4" t="s">
        <v>19</v>
      </c>
      <c r="C4" t="s">
        <v>25</v>
      </c>
      <c r="D4" t="s">
        <v>18</v>
      </c>
    </row>
    <row r="5" spans="1:4" x14ac:dyDescent="0.25">
      <c r="A5">
        <v>0.1</v>
      </c>
      <c r="B5" s="4"/>
      <c r="C5" s="4">
        <v>3.1822222222221579E-2</v>
      </c>
      <c r="D5" s="4">
        <v>4.8446666666666661E-6</v>
      </c>
    </row>
    <row r="6" spans="1:4" x14ac:dyDescent="0.25">
      <c r="A6">
        <v>0.2</v>
      </c>
      <c r="B6" s="4"/>
      <c r="C6" s="4">
        <v>0.17182222222227009</v>
      </c>
      <c r="D6" s="4">
        <v>3.5180000000000005E-6</v>
      </c>
    </row>
    <row r="7" spans="1:4" x14ac:dyDescent="0.25">
      <c r="A7">
        <v>0.3</v>
      </c>
      <c r="B7" s="4"/>
      <c r="C7" s="4">
        <v>2.7438222222224189</v>
      </c>
      <c r="D7" s="4">
        <v>3.3519999999999998E-6</v>
      </c>
    </row>
    <row r="8" spans="1:4" x14ac:dyDescent="0.25">
      <c r="A8">
        <v>0.4</v>
      </c>
      <c r="B8" s="4"/>
      <c r="C8" s="4">
        <v>47.915555555555557</v>
      </c>
      <c r="D8" s="4">
        <v>4.4726666666666661E-6</v>
      </c>
    </row>
    <row r="9" spans="1:4" x14ac:dyDescent="0.25">
      <c r="A9">
        <v>0.5</v>
      </c>
      <c r="B9" s="4"/>
      <c r="C9" s="4">
        <v>403.07715555551977</v>
      </c>
      <c r="D9" s="4">
        <v>4.1360000000000007E-6</v>
      </c>
    </row>
    <row r="10" spans="1:4" x14ac:dyDescent="0.25">
      <c r="A10">
        <v>0.6</v>
      </c>
      <c r="B10" s="4"/>
      <c r="C10" s="4">
        <v>3065.5962666665182</v>
      </c>
      <c r="D10" s="4">
        <v>3.5366666666666674E-6</v>
      </c>
    </row>
    <row r="11" spans="1:4" x14ac:dyDescent="0.25">
      <c r="A11">
        <v>0.7</v>
      </c>
      <c r="B11" s="4"/>
      <c r="C11" s="4">
        <v>66126.432622218665</v>
      </c>
      <c r="D11" s="4">
        <v>3.8146666666666675E-6</v>
      </c>
    </row>
    <row r="12" spans="1:4" x14ac:dyDescent="0.25">
      <c r="A12">
        <v>0.8</v>
      </c>
      <c r="B12" s="4"/>
      <c r="C12" s="4">
        <v>450432.14687499404</v>
      </c>
      <c r="D12" s="4">
        <v>3.7175E-6</v>
      </c>
    </row>
    <row r="13" spans="1:4" x14ac:dyDescent="0.25">
      <c r="A13" t="s">
        <v>17</v>
      </c>
      <c r="B13" s="4"/>
      <c r="C13" s="4">
        <v>6656738.8914081315</v>
      </c>
      <c r="D13" s="4">
        <v>3.9448623853211021E-6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3"/>
  <sheetViews>
    <sheetView zoomScale="85" zoomScaleNormal="85" workbookViewId="0"/>
  </sheetViews>
  <sheetFormatPr defaultRowHeight="15" x14ac:dyDescent="0.25"/>
  <cols>
    <col min="1" max="1" width="23.28515625" bestFit="1" customWidth="1"/>
    <col min="2" max="2" width="17.28515625" bestFit="1" customWidth="1"/>
    <col min="3" max="3" width="16.7109375" bestFit="1" customWidth="1"/>
    <col min="4" max="4" width="16.140625" bestFit="1" customWidth="1"/>
    <col min="5" max="5" width="12.5703125" bestFit="1" customWidth="1"/>
    <col min="6" max="6" width="17.28515625" bestFit="1" customWidth="1"/>
    <col min="8" max="8" width="22" bestFit="1" customWidth="1"/>
    <col min="9" max="9" width="17.5703125" bestFit="1" customWidth="1"/>
    <col min="10" max="10" width="12.28515625" bestFit="1" customWidth="1"/>
    <col min="11" max="11" width="12.28515625" customWidth="1"/>
    <col min="12" max="12" width="16.7109375" bestFit="1" customWidth="1"/>
    <col min="13" max="13" width="12.85546875" bestFit="1" customWidth="1"/>
  </cols>
  <sheetData>
    <row r="3" spans="1:13" x14ac:dyDescent="0.25">
      <c r="B3" s="3" t="s">
        <v>20</v>
      </c>
    </row>
    <row r="4" spans="1:13" x14ac:dyDescent="0.25">
      <c r="A4" s="3" t="s">
        <v>4</v>
      </c>
      <c r="B4" t="s">
        <v>24</v>
      </c>
      <c r="C4" t="s">
        <v>18</v>
      </c>
      <c r="D4" t="s">
        <v>23</v>
      </c>
      <c r="E4" t="s">
        <v>21</v>
      </c>
      <c r="F4" t="s">
        <v>22</v>
      </c>
      <c r="H4" t="s">
        <v>4</v>
      </c>
      <c r="I4" t="s">
        <v>24</v>
      </c>
      <c r="J4" t="s">
        <v>27</v>
      </c>
      <c r="K4" t="s">
        <v>26</v>
      </c>
      <c r="L4" t="s">
        <v>18</v>
      </c>
      <c r="M4" t="s">
        <v>21</v>
      </c>
    </row>
    <row r="5" spans="1:13" x14ac:dyDescent="0.25">
      <c r="A5">
        <v>0.1</v>
      </c>
      <c r="B5" s="4">
        <v>2.8091424888888882E-11</v>
      </c>
      <c r="C5" s="4">
        <v>4.8446666666666661E-6</v>
      </c>
      <c r="D5" s="4">
        <v>2.89105271040053E-11</v>
      </c>
      <c r="E5">
        <f>GETPIVOTDATA("Average of Pr(FV)",$A$3,"buffer_size_activation",A5)-analyze_estimates_20210627_2157!$V$2</f>
        <v>9.0504265927988644E-7</v>
      </c>
      <c r="F5">
        <f>E5^2</f>
        <v>8.1910221511640861E-13</v>
      </c>
      <c r="H5">
        <v>0.1</v>
      </c>
      <c r="I5">
        <v>2.8091424888888882E-11</v>
      </c>
      <c r="J5">
        <f>M5^2</f>
        <v>4.0314412870088679E-12</v>
      </c>
      <c r="K5">
        <f>I5+J5</f>
        <v>3.2122866175897748E-11</v>
      </c>
      <c r="L5">
        <v>1.9317790713897621E-6</v>
      </c>
      <c r="M5">
        <f>L5-analyze_estimates_20210627_2157!$V$2</f>
        <v>-2.0078449359970176E-6</v>
      </c>
    </row>
    <row r="6" spans="1:13" x14ac:dyDescent="0.25">
      <c r="A6">
        <v>0.2</v>
      </c>
      <c r="B6" s="4">
        <v>2.8823493333333299E-12</v>
      </c>
      <c r="C6" s="4">
        <v>3.5180000000000005E-6</v>
      </c>
      <c r="D6" s="4">
        <v>3.0601161369382211E-12</v>
      </c>
      <c r="E6">
        <f>GETPIVOTDATA("Average of Pr(FV)",$A$3,"buffer_size_activation",A6)-analyze_estimates_20210627_2157!$V$2</f>
        <v>-4.2162400738677924E-7</v>
      </c>
      <c r="F6">
        <f>E6^2</f>
        <v>1.7776680360488686E-13</v>
      </c>
      <c r="H6">
        <v>0.2</v>
      </c>
      <c r="I6">
        <v>2.8823493333333299E-12</v>
      </c>
      <c r="J6">
        <f>M6^2</f>
        <v>1.7771326400290753E-12</v>
      </c>
      <c r="K6">
        <f>I6+J6</f>
        <v>4.6594819733624051E-12</v>
      </c>
      <c r="L6">
        <v>5.2727153921121762E-6</v>
      </c>
      <c r="M6">
        <f>L6-analyze_estimates_20210627_2157!$V$2</f>
        <v>1.3330913847253966E-6</v>
      </c>
    </row>
    <row r="7" spans="1:13" x14ac:dyDescent="0.25">
      <c r="A7">
        <v>0.3</v>
      </c>
      <c r="B7" s="4">
        <v>3.6646560000000004E-12</v>
      </c>
      <c r="C7" s="4">
        <v>3.3519999999999998E-6</v>
      </c>
      <c r="D7" s="4">
        <v>4.0099579740572977E-12</v>
      </c>
      <c r="E7">
        <f>GETPIVOTDATA("Average of Pr(FV)",$A$3,"buffer_size_activation",A7)-analyze_estimates_20210627_2157!$V$2</f>
        <v>-5.8762400738677985E-7</v>
      </c>
      <c r="F7">
        <f>E7^2</f>
        <v>3.4530197405729833E-13</v>
      </c>
      <c r="H7">
        <v>0.3</v>
      </c>
      <c r="I7">
        <v>3.6646560000000004E-12</v>
      </c>
      <c r="J7">
        <f>M7^2</f>
        <v>7.1118577148161585E-14</v>
      </c>
      <c r="K7">
        <f>I7+J7</f>
        <v>3.7357745771481616E-12</v>
      </c>
      <c r="L7">
        <v>3.6729433422680621E-6</v>
      </c>
      <c r="M7">
        <f>L7-analyze_estimates_20210627_2157!$V$2</f>
        <v>-2.6668066511871758E-7</v>
      </c>
    </row>
    <row r="8" spans="1:13" x14ac:dyDescent="0.25">
      <c r="A8">
        <v>0.4</v>
      </c>
      <c r="B8" s="4">
        <v>1.6512995555555578E-12</v>
      </c>
      <c r="C8" s="4">
        <v>4.4726666666666661E-6</v>
      </c>
      <c r="D8" s="4">
        <v>1.9354340321677291E-12</v>
      </c>
      <c r="E8">
        <f>GETPIVOTDATA("Average of Pr(FV)",$A$3,"buffer_size_activation",A8)-analyze_estimates_20210627_2157!$V$2</f>
        <v>5.3304265927988644E-7</v>
      </c>
      <c r="F8">
        <f>E8^2</f>
        <v>2.8413447661217313E-13</v>
      </c>
      <c r="H8">
        <v>0.4</v>
      </c>
      <c r="I8">
        <v>1.6512995555555578E-12</v>
      </c>
      <c r="J8">
        <f>M8^2</f>
        <v>3.1833065359458539E-13</v>
      </c>
      <c r="K8">
        <f>I8+J8</f>
        <v>1.9696302091501432E-12</v>
      </c>
      <c r="L8">
        <v>3.3754160195005877E-6</v>
      </c>
      <c r="M8">
        <f>L8-analyze_estimates_20210627_2157!$V$2</f>
        <v>-5.6420798788619202E-7</v>
      </c>
    </row>
    <row r="9" spans="1:13" x14ac:dyDescent="0.25">
      <c r="A9">
        <v>0.5</v>
      </c>
      <c r="B9" s="4">
        <v>2.0991173333333266E-12</v>
      </c>
      <c r="C9" s="4">
        <v>4.1360000000000007E-6</v>
      </c>
      <c r="D9" s="4">
        <v>2.1376808638081606E-12</v>
      </c>
      <c r="E9">
        <f>GETPIVOTDATA("Average of Pr(FV)",$A$3,"buffer_size_activation",A9)-analyze_estimates_20210627_2157!$V$2</f>
        <v>1.9637599261322102E-7</v>
      </c>
      <c r="F9">
        <f t="shared" ref="F9:F13" si="0">E9^2</f>
        <v>3.856353047482784E-14</v>
      </c>
      <c r="H9">
        <v>0.5</v>
      </c>
      <c r="I9">
        <v>2.0991173333333266E-12</v>
      </c>
      <c r="J9">
        <f>M9^2</f>
        <v>9.3865118288797008E-14</v>
      </c>
      <c r="K9">
        <f>I9+J9</f>
        <v>2.1929824516221234E-12</v>
      </c>
      <c r="L9">
        <v>4.2459981549397301E-6</v>
      </c>
      <c r="M9">
        <f>L9-analyze_estimates_20210627_2157!$V$2</f>
        <v>3.0637414755295038E-7</v>
      </c>
    </row>
    <row r="10" spans="1:13" x14ac:dyDescent="0.25">
      <c r="A10">
        <v>0.6</v>
      </c>
      <c r="B10" s="4">
        <v>1.1025688888888853E-12</v>
      </c>
      <c r="C10" s="4">
        <v>3.5366666666666674E-6</v>
      </c>
      <c r="D10" s="4">
        <v>1.2649435073291141E-12</v>
      </c>
      <c r="E10">
        <f>GETPIVOTDATA("Average of Pr(FV)",$A$3,"buffer_size_activation",A10)-analyze_estimates_20210627_2157!$V$2</f>
        <v>-4.029573407201123E-7</v>
      </c>
      <c r="F10">
        <f t="shared" si="0"/>
        <v>1.6237461844022468E-13</v>
      </c>
      <c r="H10">
        <v>0.6</v>
      </c>
      <c r="I10">
        <v>1.1025688888888853E-12</v>
      </c>
      <c r="J10">
        <f>M10^2</f>
        <v>3.3580637343842804E-13</v>
      </c>
      <c r="K10">
        <f>I10+J10</f>
        <v>1.4383752623273134E-12</v>
      </c>
      <c r="L10">
        <v>4.5191120343885703E-6</v>
      </c>
      <c r="M10">
        <f>L10-analyze_estimates_20210627_2157!$V$2</f>
        <v>5.7948802700179063E-7</v>
      </c>
    </row>
    <row r="11" spans="1:13" x14ac:dyDescent="0.25">
      <c r="A11">
        <v>0.7</v>
      </c>
      <c r="B11" s="4">
        <v>3.6255822222221432E-13</v>
      </c>
      <c r="C11" s="4">
        <v>3.8146666666666675E-6</v>
      </c>
      <c r="D11" s="4">
        <v>3.7817255922206474E-13</v>
      </c>
      <c r="E11">
        <f>GETPIVOTDATA("Average of Pr(FV)",$A$3,"buffer_size_activation",A11)-analyze_estimates_20210627_2157!$V$2</f>
        <v>-1.2495734072011217E-7</v>
      </c>
      <c r="F11">
        <f t="shared" si="0"/>
        <v>1.5614336999842204E-14</v>
      </c>
      <c r="H11">
        <v>0.7</v>
      </c>
      <c r="I11">
        <v>3.6255822222221432E-13</v>
      </c>
      <c r="J11">
        <f>M11^2</f>
        <v>7.2693001088324886E-13</v>
      </c>
      <c r="K11">
        <f>I11+J11</f>
        <v>1.0894882331054631E-12</v>
      </c>
      <c r="L11">
        <v>4.7922259138374097E-6</v>
      </c>
      <c r="M11">
        <f>L11-analyze_estimates_20210627_2157!$V$2</f>
        <v>8.5260190645063003E-7</v>
      </c>
    </row>
    <row r="12" spans="1:13" x14ac:dyDescent="0.25">
      <c r="A12">
        <v>0.8</v>
      </c>
      <c r="B12" s="4">
        <v>2.223187500000011E-13</v>
      </c>
      <c r="C12" s="4">
        <v>3.7175E-6</v>
      </c>
      <c r="D12" s="4">
        <v>2.7165782465756205E-13</v>
      </c>
      <c r="E12">
        <f>GETPIVOTDATA("Average of Pr(FV)",$A$3,"buffer_size_activation",A12)-analyze_estimates_20210627_2157!$V$2</f>
        <v>-2.2212400738677971E-7</v>
      </c>
      <c r="F12">
        <f t="shared" si="0"/>
        <v>4.9339074657562168E-14</v>
      </c>
      <c r="H12">
        <v>0.8</v>
      </c>
      <c r="I12">
        <v>2.223187500000011E-13</v>
      </c>
      <c r="J12">
        <f>M12^2</f>
        <v>1.2672360306232391E-12</v>
      </c>
      <c r="K12">
        <f>I12+J12</f>
        <v>1.4895547806232402E-12</v>
      </c>
      <c r="L12">
        <v>5.0653397932862398E-6</v>
      </c>
      <c r="M12">
        <f>L12-analyze_estimates_20210627_2157!$V$2</f>
        <v>1.1257157858994601E-6</v>
      </c>
    </row>
    <row r="13" spans="1:13" x14ac:dyDescent="0.25">
      <c r="A13" t="s">
        <v>17</v>
      </c>
      <c r="B13" s="4">
        <v>5.7480378250988943E-12</v>
      </c>
      <c r="C13" s="4">
        <v>3.9448623853211021E-6</v>
      </c>
      <c r="D13" s="4">
        <v>5.7480652657022862E-12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3"/>
  <sheetViews>
    <sheetView tabSelected="1" topLeftCell="C1" zoomScale="85" zoomScaleNormal="85" workbookViewId="0">
      <selection activeCell="S4" sqref="S4"/>
    </sheetView>
  </sheetViews>
  <sheetFormatPr defaultRowHeight="15" x14ac:dyDescent="0.25"/>
  <cols>
    <col min="1" max="1" width="23.28515625" bestFit="1" customWidth="1"/>
    <col min="2" max="2" width="18.140625" bestFit="1" customWidth="1"/>
    <col min="3" max="3" width="18" bestFit="1" customWidth="1"/>
    <col min="4" max="4" width="16.7109375" bestFit="1" customWidth="1"/>
    <col min="5" max="5" width="17.28515625" bestFit="1" customWidth="1"/>
    <col min="6" max="6" width="16.140625" bestFit="1" customWidth="1"/>
    <col min="7" max="7" width="12" customWidth="1"/>
    <col min="9" max="9" width="12.28515625" bestFit="1" customWidth="1"/>
    <col min="11" max="11" width="12.140625" bestFit="1" customWidth="1"/>
    <col min="12" max="12" width="13.5703125" bestFit="1" customWidth="1"/>
    <col min="13" max="14" width="12.85546875" bestFit="1" customWidth="1"/>
    <col min="15" max="15" width="12.28515625" bestFit="1" customWidth="1"/>
    <col min="16" max="16" width="12.85546875" bestFit="1" customWidth="1"/>
    <col min="17" max="17" width="12.28515625" bestFit="1" customWidth="1"/>
  </cols>
  <sheetData>
    <row r="3" spans="1:19" x14ac:dyDescent="0.25">
      <c r="B3" s="3" t="s">
        <v>20</v>
      </c>
      <c r="O3" s="9" t="s">
        <v>41</v>
      </c>
    </row>
    <row r="4" spans="1:19" x14ac:dyDescent="0.25">
      <c r="A4" s="3" t="s">
        <v>4</v>
      </c>
      <c r="B4" t="s">
        <v>29</v>
      </c>
      <c r="C4" t="s">
        <v>28</v>
      </c>
      <c r="D4" t="s">
        <v>18</v>
      </c>
      <c r="E4" t="s">
        <v>30</v>
      </c>
      <c r="F4" t="s">
        <v>33</v>
      </c>
      <c r="G4" t="s">
        <v>31</v>
      </c>
      <c r="H4" t="s">
        <v>32</v>
      </c>
      <c r="I4" t="s">
        <v>34</v>
      </c>
      <c r="J4" t="s">
        <v>35</v>
      </c>
      <c r="K4" t="s">
        <v>36</v>
      </c>
      <c r="L4" t="s">
        <v>37</v>
      </c>
      <c r="M4" s="8" t="s">
        <v>39</v>
      </c>
      <c r="N4" s="8" t="s">
        <v>40</v>
      </c>
      <c r="O4" t="s">
        <v>43</v>
      </c>
      <c r="P4" s="8" t="s">
        <v>38</v>
      </c>
      <c r="Q4" s="8" t="s">
        <v>42</v>
      </c>
      <c r="R4" s="8" t="s">
        <v>47</v>
      </c>
      <c r="S4" s="8"/>
    </row>
    <row r="5" spans="1:19" x14ac:dyDescent="0.25">
      <c r="A5">
        <v>0.1</v>
      </c>
      <c r="B5" s="4"/>
      <c r="C5" s="4">
        <v>5.0866666666666669</v>
      </c>
      <c r="D5" s="4">
        <v>4.8446666666666661E-6</v>
      </c>
      <c r="E5">
        <f>GETPIVOTDATA("Average of Integral",$A$3,"buffer_size_activation",A5)/GETPIVOTDATA("Average of E0(T_A)",$A$3,"buffer_size_activation",A5)</f>
        <v>0</v>
      </c>
      <c r="F5">
        <f>A5</f>
        <v>0.1</v>
      </c>
      <c r="G5">
        <f>GETPIVOTDATA("Average of Integral",$A$3,"buffer_size_activation",$A5)^2</f>
        <v>0</v>
      </c>
      <c r="H5">
        <f>GETPIVOTDATA("Average of E0(T_A)",$A$3,"buffer_size_activation",$A5)^2</f>
        <v>25.874177777777781</v>
      </c>
      <c r="I5">
        <f>GETPIVOTDATA("Variance of Integral",'Analysis Variance'!$A$3,"buffer_size_activation",'Analysis Variance'!$A5)</f>
        <v>0</v>
      </c>
      <c r="J5">
        <f>GETPIVOTDATA("Variance of E0(T_A)",'Analysis Variance'!$A$3,"buffer_size_activation",'Analysis Variance'!$A5)</f>
        <v>3.1822222222221579E-2</v>
      </c>
      <c r="K5" s="7" t="e">
        <f>I5/G5</f>
        <v>#DIV/0!</v>
      </c>
      <c r="L5" s="7">
        <f>J5/H5</f>
        <v>1.2298834187323361E-3</v>
      </c>
      <c r="M5" s="8" t="e">
        <f t="shared" ref="M5:N8" si="0">LOG10(K5)</f>
        <v>#DIV/0!</v>
      </c>
      <c r="N5" s="8">
        <f t="shared" si="0"/>
        <v>-2.9101360536019141</v>
      </c>
      <c r="O5" s="10">
        <f>G5/H5</f>
        <v>0</v>
      </c>
      <c r="P5" s="8" t="e">
        <f>LOG10(O5)</f>
        <v>#NUM!</v>
      </c>
      <c r="Q5">
        <f>GETPIVOTDATA("Variance of Pr(FV)",'Analysis Variance &amp; Bias'!$A$3,"buffer_size_activation",'Analysis Variance &amp; Bias'!$A5)</f>
        <v>2.8091424888888882E-11</v>
      </c>
      <c r="R5">
        <f>1/H5</f>
        <v>3.8648571119382857E-2</v>
      </c>
    </row>
    <row r="6" spans="1:19" x14ac:dyDescent="0.25">
      <c r="A6">
        <v>0.2</v>
      </c>
      <c r="B6" s="4"/>
      <c r="C6" s="4">
        <v>12.886666666666665</v>
      </c>
      <c r="D6" s="4">
        <v>3.5180000000000005E-6</v>
      </c>
      <c r="E6">
        <f>GETPIVOTDATA("Average of Integral",$A$3,"buffer_size_activation",A6)/GETPIVOTDATA("Average of E0(T_A)",$A$3,"buffer_size_activation",A6)</f>
        <v>0</v>
      </c>
      <c r="F6">
        <f>A6</f>
        <v>0.2</v>
      </c>
      <c r="G6">
        <f>GETPIVOTDATA("Average of Integral",$A$3,"buffer_size_activation",$A6)^2</f>
        <v>0</v>
      </c>
      <c r="H6">
        <f>GETPIVOTDATA("Average of E0(T_A)",$A$3,"buffer_size_activation",$A6)^2</f>
        <v>166.06617777777774</v>
      </c>
      <c r="I6">
        <f>GETPIVOTDATA("Variance of Integral",'Analysis Variance'!$A$3,"buffer_size_activation",'Analysis Variance'!$A6)</f>
        <v>0</v>
      </c>
      <c r="J6">
        <f>GETPIVOTDATA("Variance of E0(T_A)",'Analysis Variance'!$A$3,"buffer_size_activation",'Analysis Variance'!$A6)</f>
        <v>0.17182222222227009</v>
      </c>
      <c r="K6" s="7" t="e">
        <f t="shared" ref="K6:L13" si="1">I6/G6</f>
        <v>#DIV/0!</v>
      </c>
      <c r="L6" s="7">
        <f t="shared" si="1"/>
        <v>1.0346611484741632E-3</v>
      </c>
      <c r="M6" s="8" t="e">
        <f t="shared" si="0"/>
        <v>#DIV/0!</v>
      </c>
      <c r="N6" s="8">
        <f t="shared" si="0"/>
        <v>-2.9852018583644506</v>
      </c>
      <c r="O6">
        <f>G6/H6</f>
        <v>0</v>
      </c>
      <c r="P6" s="8" t="e">
        <f>LOG10(O6)</f>
        <v>#NUM!</v>
      </c>
      <c r="Q6">
        <f>GETPIVOTDATA("Variance of Pr(FV)",'Analysis Variance &amp; Bias'!$A$3,"buffer_size_activation",'Analysis Variance &amp; Bias'!$A6)</f>
        <v>2.8823493333333299E-12</v>
      </c>
      <c r="R6">
        <f t="shared" ref="R6:R13" si="2">1/H6</f>
        <v>6.0216957684071882E-3</v>
      </c>
    </row>
    <row r="7" spans="1:19" x14ac:dyDescent="0.25">
      <c r="A7">
        <v>0.3</v>
      </c>
      <c r="B7" s="4"/>
      <c r="C7" s="4">
        <v>40.18666666666666</v>
      </c>
      <c r="D7" s="4">
        <v>3.3519999999999998E-6</v>
      </c>
      <c r="E7">
        <f>GETPIVOTDATA("Average of Integral",$A$3,"buffer_size_activation",A7)/GETPIVOTDATA("Average of E0(T_A)",$A$3,"buffer_size_activation",A7)</f>
        <v>0</v>
      </c>
      <c r="F7">
        <f>A7</f>
        <v>0.3</v>
      </c>
      <c r="G7">
        <f>GETPIVOTDATA("Average of Integral",$A$3,"buffer_size_activation",$A7)^2</f>
        <v>0</v>
      </c>
      <c r="H7">
        <f>GETPIVOTDATA("Average of E0(T_A)",$A$3,"buffer_size_activation",$A7)^2</f>
        <v>1614.9681777777773</v>
      </c>
      <c r="I7">
        <f>GETPIVOTDATA("Variance of Integral",'Analysis Variance'!$A$3,"buffer_size_activation",'Analysis Variance'!$A7)</f>
        <v>0</v>
      </c>
      <c r="J7">
        <f>GETPIVOTDATA("Variance of E0(T_A)",'Analysis Variance'!$A$3,"buffer_size_activation",'Analysis Variance'!$A7)</f>
        <v>2.7438222222224189</v>
      </c>
      <c r="K7" s="7" t="e">
        <f t="shared" si="1"/>
        <v>#DIV/0!</v>
      </c>
      <c r="L7" s="7">
        <f t="shared" si="1"/>
        <v>1.6989946055766642E-3</v>
      </c>
      <c r="M7" s="8" t="e">
        <f t="shared" si="0"/>
        <v>#DIV/0!</v>
      </c>
      <c r="N7" s="8">
        <f t="shared" si="0"/>
        <v>-2.7698080000432599</v>
      </c>
      <c r="O7">
        <f>G7/H7</f>
        <v>0</v>
      </c>
      <c r="P7" s="8" t="e">
        <f>LOG10(O7)</f>
        <v>#NUM!</v>
      </c>
      <c r="Q7">
        <f>GETPIVOTDATA("Variance of Pr(FV)",'Analysis Variance &amp; Bias'!$A$3,"buffer_size_activation",'Analysis Variance &amp; Bias'!$A7)</f>
        <v>3.6646560000000004E-12</v>
      </c>
      <c r="R7">
        <f t="shared" si="2"/>
        <v>6.1920724739977003E-4</v>
      </c>
    </row>
    <row r="8" spans="1:19" x14ac:dyDescent="0.25">
      <c r="A8">
        <v>0.4</v>
      </c>
      <c r="B8" s="4"/>
      <c r="C8" s="4">
        <v>126.53333333333333</v>
      </c>
      <c r="D8" s="4">
        <v>4.4726666666666661E-6</v>
      </c>
      <c r="E8">
        <f>GETPIVOTDATA("Average of Integral",$A$3,"buffer_size_activation",A8)/GETPIVOTDATA("Average of E0(T_A)",$A$3,"buffer_size_activation",A8)</f>
        <v>0</v>
      </c>
      <c r="F8">
        <f>A8</f>
        <v>0.4</v>
      </c>
      <c r="G8">
        <f>GETPIVOTDATA("Average of Integral",$A$3,"buffer_size_activation",$A8)^2</f>
        <v>0</v>
      </c>
      <c r="H8">
        <f>GETPIVOTDATA("Average of E0(T_A)",$A$3,"buffer_size_activation",$A8)^2</f>
        <v>16010.684444444443</v>
      </c>
      <c r="I8">
        <f>GETPIVOTDATA("Variance of Integral",'Analysis Variance'!$A$3,"buffer_size_activation",'Analysis Variance'!$A8)</f>
        <v>0</v>
      </c>
      <c r="J8">
        <f>GETPIVOTDATA("Variance of E0(T_A)",'Analysis Variance'!$A$3,"buffer_size_activation",'Analysis Variance'!$A8)</f>
        <v>47.915555555555557</v>
      </c>
      <c r="K8" s="7" t="e">
        <f t="shared" si="1"/>
        <v>#DIV/0!</v>
      </c>
      <c r="L8" s="7">
        <f t="shared" si="1"/>
        <v>2.9927237478084082E-3</v>
      </c>
      <c r="M8" s="8" t="e">
        <f t="shared" si="0"/>
        <v>#DIV/0!</v>
      </c>
      <c r="N8" s="8">
        <f t="shared" si="0"/>
        <v>-2.5239333701426236</v>
      </c>
      <c r="O8">
        <f>G8/H8</f>
        <v>0</v>
      </c>
      <c r="P8" s="8" t="e">
        <f>LOG10(O8)</f>
        <v>#NUM!</v>
      </c>
      <c r="Q8">
        <f>GETPIVOTDATA("Variance of Pr(FV)",'Analysis Variance &amp; Bias'!$A$3,"buffer_size_activation",'Analysis Variance &amp; Bias'!$A8)</f>
        <v>1.6512995555555578E-12</v>
      </c>
      <c r="R8">
        <f t="shared" si="2"/>
        <v>6.2458291740737583E-5</v>
      </c>
    </row>
    <row r="9" spans="1:19" x14ac:dyDescent="0.25">
      <c r="A9">
        <v>0.5</v>
      </c>
      <c r="B9" s="4"/>
      <c r="C9" s="4">
        <v>405.41333333333336</v>
      </c>
      <c r="D9" s="4">
        <v>4.1360000000000007E-6</v>
      </c>
      <c r="E9">
        <f t="shared" ref="E9:E13" si="3">GETPIVOTDATA("Average of Integral",$A$3,"buffer_size_activation",A9)/GETPIVOTDATA("Average of E0(T_A)",$A$3,"buffer_size_activation",A9)</f>
        <v>0</v>
      </c>
      <c r="F9">
        <f t="shared" ref="F9:F13" si="4">A9</f>
        <v>0.5</v>
      </c>
      <c r="G9">
        <f t="shared" ref="G9:G13" si="5">GETPIVOTDATA("Average of Integral",$A$3,"buffer_size_activation",$A9)^2</f>
        <v>0</v>
      </c>
      <c r="H9">
        <f t="shared" ref="H9:H13" si="6">GETPIVOTDATA("Average of E0(T_A)",$A$3,"buffer_size_activation",$A9)^2</f>
        <v>164359.97084444447</v>
      </c>
      <c r="I9">
        <f>GETPIVOTDATA("Variance of Integral",'Analysis Variance'!$A$3,"buffer_size_activation",'Analysis Variance'!$A9)</f>
        <v>0</v>
      </c>
      <c r="J9">
        <f>GETPIVOTDATA("Variance of E0(T_A)",'Analysis Variance'!$A$3,"buffer_size_activation",'Analysis Variance'!$A9)</f>
        <v>403.07715555551977</v>
      </c>
      <c r="K9" s="7" t="e">
        <f t="shared" si="1"/>
        <v>#DIV/0!</v>
      </c>
      <c r="L9" s="7">
        <f t="shared" si="1"/>
        <v>2.4524046425939373E-3</v>
      </c>
      <c r="M9" s="8" t="e">
        <f t="shared" ref="M9:M13" si="7">LOG10(K9)</f>
        <v>#DIV/0!</v>
      </c>
      <c r="N9" s="8">
        <f t="shared" ref="N9:N13" si="8">LOG10(L9)</f>
        <v>-2.6104078703905786</v>
      </c>
      <c r="O9" s="10">
        <f t="shared" ref="O9:O13" si="9">G9/H9</f>
        <v>0</v>
      </c>
      <c r="P9" s="8" t="e">
        <f t="shared" ref="P9:P13" si="10">LOG10(O9)</f>
        <v>#NUM!</v>
      </c>
      <c r="Q9">
        <f>GETPIVOTDATA("Variance of Pr(FV)",'Analysis Variance &amp; Bias'!$A$3,"buffer_size_activation",'Analysis Variance &amp; Bias'!$A9)</f>
        <v>2.0991173333333266E-12</v>
      </c>
      <c r="R9">
        <f t="shared" si="2"/>
        <v>6.0842064820419804E-6</v>
      </c>
    </row>
    <row r="10" spans="1:19" x14ac:dyDescent="0.25">
      <c r="A10">
        <v>0.6</v>
      </c>
      <c r="B10" s="4"/>
      <c r="C10" s="4">
        <v>1263.4199999999998</v>
      </c>
      <c r="D10" s="4">
        <v>3.5366666666666674E-6</v>
      </c>
      <c r="E10">
        <f t="shared" si="3"/>
        <v>0</v>
      </c>
      <c r="F10">
        <f t="shared" si="4"/>
        <v>0.6</v>
      </c>
      <c r="G10">
        <f t="shared" si="5"/>
        <v>0</v>
      </c>
      <c r="H10">
        <f t="shared" si="6"/>
        <v>1596230.0963999997</v>
      </c>
      <c r="I10">
        <f>GETPIVOTDATA("Variance of Integral",'Analysis Variance'!$A$3,"buffer_size_activation",'Analysis Variance'!$A10)</f>
        <v>0</v>
      </c>
      <c r="J10">
        <f>GETPIVOTDATA("Variance of E0(T_A)",'Analysis Variance'!$A$3,"buffer_size_activation",'Analysis Variance'!$A10)</f>
        <v>3065.5962666665182</v>
      </c>
      <c r="K10" s="7" t="e">
        <f t="shared" si="1"/>
        <v>#DIV/0!</v>
      </c>
      <c r="L10" s="7">
        <f t="shared" ref="L10:L13" si="11">J10/H10</f>
        <v>1.9205227827619594E-3</v>
      </c>
      <c r="M10" s="8" t="e">
        <f t="shared" si="7"/>
        <v>#DIV/0!</v>
      </c>
      <c r="N10" s="8">
        <f t="shared" si="8"/>
        <v>-2.7165805365232187</v>
      </c>
      <c r="O10">
        <f t="shared" si="9"/>
        <v>0</v>
      </c>
      <c r="P10" s="8" t="e">
        <f t="shared" si="10"/>
        <v>#NUM!</v>
      </c>
      <c r="Q10">
        <f>GETPIVOTDATA("Variance of Pr(FV)",'Analysis Variance &amp; Bias'!$A$3,"buffer_size_activation",'Analysis Variance &amp; Bias'!$A10)</f>
        <v>1.1025688888888853E-12</v>
      </c>
      <c r="R10">
        <f t="shared" si="2"/>
        <v>6.2647609655732847E-7</v>
      </c>
    </row>
    <row r="11" spans="1:19" x14ac:dyDescent="0.25">
      <c r="A11">
        <v>0.7</v>
      </c>
      <c r="B11" s="4"/>
      <c r="C11" s="4">
        <v>3977.2066666666669</v>
      </c>
      <c r="D11" s="4">
        <v>3.8146666666666675E-6</v>
      </c>
      <c r="E11">
        <f t="shared" si="3"/>
        <v>0</v>
      </c>
      <c r="F11">
        <f t="shared" si="4"/>
        <v>0.7</v>
      </c>
      <c r="G11">
        <f t="shared" si="5"/>
        <v>0</v>
      </c>
      <c r="H11">
        <f t="shared" si="6"/>
        <v>15818172.869377781</v>
      </c>
      <c r="I11">
        <f>GETPIVOTDATA("Variance of Integral",'Analysis Variance'!$A$3,"buffer_size_activation",'Analysis Variance'!$A11)</f>
        <v>0</v>
      </c>
      <c r="J11">
        <f>GETPIVOTDATA("Variance of E0(T_A)",'Analysis Variance'!$A$3,"buffer_size_activation",'Analysis Variance'!$A11)</f>
        <v>66126.432622218665</v>
      </c>
      <c r="K11" s="7" t="e">
        <f t="shared" si="1"/>
        <v>#DIV/0!</v>
      </c>
      <c r="L11" s="7">
        <f t="shared" si="11"/>
        <v>4.1804090250038969E-3</v>
      </c>
      <c r="M11" s="8" t="e">
        <f t="shared" si="7"/>
        <v>#DIV/0!</v>
      </c>
      <c r="N11" s="8">
        <f t="shared" si="8"/>
        <v>-2.3787812233418166</v>
      </c>
      <c r="O11">
        <f t="shared" si="9"/>
        <v>0</v>
      </c>
      <c r="P11" s="8" t="e">
        <f t="shared" si="10"/>
        <v>#NUM!</v>
      </c>
      <c r="Q11">
        <f>GETPIVOTDATA("Variance of Pr(FV)",'Analysis Variance &amp; Bias'!$A$3,"buffer_size_activation",'Analysis Variance &amp; Bias'!$A11)</f>
        <v>3.6255822222221432E-13</v>
      </c>
      <c r="R11">
        <f t="shared" si="2"/>
        <v>6.3218426569094373E-8</v>
      </c>
    </row>
    <row r="12" spans="1:19" x14ac:dyDescent="0.25">
      <c r="A12">
        <v>0.8</v>
      </c>
      <c r="B12" s="4"/>
      <c r="C12" s="4">
        <v>12579.174999999999</v>
      </c>
      <c r="D12" s="4">
        <v>3.7175E-6</v>
      </c>
      <c r="E12">
        <f t="shared" si="3"/>
        <v>0</v>
      </c>
      <c r="F12">
        <f t="shared" si="4"/>
        <v>0.8</v>
      </c>
      <c r="G12">
        <f t="shared" si="5"/>
        <v>0</v>
      </c>
      <c r="H12">
        <f t="shared" si="6"/>
        <v>158235643.68062499</v>
      </c>
      <c r="I12">
        <f>GETPIVOTDATA("Variance of Integral",'Analysis Variance'!$A$3,"buffer_size_activation",'Analysis Variance'!$A12)</f>
        <v>0</v>
      </c>
      <c r="J12">
        <f>GETPIVOTDATA("Variance of E0(T_A)",'Analysis Variance'!$A$3,"buffer_size_activation",'Analysis Variance'!$A12)</f>
        <v>450432.14687499404</v>
      </c>
      <c r="K12" s="7" t="e">
        <f t="shared" si="1"/>
        <v>#DIV/0!</v>
      </c>
      <c r="L12" s="7">
        <f t="shared" si="11"/>
        <v>2.8465909222331982E-3</v>
      </c>
      <c r="M12" s="8" t="e">
        <f t="shared" si="7"/>
        <v>#DIV/0!</v>
      </c>
      <c r="N12" s="8">
        <f t="shared" si="8"/>
        <v>-2.5456749399418306</v>
      </c>
      <c r="O12">
        <f t="shared" si="9"/>
        <v>0</v>
      </c>
      <c r="P12" s="8" t="e">
        <f t="shared" si="10"/>
        <v>#NUM!</v>
      </c>
      <c r="Q12">
        <f>GETPIVOTDATA("Variance of Pr(FV)",'Analysis Variance &amp; Bias'!$A$3,"buffer_size_activation",'Analysis Variance &amp; Bias'!$A12)</f>
        <v>2.223187500000011E-13</v>
      </c>
      <c r="R12">
        <f t="shared" si="2"/>
        <v>6.3196886411910489E-9</v>
      </c>
    </row>
    <row r="13" spans="1:19" x14ac:dyDescent="0.25">
      <c r="A13" t="s">
        <v>17</v>
      </c>
      <c r="B13" s="4"/>
      <c r="C13" s="4">
        <v>1264.015596330275</v>
      </c>
      <c r="D13" s="4">
        <v>3.9448623853211021E-6</v>
      </c>
      <c r="K13" s="7"/>
      <c r="L13" s="7"/>
      <c r="M13" s="8"/>
      <c r="N13" s="8"/>
      <c r="O13" s="10"/>
      <c r="P13" s="8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analyze_estimates_20210627_2157</vt:lpstr>
      <vt:lpstr>Analysis Variance</vt:lpstr>
      <vt:lpstr>Analysis Variance &amp; Bias</vt:lpstr>
      <vt:lpstr>Analysis Sq. Expected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lundinmatlab</dc:creator>
  <cp:lastModifiedBy>Daniel Mastropietro</cp:lastModifiedBy>
  <dcterms:created xsi:type="dcterms:W3CDTF">2021-07-06T18:05:36Z</dcterms:created>
  <dcterms:modified xsi:type="dcterms:W3CDTF">2021-07-28T14:56:38Z</dcterms:modified>
</cp:coreProperties>
</file>