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725" tabRatio="687" activeTab="3"/>
  </bookViews>
  <sheets>
    <sheet name="analyze_estimates_20210627_2157" sheetId="1" r:id="rId1"/>
    <sheet name="Analysis Variance" sheetId="2" r:id="rId2"/>
    <sheet name="Analysis Variance &amp; Bias" sheetId="3" r:id="rId3"/>
    <sheet name="Analysis Sq. Expected" sheetId="4" r:id="rId4"/>
  </sheets>
  <definedNames>
    <definedName name="_AMO_UniqueIdentifier" hidden="1">"'3edd604e-2c72-4cf7-8df1-022d0af13fbb'"</definedName>
  </definedNames>
  <calcPr calcId="0"/>
  <pivotCaches>
    <pivotCache cacheId="12" r:id="rId5"/>
  </pivotCaches>
</workbook>
</file>

<file path=xl/calcChain.xml><?xml version="1.0" encoding="utf-8"?>
<calcChain xmlns="http://schemas.openxmlformats.org/spreadsheetml/2006/main">
  <c r="N8" i="4" l="1"/>
  <c r="M8" i="4"/>
  <c r="N7" i="4"/>
  <c r="M7" i="4"/>
  <c r="N6" i="4"/>
  <c r="M6" i="4"/>
  <c r="N5" i="4"/>
  <c r="M5" i="4"/>
  <c r="P6" i="4"/>
  <c r="P7" i="4"/>
  <c r="P8" i="4"/>
  <c r="P5" i="4"/>
  <c r="O6" i="4"/>
  <c r="O7" i="4"/>
  <c r="O8" i="4"/>
  <c r="O5" i="4"/>
  <c r="L8" i="4"/>
  <c r="L7" i="4"/>
  <c r="L6" i="4"/>
  <c r="L5" i="4"/>
  <c r="K8" i="4"/>
  <c r="K7" i="4"/>
  <c r="K6" i="4"/>
  <c r="K5" i="4"/>
  <c r="F6" i="4"/>
  <c r="F7" i="4"/>
  <c r="F8" i="4"/>
  <c r="F5" i="4"/>
  <c r="M6" i="3"/>
  <c r="J6" i="3" s="1"/>
  <c r="K6" i="3" s="1"/>
  <c r="M7" i="3"/>
  <c r="J7" i="3" s="1"/>
  <c r="K7" i="3" s="1"/>
  <c r="M8" i="3"/>
  <c r="J8" i="3" s="1"/>
  <c r="K8" i="3" s="1"/>
  <c r="M5" i="3"/>
  <c r="J5" i="3" s="1"/>
  <c r="K5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J7" i="4"/>
  <c r="J6" i="4"/>
  <c r="J8" i="4"/>
  <c r="J5" i="4"/>
  <c r="I7" i="4"/>
  <c r="I6" i="4"/>
  <c r="I8" i="4"/>
  <c r="I5" i="4"/>
  <c r="H7" i="4"/>
  <c r="H6" i="4"/>
  <c r="H8" i="4"/>
  <c r="H5" i="4"/>
  <c r="G8" i="4"/>
  <c r="G7" i="4"/>
  <c r="G6" i="4"/>
  <c r="G5" i="4"/>
  <c r="E7" i="4"/>
  <c r="E6" i="4"/>
  <c r="E8" i="4"/>
  <c r="E5" i="4"/>
  <c r="E7" i="3"/>
  <c r="E8" i="3"/>
  <c r="E6" i="3"/>
  <c r="E5" i="3"/>
  <c r="F5" i="3" l="1"/>
  <c r="F6" i="3"/>
  <c r="F8" i="3"/>
  <c r="F7" i="3"/>
</calcChain>
</file>

<file path=xl/comments1.xml><?xml version="1.0" encoding="utf-8"?>
<comments xmlns="http://schemas.openxmlformats.org/spreadsheetml/2006/main">
  <authors>
    <author>Daniel Mastropietro</author>
  </authors>
  <commentList>
    <comment ref="O5" authorId="0">
      <text>
        <r>
          <rPr>
            <b/>
            <sz val="9"/>
            <color indexed="81"/>
            <rFont val="Tahoma"/>
            <family val="2"/>
          </rPr>
          <t>DM-2021/07/06:</t>
        </r>
        <r>
          <rPr>
            <sz val="9"/>
            <color indexed="81"/>
            <rFont val="Tahoma"/>
            <family val="2"/>
          </rPr>
          <t xml:space="preserve">
Underestimated because of underestimation of Var(I) for the smallest J.</t>
        </r>
      </text>
    </comment>
  </commentList>
</comments>
</file>

<file path=xl/sharedStrings.xml><?xml version="1.0" encoding="utf-8"?>
<sst xmlns="http://schemas.openxmlformats.org/spreadsheetml/2006/main" count="84" uniqueCount="50">
  <si>
    <t>rhos</t>
  </si>
  <si>
    <t>K</t>
  </si>
  <si>
    <t>nparticles</t>
  </si>
  <si>
    <t>nmeantimes</t>
  </si>
  <si>
    <t>buffer_size_activation</t>
  </si>
  <si>
    <t>buffer_size_activation_value</t>
  </si>
  <si>
    <t>burnin_cycles_absorption</t>
  </si>
  <si>
    <t>rep</t>
  </si>
  <si>
    <t>seed</t>
  </si>
  <si>
    <t>Pr(MC)</t>
  </si>
  <si>
    <t>EMC(T)</t>
  </si>
  <si>
    <t>time(MC)</t>
  </si>
  <si>
    <t>n(MC)</t>
  </si>
  <si>
    <t>n(RT)</t>
  </si>
  <si>
    <t>Pr(FV)</t>
  </si>
  <si>
    <t>integral</t>
  </si>
  <si>
    <t>E(T)</t>
  </si>
  <si>
    <t>n(FV)</t>
  </si>
  <si>
    <t>n(PT)</t>
  </si>
  <si>
    <t>n(ET)</t>
  </si>
  <si>
    <t>Pr(K)</t>
  </si>
  <si>
    <t>ratio_mc_fv_time</t>
  </si>
  <si>
    <t>ratio_mc_fv_events</t>
  </si>
  <si>
    <t>[0.4, 0.75, 0.35]</t>
  </si>
  <si>
    <t>Grand Total</t>
  </si>
  <si>
    <t>Average of Pr(FV)</t>
  </si>
  <si>
    <t>Variance of Integral</t>
  </si>
  <si>
    <t>Values</t>
  </si>
  <si>
    <t>BIAS</t>
  </si>
  <si>
    <t>BIAS2</t>
  </si>
  <si>
    <t>Average of BIAS2</t>
  </si>
  <si>
    <t>Variance of Pr(FV)</t>
  </si>
  <si>
    <t>Variance of E0(T_A)</t>
  </si>
  <si>
    <t>MSE</t>
  </si>
  <si>
    <t>Bias^2</t>
  </si>
  <si>
    <t>Average of E0(T_A)</t>
  </si>
  <si>
    <t>Average of Integral</t>
  </si>
  <si>
    <t>Ratio B/C</t>
  </si>
  <si>
    <t>E(I)^2</t>
  </si>
  <si>
    <t>E(D)^2</t>
  </si>
  <si>
    <t>J</t>
  </si>
  <si>
    <t>Var(I)</t>
  </si>
  <si>
    <t>Var(D)</t>
  </si>
  <si>
    <t>Var(I)/E(I)^2</t>
  </si>
  <si>
    <t>Var(D)/E(D)^2</t>
  </si>
  <si>
    <t>Var(I/D)</t>
  </si>
  <si>
    <t>log(Var(I/D))</t>
  </si>
  <si>
    <t>log(V/E2) (I)</t>
  </si>
  <si>
    <t>log(V/E2) (D)</t>
  </si>
  <si>
    <t>Variance of FV estimator approximated by E(I)^2/E(D)^2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</si>
</sst>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0.00000%"/>
    <numFmt numFmtId="173" formatCode="0.00000000000%"/>
    <numFmt numFmtId="178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7" fontId="0" fillId="0" borderId="0" xfId="1" applyNumberFormat="1" applyFont="1"/>
    <xf numFmtId="0" fontId="0" fillId="0" borderId="0" xfId="0" pivotButton="1"/>
    <xf numFmtId="0" fontId="0" fillId="0" borderId="0" xfId="0" applyNumberFormat="1"/>
    <xf numFmtId="167" fontId="0" fillId="0" borderId="0" xfId="0" applyNumberFormat="1"/>
    <xf numFmtId="173" fontId="0" fillId="0" borderId="0" xfId="0" applyNumberFormat="1"/>
    <xf numFmtId="178" fontId="0" fillId="0" borderId="0" xfId="0" applyNumberFormat="1"/>
    <xf numFmtId="0" fontId="16" fillId="0" borderId="0" xfId="0" applyFont="1"/>
    <xf numFmtId="0" fontId="18" fillId="0" borderId="0" xfId="0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analyze_estimates_20210627_2157!$I$1</c:f>
              <c:strCache>
                <c:ptCount val="1"/>
                <c:pt idx="0">
                  <c:v>E(T)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analyze_estimates_20210627_2157!$F$2:$F$21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xVal>
          <c:yVal>
            <c:numRef>
              <c:f>analyze_estimates_20210627_2157!$I$2:$I$21</c:f>
              <c:numCache>
                <c:formatCode>General</c:formatCode>
                <c:ptCount val="20"/>
                <c:pt idx="0">
                  <c:v>11.1575386961813</c:v>
                </c:pt>
                <c:pt idx="1">
                  <c:v>12.0648079190081</c:v>
                </c:pt>
                <c:pt idx="2">
                  <c:v>13.6199645264136</c:v>
                </c:pt>
                <c:pt idx="3">
                  <c:v>12.104831303766399</c:v>
                </c:pt>
                <c:pt idx="4">
                  <c:v>11.664872406847399</c:v>
                </c:pt>
                <c:pt idx="5">
                  <c:v>121.71193289134401</c:v>
                </c:pt>
                <c:pt idx="6">
                  <c:v>114.47433444488701</c:v>
                </c:pt>
                <c:pt idx="7">
                  <c:v>130.799626194426</c:v>
                </c:pt>
                <c:pt idx="8">
                  <c:v>139.759289054037</c:v>
                </c:pt>
                <c:pt idx="9">
                  <c:v>139.42746064561501</c:v>
                </c:pt>
                <c:pt idx="10">
                  <c:v>398.73003767124101</c:v>
                </c:pt>
                <c:pt idx="11">
                  <c:v>438.50684132864501</c:v>
                </c:pt>
                <c:pt idx="12">
                  <c:v>416.42148903948799</c:v>
                </c:pt>
                <c:pt idx="13">
                  <c:v>389.34274452842999</c:v>
                </c:pt>
                <c:pt idx="14">
                  <c:v>430.51256320199298</c:v>
                </c:pt>
                <c:pt idx="15">
                  <c:v>1210.92442394927</c:v>
                </c:pt>
                <c:pt idx="16">
                  <c:v>1366.4416307234701</c:v>
                </c:pt>
                <c:pt idx="17">
                  <c:v>1358.7236577106401</c:v>
                </c:pt>
                <c:pt idx="18">
                  <c:v>1338.9644153612001</c:v>
                </c:pt>
                <c:pt idx="19">
                  <c:v>1488.0032852869999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36288"/>
        <c:axId val="456621056"/>
      </c:scatterChart>
      <c:scatterChart>
        <c:scatterStyle val="lineMarker"/>
        <c:varyColors val="0"/>
        <c:ser>
          <c:idx val="0"/>
          <c:order val="0"/>
          <c:tx>
            <c:strRef>
              <c:f>analyze_estimates_20210627_2157!$H$1</c:f>
              <c:strCache>
                <c:ptCount val="1"/>
                <c:pt idx="0">
                  <c:v>integral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analyze_estimates_20210627_2157!$F$2:$F$21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xVal>
          <c:yVal>
            <c:numRef>
              <c:f>analyze_estimates_20210627_2157!$H$2:$H$21</c:f>
              <c:numCache>
                <c:formatCode>0.00E+00</c:formatCode>
                <c:ptCount val="20"/>
                <c:pt idx="0">
                  <c:v>3.3128552808525201E-6</c:v>
                </c:pt>
                <c:pt idx="1">
                  <c:v>8.5971104852115794E-5</c:v>
                </c:pt>
                <c:pt idx="2">
                  <c:v>7.6629223379360298E-6</c:v>
                </c:pt>
                <c:pt idx="3">
                  <c:v>1.3397168516830501E-5</c:v>
                </c:pt>
                <c:pt idx="4">
                  <c:v>6.6118577724512897E-6</c:v>
                </c:pt>
                <c:pt idx="5" formatCode="General">
                  <c:v>5.1097553337316095E-4</c:v>
                </c:pt>
                <c:pt idx="6" formatCode="General">
                  <c:v>6.8662087453425305E-4</c:v>
                </c:pt>
                <c:pt idx="7" formatCode="General">
                  <c:v>1.1614714757448501E-3</c:v>
                </c:pt>
                <c:pt idx="8" formatCode="General">
                  <c:v>8.9325397431761996E-4</c:v>
                </c:pt>
                <c:pt idx="9" formatCode="General">
                  <c:v>1.2494866133102201E-4</c:v>
                </c:pt>
                <c:pt idx="10" formatCode="General">
                  <c:v>1.29862223890591E-3</c:v>
                </c:pt>
                <c:pt idx="11" formatCode="General">
                  <c:v>1.3538924776876301E-3</c:v>
                </c:pt>
                <c:pt idx="12" formatCode="General">
                  <c:v>1.4856006731545301E-3</c:v>
                </c:pt>
                <c:pt idx="13" formatCode="General">
                  <c:v>8.7828931531210301E-4</c:v>
                </c:pt>
                <c:pt idx="14" formatCode="General">
                  <c:v>2.6678641497868698E-3</c:v>
                </c:pt>
                <c:pt idx="15" formatCode="General">
                  <c:v>3.4375884595732498E-3</c:v>
                </c:pt>
                <c:pt idx="16" formatCode="General">
                  <c:v>3.6464271380164301E-3</c:v>
                </c:pt>
                <c:pt idx="17" formatCode="General">
                  <c:v>6.16083094537964E-3</c:v>
                </c:pt>
                <c:pt idx="18" formatCode="General">
                  <c:v>2.63505779337874E-3</c:v>
                </c:pt>
                <c:pt idx="19" formatCode="General">
                  <c:v>7.2427813414654898E-3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07200"/>
        <c:axId val="467572992"/>
      </c:scatterChart>
      <c:valAx>
        <c:axId val="4566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a fraction of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621056"/>
        <c:crosses val="autoZero"/>
        <c:crossBetween val="midCat"/>
      </c:valAx>
      <c:valAx>
        <c:axId val="4566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00000"/>
                </a:solidFill>
              </a:defRPr>
            </a:pPr>
            <a:endParaRPr lang="en-US"/>
          </a:p>
        </c:txPr>
        <c:crossAx val="456636288"/>
        <c:crosses val="autoZero"/>
        <c:crossBetween val="midCat"/>
      </c:valAx>
      <c:valAx>
        <c:axId val="46757299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  <c:crossAx val="466707200"/>
        <c:crosses val="max"/>
        <c:crossBetween val="midCat"/>
      </c:valAx>
      <c:valAx>
        <c:axId val="46670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572992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1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analyze_estimates_20210627_2157!$G$1</c:f>
              <c:strCache>
                <c:ptCount val="1"/>
                <c:pt idx="0">
                  <c:v>Pr(FV)</c:v>
                </c:pt>
              </c:strCache>
            </c:strRef>
          </c:tx>
          <c:spPr>
            <a:ln w="28575">
              <a:noFill/>
            </a:ln>
          </c:spPr>
          <c:xVal>
            <c:numRef>
              <c:f>analyze_estimates_20210627_2157!$F$2:$F$21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xVal>
          <c:yVal>
            <c:numRef>
              <c:f>analyze_estimates_20210627_2157!$G$2:$G$21</c:f>
              <c:numCache>
                <c:formatCode>0.00000%</c:formatCode>
                <c:ptCount val="20"/>
                <c:pt idx="0">
                  <c:v>2.9691631560160601E-7</c:v>
                </c:pt>
                <c:pt idx="1">
                  <c:v>7.1257748510581996E-6</c:v>
                </c:pt>
                <c:pt idx="2">
                  <c:v>5.6262425082496298E-7</c:v>
                </c:pt>
                <c:pt idx="3">
                  <c:v>1.1067621002419E-6</c:v>
                </c:pt>
                <c:pt idx="4">
                  <c:v>5.6681783922214301E-7</c:v>
                </c:pt>
                <c:pt idx="5">
                  <c:v>4.1982369455041104E-6</c:v>
                </c:pt>
                <c:pt idx="6">
                  <c:v>5.9980333396462496E-6</c:v>
                </c:pt>
                <c:pt idx="7">
                  <c:v>8.87977672060307E-6</c:v>
                </c:pt>
                <c:pt idx="8">
                  <c:v>6.39137462964804E-6</c:v>
                </c:pt>
                <c:pt idx="9">
                  <c:v>8.9615532515941396E-7</c:v>
                </c:pt>
                <c:pt idx="10">
                  <c:v>3.2568959351305302E-6</c:v>
                </c:pt>
                <c:pt idx="11">
                  <c:v>3.08750594080911E-6</c:v>
                </c:pt>
                <c:pt idx="12">
                  <c:v>3.5675408504522702E-6</c:v>
                </c:pt>
                <c:pt idx="13">
                  <c:v>2.2558255615521498E-6</c:v>
                </c:pt>
                <c:pt idx="14">
                  <c:v>6.1969484233962504E-6</c:v>
                </c:pt>
                <c:pt idx="15">
                  <c:v>2.8388133822274299E-6</c:v>
                </c:pt>
                <c:pt idx="16">
                  <c:v>2.6685568238182299E-6</c:v>
                </c:pt>
                <c:pt idx="17">
                  <c:v>4.5342781149187004E-6</c:v>
                </c:pt>
                <c:pt idx="18">
                  <c:v>1.9679819442161198E-6</c:v>
                </c:pt>
                <c:pt idx="19">
                  <c:v>4.86744983232246E-6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15712"/>
        <c:axId val="458697344"/>
      </c:scatterChart>
      <c:valAx>
        <c:axId val="4669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697344"/>
        <c:crosses val="autoZero"/>
        <c:crossBetween val="midCat"/>
      </c:valAx>
      <c:valAx>
        <c:axId val="458697344"/>
        <c:scaling>
          <c:orientation val="minMax"/>
        </c:scaling>
        <c:delete val="0"/>
        <c:axPos val="l"/>
        <c:majorGridlines/>
        <c:numFmt formatCode="0.00000%" sourceLinked="1"/>
        <c:majorTickMark val="out"/>
        <c:minorTickMark val="none"/>
        <c:tickLblPos val="nextTo"/>
        <c:crossAx val="46691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[analyze_estimates_20210627_215708_results (ANALYSIS OF VARIANCE AND BIAS).xlsx]Analysis Variance!PivotTable1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#servers=3; K=40; rhos=[0.4,</a:t>
            </a:r>
            <a:r>
              <a:rPr lang="en-US" sz="1400" baseline="0"/>
              <a:t> 0.75, 0.35]; N=1200;  replications=8; </a:t>
            </a:r>
          </a:p>
          <a:p>
            <a:pPr>
              <a:defRPr sz="1400"/>
            </a:pPr>
            <a:r>
              <a:rPr lang="en-US" sz="1400" baseline="0"/>
              <a:t>True P(K)=0.004%</a:t>
            </a:r>
            <a:endParaRPr lang="en-US" sz="1400"/>
          </a:p>
        </c:rich>
      </c:tx>
      <c:layout>
        <c:manualLayout>
          <c:xMode val="edge"/>
          <c:yMode val="edge"/>
          <c:x val="9.0863441384314708E-2"/>
          <c:y val="8.7062903139512357E-2"/>
        </c:manualLayout>
      </c:layout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Variance'!$B$3:$B$4</c:f>
              <c:strCache>
                <c:ptCount val="1"/>
                <c:pt idx="0">
                  <c:v>Variance of Integral</c:v>
                </c:pt>
              </c:strCache>
            </c:strRef>
          </c:tx>
          <c:cat>
            <c:strRef>
              <c:f>'Analysis Variance'!$A$5:$A$9</c:f>
              <c:strCach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strCache>
            </c:strRef>
          </c:cat>
          <c:val>
            <c:numRef>
              <c:f>'Analysis Variance'!$B$5:$B$9</c:f>
              <c:numCache>
                <c:formatCode>General</c:formatCode>
                <c:ptCount val="4"/>
                <c:pt idx="0">
                  <c:v>9.8963802540997604E-10</c:v>
                </c:pt>
                <c:pt idx="1">
                  <c:v>1.2277676170318478E-7</c:v>
                </c:pt>
                <c:pt idx="2">
                  <c:v>3.6114951939846085E-7</c:v>
                </c:pt>
                <c:pt idx="3">
                  <c:v>3.1077951543070305E-6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'Analysis Variance'!$D$3:$D$4</c:f>
              <c:strCache>
                <c:ptCount val="1"/>
                <c:pt idx="0">
                  <c:v>Average of Pr(FV)</c:v>
                </c:pt>
              </c:strCache>
            </c:strRef>
          </c:tx>
          <c:cat>
            <c:strRef>
              <c:f>'Analysis Variance'!$A$5:$A$9</c:f>
              <c:strCach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strCache>
            </c:strRef>
          </c:cat>
          <c:val>
            <c:numRef>
              <c:f>'Analysis Variance'!$D$5:$D$9</c:f>
              <c:numCache>
                <c:formatCode>General</c:formatCode>
                <c:ptCount val="4"/>
                <c:pt idx="0">
                  <c:v>1.9317790713897621E-6</c:v>
                </c:pt>
                <c:pt idx="1">
                  <c:v>5.2727153921121762E-6</c:v>
                </c:pt>
                <c:pt idx="2">
                  <c:v>3.6729433422680621E-6</c:v>
                </c:pt>
                <c:pt idx="3">
                  <c:v>3.3754160195005877E-6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87328"/>
        <c:axId val="468388864"/>
      </c:lineChart>
      <c:lineChart>
        <c:grouping val="standard"/>
        <c:varyColors val="0"/>
        <c:ser>
          <c:idx val="1"/>
          <c:order val="1"/>
          <c:tx>
            <c:strRef>
              <c:f>'Analysis Variance'!$C$3:$C$4</c:f>
              <c:strCache>
                <c:ptCount val="1"/>
                <c:pt idx="0">
                  <c:v>Variance of E0(T_A)</c:v>
                </c:pt>
              </c:strCache>
            </c:strRef>
          </c:tx>
          <c:cat>
            <c:strRef>
              <c:f>'Analysis Variance'!$A$5:$A$9</c:f>
              <c:strCach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strCache>
            </c:strRef>
          </c:cat>
          <c:val>
            <c:numRef>
              <c:f>'Analysis Variance'!$C$5:$C$9</c:f>
              <c:numCache>
                <c:formatCode>General</c:formatCode>
                <c:ptCount val="4"/>
                <c:pt idx="0">
                  <c:v>0.67732277034221622</c:v>
                </c:pt>
                <c:pt idx="1">
                  <c:v>98.31375089479377</c:v>
                </c:pt>
                <c:pt idx="2">
                  <c:v>343.55928760088977</c:v>
                </c:pt>
                <c:pt idx="3">
                  <c:v>7764.2073899704219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82240"/>
        <c:axId val="479879552"/>
      </c:lineChart>
      <c:catAx>
        <c:axId val="4683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 as fraction of 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8388864"/>
        <c:crosses val="autoZero"/>
        <c:auto val="1"/>
        <c:lblAlgn val="ctr"/>
        <c:lblOffset val="100"/>
        <c:noMultiLvlLbl val="0"/>
      </c:catAx>
      <c:valAx>
        <c:axId val="46838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468387328"/>
        <c:crosses val="autoZero"/>
        <c:crossBetween val="between"/>
      </c:valAx>
      <c:valAx>
        <c:axId val="47987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479882240"/>
        <c:crosses val="max"/>
        <c:crossBetween val="between"/>
      </c:valAx>
      <c:catAx>
        <c:axId val="47988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79879552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#servers=3; K=40; rhos=[0.4, 0.75, 0.35]; N=1200;  replications=8; 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True P(K)=0.004%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0928598907110076"/>
          <c:y val="2.21932073058174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Variance &amp; Bias'!$I$4</c:f>
              <c:strCache>
                <c:ptCount val="1"/>
                <c:pt idx="0">
                  <c:v>Variance of Pr(FV)</c:v>
                </c:pt>
              </c:strCache>
            </c:strRef>
          </c:tx>
          <c:cat>
            <c:numRef>
              <c:f>'Analysis Variance &amp; Bias'!$H$5:$H$8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Variance &amp; Bias'!$I$5:$I$8</c:f>
              <c:numCache>
                <c:formatCode>General</c:formatCode>
                <c:ptCount val="4"/>
                <c:pt idx="0">
                  <c:v>6.8137450960310296E-12</c:v>
                </c:pt>
                <c:pt idx="1">
                  <c:v>7.0194315988209423E-12</c:v>
                </c:pt>
                <c:pt idx="2">
                  <c:v>1.7811533070551939E-12</c:v>
                </c:pt>
                <c:pt idx="3">
                  <c:v>1.2675178487843402E-12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'Analysis Variance &amp; Bias'!$J$4</c:f>
              <c:strCache>
                <c:ptCount val="1"/>
                <c:pt idx="0">
                  <c:v>Bias^2</c:v>
                </c:pt>
              </c:strCache>
            </c:strRef>
          </c:tx>
          <c:cat>
            <c:numRef>
              <c:f>'Analysis Variance &amp; Bias'!$H$5:$H$8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Variance &amp; Bias'!$J$5:$J$8</c:f>
              <c:numCache>
                <c:formatCode>General</c:formatCode>
                <c:ptCount val="4"/>
                <c:pt idx="0">
                  <c:v>4.0314412870088679E-12</c:v>
                </c:pt>
                <c:pt idx="1">
                  <c:v>1.7771326400290753E-12</c:v>
                </c:pt>
                <c:pt idx="2">
                  <c:v>7.1118577148161585E-14</c:v>
                </c:pt>
                <c:pt idx="3">
                  <c:v>3.1833065359458539E-13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'Analysis Variance &amp; Bias'!$K$4</c:f>
              <c:strCache>
                <c:ptCount val="1"/>
                <c:pt idx="0">
                  <c:v>MSE</c:v>
                </c:pt>
              </c:strCache>
            </c:strRef>
          </c:tx>
          <c:cat>
            <c:numRef>
              <c:f>'Analysis Variance &amp; Bias'!$H$5:$H$8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'Analysis Variance &amp; Bias'!$K$5:$K$8</c:f>
              <c:numCache>
                <c:formatCode>General</c:formatCode>
                <c:ptCount val="4"/>
                <c:pt idx="0">
                  <c:v>1.0845186383039898E-11</c:v>
                </c:pt>
                <c:pt idx="1">
                  <c:v>8.7965642388500176E-12</c:v>
                </c:pt>
                <c:pt idx="2">
                  <c:v>1.8522718842033553E-12</c:v>
                </c:pt>
                <c:pt idx="3">
                  <c:v>1.5858485023789255E-12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63808"/>
        <c:axId val="486269696"/>
      </c:lineChart>
      <c:catAx>
        <c:axId val="4862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J as fraction of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269696"/>
        <c:crosses val="autoZero"/>
        <c:auto val="1"/>
        <c:lblAlgn val="ctr"/>
        <c:lblOffset val="100"/>
        <c:noMultiLvlLbl val="0"/>
      </c:catAx>
      <c:valAx>
        <c:axId val="48626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26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Sq. Expected'!$G$4</c:f>
              <c:strCache>
                <c:ptCount val="1"/>
                <c:pt idx="0">
                  <c:v>E(I)^2</c:v>
                </c:pt>
              </c:strCache>
            </c:strRef>
          </c:tx>
          <c:val>
            <c:numRef>
              <c:f>'Analysis Sq. Expected'!$G$5:$G$8</c:f>
              <c:numCache>
                <c:formatCode>General</c:formatCode>
                <c:ptCount val="4"/>
                <c:pt idx="0">
                  <c:v>5.4714738375683931E-10</c:v>
                </c:pt>
                <c:pt idx="1">
                  <c:v>4.5623824642156047E-7</c:v>
                </c:pt>
                <c:pt idx="2">
                  <c:v>2.3619195133428918E-6</c:v>
                </c:pt>
                <c:pt idx="3">
                  <c:v>2.1386343718198555E-5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52992"/>
        <c:axId val="482474240"/>
      </c:lineChart>
      <c:lineChart>
        <c:grouping val="standard"/>
        <c:varyColors val="0"/>
        <c:ser>
          <c:idx val="1"/>
          <c:order val="1"/>
          <c:tx>
            <c:strRef>
              <c:f>'Analysis Sq. Expected'!$H$4</c:f>
              <c:strCache>
                <c:ptCount val="1"/>
                <c:pt idx="0">
                  <c:v>E(D)^2</c:v>
                </c:pt>
              </c:strCache>
            </c:strRef>
          </c:tx>
          <c:val>
            <c:numRef>
              <c:f>'Analysis Sq. Expected'!$H$5:$H$8</c:f>
              <c:numCache>
                <c:formatCode>General</c:formatCode>
                <c:ptCount val="4"/>
                <c:pt idx="0">
                  <c:v>146.95265377781405</c:v>
                </c:pt>
                <c:pt idx="1">
                  <c:v>16701.563394369772</c:v>
                </c:pt>
                <c:pt idx="2">
                  <c:v>171978.35854417499</c:v>
                </c:pt>
                <c:pt idx="3">
                  <c:v>1829557.8228784564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52992"/>
        <c:axId val="458850688"/>
      </c:lineChart>
      <c:catAx>
        <c:axId val="48245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82474240"/>
        <c:crosses val="autoZero"/>
        <c:auto val="1"/>
        <c:lblAlgn val="ctr"/>
        <c:lblOffset val="100"/>
        <c:noMultiLvlLbl val="0"/>
      </c:catAx>
      <c:valAx>
        <c:axId val="48247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452992"/>
        <c:crosses val="autoZero"/>
        <c:crossBetween val="between"/>
      </c:valAx>
      <c:valAx>
        <c:axId val="458850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8852992"/>
        <c:crosses val="max"/>
        <c:crossBetween val="between"/>
      </c:valAx>
      <c:catAx>
        <c:axId val="458852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5885068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Check Var ~ E^2</a:t>
            </a:r>
            <a:r>
              <a:rPr lang="en-US" sz="1200" b="0"/>
              <a:t>:</a:t>
            </a:r>
            <a:r>
              <a:rPr lang="en-US" sz="1200" b="0" baseline="0"/>
              <a:t> Should be parallel lines in log scale</a:t>
            </a:r>
            <a:endParaRPr lang="en-US" sz="1200" b="0"/>
          </a:p>
        </c:rich>
      </c:tx>
      <c:layout>
        <c:manualLayout>
          <c:xMode val="edge"/>
          <c:yMode val="edge"/>
          <c:x val="5.2111111111111122E-2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'Analysis Sq. Expected'!$I$4</c:f>
              <c:strCache>
                <c:ptCount val="1"/>
                <c:pt idx="0">
                  <c:v>Var(I)</c:v>
                </c:pt>
              </c:strCache>
            </c:strRef>
          </c:tx>
          <c:val>
            <c:numRef>
              <c:f>'Analysis Sq. Expected'!$I$5:$I$8</c:f>
              <c:numCache>
                <c:formatCode>General</c:formatCode>
                <c:ptCount val="4"/>
                <c:pt idx="0">
                  <c:v>9.8963802540997604E-10</c:v>
                </c:pt>
                <c:pt idx="1">
                  <c:v>1.2277676170318478E-7</c:v>
                </c:pt>
                <c:pt idx="2">
                  <c:v>3.6114951939846085E-7</c:v>
                </c:pt>
                <c:pt idx="3">
                  <c:v>3.1077951543070305E-6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'Analysis Sq. Expected'!$G$4</c:f>
              <c:strCache>
                <c:ptCount val="1"/>
                <c:pt idx="0">
                  <c:v>E(I)^2</c:v>
                </c:pt>
              </c:strCache>
            </c:strRef>
          </c:tx>
          <c:val>
            <c:numRef>
              <c:f>'Analysis Sq. Expected'!$G$5:$G$8</c:f>
              <c:numCache>
                <c:formatCode>General</c:formatCode>
                <c:ptCount val="4"/>
                <c:pt idx="0">
                  <c:v>5.4714738375683931E-10</c:v>
                </c:pt>
                <c:pt idx="1">
                  <c:v>4.5623824642156047E-7</c:v>
                </c:pt>
                <c:pt idx="2">
                  <c:v>2.3619195133428918E-6</c:v>
                </c:pt>
                <c:pt idx="3">
                  <c:v>2.1386343718198555E-5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'Analysis Sq. Expected'!$J$4</c:f>
              <c:strCache>
                <c:ptCount val="1"/>
                <c:pt idx="0">
                  <c:v>Var(D)</c:v>
                </c:pt>
              </c:strCache>
            </c:strRef>
          </c:tx>
          <c:val>
            <c:numRef>
              <c:f>'Analysis Sq. Expected'!$J$5:$J$8</c:f>
              <c:numCache>
                <c:formatCode>General</c:formatCode>
                <c:ptCount val="4"/>
                <c:pt idx="0">
                  <c:v>0.67732277034221622</c:v>
                </c:pt>
                <c:pt idx="1">
                  <c:v>98.31375089479377</c:v>
                </c:pt>
                <c:pt idx="2">
                  <c:v>343.55928760088977</c:v>
                </c:pt>
                <c:pt idx="3">
                  <c:v>7764.2073899704219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'Analysis Sq. Expected'!$H$4</c:f>
              <c:strCache>
                <c:ptCount val="1"/>
                <c:pt idx="0">
                  <c:v>E(D)^2</c:v>
                </c:pt>
              </c:strCache>
            </c:strRef>
          </c:tx>
          <c:val>
            <c:numRef>
              <c:f>'Analysis Sq. Expected'!$H$5:$H$8</c:f>
              <c:numCache>
                <c:formatCode>General</c:formatCode>
                <c:ptCount val="4"/>
                <c:pt idx="0">
                  <c:v>146.95265377781405</c:v>
                </c:pt>
                <c:pt idx="1">
                  <c:v>16701.563394369772</c:v>
                </c:pt>
                <c:pt idx="2">
                  <c:v>171978.35854417499</c:v>
                </c:pt>
                <c:pt idx="3">
                  <c:v>1829557.8228784564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93216"/>
        <c:axId val="508794752"/>
      </c:lineChart>
      <c:catAx>
        <c:axId val="50879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508794752"/>
        <c:crosses val="autoZero"/>
        <c:auto val="1"/>
        <c:lblAlgn val="ctr"/>
        <c:lblOffset val="100"/>
        <c:noMultiLvlLbl val="0"/>
      </c:catAx>
      <c:valAx>
        <c:axId val="50879475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7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392206</xdr:colOff>
      <xdr:row>21</xdr:row>
      <xdr:rowOff>152399</xdr:rowOff>
    </xdr:from>
    <xdr:to>
      <xdr:col>21</xdr:col>
      <xdr:colOff>268940</xdr:colOff>
      <xdr:row>41</xdr:row>
      <xdr:rowOff>123264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425824</xdr:colOff>
      <xdr:row>22</xdr:row>
      <xdr:rowOff>29135</xdr:rowOff>
    </xdr:from>
    <xdr:to>
      <xdr:col>6</xdr:col>
      <xdr:colOff>156883</xdr:colOff>
      <xdr:row>36</xdr:row>
      <xdr:rowOff>105335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925605</xdr:colOff>
      <xdr:row>9</xdr:row>
      <xdr:rowOff>60512</xdr:rowOff>
    </xdr:from>
    <xdr:to>
      <xdr:col>10</xdr:col>
      <xdr:colOff>324970</xdr:colOff>
      <xdr:row>29</xdr:row>
      <xdr:rowOff>156883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10</xdr:row>
      <xdr:rowOff>17928</xdr:rowOff>
    </xdr:from>
    <xdr:to>
      <xdr:col>10</xdr:col>
      <xdr:colOff>33617</xdr:colOff>
      <xdr:row>28</xdr:row>
      <xdr:rowOff>22411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123265</xdr:colOff>
      <xdr:row>9</xdr:row>
      <xdr:rowOff>186017</xdr:rowOff>
    </xdr:from>
    <xdr:to>
      <xdr:col>15</xdr:col>
      <xdr:colOff>246530</xdr:colOff>
      <xdr:row>24</xdr:row>
      <xdr:rowOff>71717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806823</xdr:colOff>
      <xdr:row>9</xdr:row>
      <xdr:rowOff>179294</xdr:rowOff>
    </xdr:from>
    <xdr:to>
      <xdr:col>7</xdr:col>
      <xdr:colOff>44823</xdr:colOff>
      <xdr:row>24</xdr:row>
      <xdr:rowOff>64994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Mastropietro" refreshedDate="44383.841857175925" createdVersion="4" refreshedVersion="4" minRefreshableVersion="3" recordCount="20">
  <cacheSource type="worksheet">
    <worksheetSource ref="F1:K21" sheet="analyze_estimates_20210627_2157"/>
  </cacheSource>
  <cacheFields count="6">
    <cacheField name="buffer_size_activation" numFmtId="0">
      <sharedItems containsSemiMixedTypes="0" containsString="0" containsNumber="1" minValue="0.2" maxValue="0.6" count="4">
        <n v="0.2"/>
        <n v="0.4"/>
        <n v="0.5"/>
        <n v="0.6"/>
      </sharedItems>
    </cacheField>
    <cacheField name="Pr(FV)" numFmtId="167">
      <sharedItems containsSemiMixedTypes="0" containsString="0" containsNumber="1" minValue="2.9691631560160601E-7" maxValue="8.87977672060307E-6"/>
    </cacheField>
    <cacheField name="integral" numFmtId="0">
      <sharedItems containsSemiMixedTypes="0" containsString="0" containsNumber="1" minValue="3.3128552808525201E-6" maxValue="7.2427813414654898E-3"/>
    </cacheField>
    <cacheField name="E(T)" numFmtId="0">
      <sharedItems containsSemiMixedTypes="0" containsString="0" containsNumber="1" minValue="11.1575386961813" maxValue="1488.0032852869999"/>
    </cacheField>
    <cacheField name="BIAS" numFmtId="167">
      <sharedItems containsSemiMixedTypes="0" containsString="0" containsNumber="1" minValue="-3.6427076917851736E-6" maxValue="4.9401527132162903E-6"/>
    </cacheField>
    <cacheField name="BIAS2" numFmtId="173">
      <sharedItems containsSemiMixedTypes="0" containsString="0" containsNumber="1" minValue="6.6880651761678302E-14" maxValue="2.4405108829898275E-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2.9691631560160601E-7"/>
    <n v="3.3128552808525201E-6"/>
    <n v="11.1575386961813"/>
    <n v="-3.6427076917851736E-6"/>
    <n v="1.3269319327790867E-11"/>
  </r>
  <r>
    <x v="0"/>
    <n v="7.1257748510581996E-6"/>
    <n v="8.5971104852115794E-5"/>
    <n v="12.0648079190081"/>
    <n v="3.1861508436714199E-6"/>
    <n v="1.0151557198628101E-11"/>
  </r>
  <r>
    <x v="0"/>
    <n v="5.6262425082496298E-7"/>
    <n v="7.6629223379360298E-6"/>
    <n v="13.6199645264136"/>
    <n v="-3.3769997565618166E-6"/>
    <n v="1.1404127355818568E-11"/>
  </r>
  <r>
    <x v="0"/>
    <n v="1.1067621002419E-6"/>
    <n v="1.3397168516830501E-5"/>
    <n v="12.104831303766399"/>
    <n v="-2.8328619071448795E-6"/>
    <n v="8.0251065849525244E-12"/>
  </r>
  <r>
    <x v="0"/>
    <n v="5.6681783922214301E-7"/>
    <n v="6.6118577724512897E-6"/>
    <n v="11.664872406847399"/>
    <n v="-3.3728061681646366E-6"/>
    <n v="1.1375821448009419E-11"/>
  </r>
  <r>
    <x v="1"/>
    <n v="4.1982369455041104E-6"/>
    <n v="5.1097553337316095E-4"/>
    <n v="121.71193289134401"/>
    <n v="2.5861293811733066E-7"/>
    <n v="6.6880651761678302E-14"/>
  </r>
  <r>
    <x v="1"/>
    <n v="5.9980333396462496E-6"/>
    <n v="6.8662087453425305E-4"/>
    <n v="114.47433444488701"/>
    <n v="2.0584093322594699E-6"/>
    <n v="4.2370489791328769E-12"/>
  </r>
  <r>
    <x v="1"/>
    <n v="8.87977672060307E-6"/>
    <n v="1.1614714757448501E-3"/>
    <n v="130.799626194426"/>
    <n v="4.9401527132162903E-6"/>
    <n v="2.4405108829898275E-11"/>
  </r>
  <r>
    <x v="1"/>
    <n v="6.39137462964804E-6"/>
    <n v="8.9325397431761996E-4"/>
    <n v="139.759289054037"/>
    <n v="2.4517506222612603E-6"/>
    <n v="6.0110811137584775E-12"/>
  </r>
  <r>
    <x v="1"/>
    <n v="8.9615532515941396E-7"/>
    <n v="1.2494866133102201E-4"/>
    <n v="139.42746064561501"/>
    <n v="-3.0434686822273659E-6"/>
    <n v="9.262701619698779E-12"/>
  </r>
  <r>
    <x v="2"/>
    <n v="3.2568959351305302E-6"/>
    <n v="1.29862223890591E-3"/>
    <n v="398.73003767124101"/>
    <n v="-6.8272807225624951E-7"/>
    <n v="4.6611762064673461E-13"/>
  </r>
  <r>
    <x v="2"/>
    <n v="3.08750594080911E-6"/>
    <n v="1.3538924776876301E-3"/>
    <n v="438.50684132864501"/>
    <n v="-8.5211806657766965E-7"/>
    <n v="7.2610519938806586E-13"/>
  </r>
  <r>
    <x v="2"/>
    <n v="3.5675408504522702E-6"/>
    <n v="1.4856006731545301E-3"/>
    <n v="416.42148903948799"/>
    <n v="-3.7208315693450953E-7"/>
    <n v="1.3844587567435084E-13"/>
  </r>
  <r>
    <x v="2"/>
    <n v="2.2558255615521498E-6"/>
    <n v="8.7828931531210301E-4"/>
    <n v="389.34274452842999"/>
    <n v="-1.6837984458346299E-6"/>
    <n v="2.8351772061951151E-12"/>
  </r>
  <r>
    <x v="2"/>
    <n v="6.1969484233962504E-6"/>
    <n v="2.6678641497868698E-3"/>
    <n v="430.51256320199298"/>
    <n v="2.2573244160094707E-6"/>
    <n v="5.0955135191124979E-12"/>
  </r>
  <r>
    <x v="3"/>
    <n v="2.8388133822274299E-6"/>
    <n v="3.4375884595732498E-3"/>
    <n v="1210.92442394927"/>
    <n v="-1.1008106251593498E-6"/>
    <n v="1.2117840324637185E-12"/>
  </r>
  <r>
    <x v="3"/>
    <n v="2.6685568238182299E-6"/>
    <n v="3.6464271380164301E-3"/>
    <n v="1366.4416307234701"/>
    <n v="-1.2710671835685498E-6"/>
    <n v="1.6156117851448854E-12"/>
  </r>
  <r>
    <x v="3"/>
    <n v="4.5342781149187004E-6"/>
    <n v="6.16083094537964E-3"/>
    <n v="1358.7236577106401"/>
    <n v="5.9465410753192067E-7"/>
    <n v="3.5361350760458504E-13"/>
  </r>
  <r>
    <x v="3"/>
    <n v="1.9679819442161198E-6"/>
    <n v="2.63505779337874E-3"/>
    <n v="1338.9644153612001"/>
    <n v="-1.9716420631706599E-6"/>
    <n v="3.8873724252638561E-12"/>
  </r>
  <r>
    <x v="3"/>
    <n v="4.86744983232246E-6"/>
    <n v="7.2427813414654898E-3"/>
    <n v="1488.0032852869999"/>
    <n v="9.2782582493568035E-7"/>
    <n v="8.6086076141757577E-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7">
  <location ref="A3:D9" firstHeaderRow="1" firstDataRow="2" firstDataCol="1"/>
  <pivotFields count="6"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numFmtId="167" outline="0" showAll="0"/>
    <pivotField dataField="1" compact="0" outline="0" showAll="0"/>
    <pivotField dataField="1" compact="0" outline="0" showAll="0"/>
    <pivotField compact="0" numFmtId="167" outline="0" showAll="0" defaultSubtotal="0"/>
    <pivotField compact="0" numFmtId="173" outlin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iance of Integral" fld="2" subtotal="varp" baseField="0" baseItem="0"/>
    <dataField name="Variance of E0(T_A)" fld="3" subtotal="varp" baseField="0" baseItem="0"/>
    <dataField name="Average of Pr(FV)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18">
  <location ref="A3:D9" firstHeaderRow="1" firstDataRow="2" firstDataCol="1"/>
  <pivotFields count="6"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numFmtId="167" outline="0" showAll="0"/>
    <pivotField compact="0" outline="0" showAll="0"/>
    <pivotField compact="0" outline="0" showAll="0"/>
    <pivotField compact="0" numFmtId="167" outline="0" showAll="0" defaultSubtotal="0"/>
    <pivotField dataField="1" compact="0" numFmtId="173" outlin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riance of Pr(FV)" fld="1" subtotal="varp" baseField="0" baseItem="0"/>
    <dataField name="Average of Pr(FV)" fld="1" subtotal="average" baseField="0" baseItem="0"/>
    <dataField name="Average of BIAS2" fld="5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23">
  <location ref="A3:D9" firstHeaderRow="1" firstDataRow="2" firstDataCol="1"/>
  <pivotFields count="6"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numFmtId="167" outline="0" showAll="0"/>
    <pivotField dataField="1" compact="0" outline="0" showAll="0"/>
    <pivotField dataField="1" compact="0" outline="0" showAll="0"/>
    <pivotField compact="0" numFmtId="167" outline="0" showAll="0" defaultSubtotal="0"/>
    <pivotField compact="0" numFmtId="173" outlin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tegral" fld="2" subtotal="average" baseField="0" baseItem="0"/>
    <dataField name="Average of E0(T_A)" fld="3" subtotal="average" baseField="0" baseItem="0"/>
    <dataField name="Average of Pr(FV)" fld="1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5" zoomScaleNormal="85" workbookViewId="0">
      <selection activeCell="J2" sqref="J2"/>
    </sheetView>
  </sheetViews>
  <sheetFormatPr defaultRowHeight="15" x14ac:dyDescent="0.25"/>
  <cols>
    <col min="2" max="2" width="14.28515625" bestFit="1" customWidth="1"/>
    <col min="6" max="6" width="22" bestFit="1" customWidth="1"/>
    <col min="7" max="7" width="9.140625" style="2"/>
    <col min="10" max="10" width="9.85546875" bestFit="1" customWidth="1"/>
    <col min="11" max="11" width="24.42578125" customWidth="1"/>
    <col min="24" max="24" width="9.140625" style="2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14</v>
      </c>
      <c r="H1" t="s">
        <v>15</v>
      </c>
      <c r="I1" t="s">
        <v>16</v>
      </c>
      <c r="J1" t="s">
        <v>28</v>
      </c>
      <c r="K1" t="s">
        <v>29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17</v>
      </c>
      <c r="V1" t="s">
        <v>18</v>
      </c>
      <c r="W1" t="s">
        <v>19</v>
      </c>
      <c r="X1" s="2" t="s">
        <v>20</v>
      </c>
      <c r="Y1" t="s">
        <v>21</v>
      </c>
      <c r="Z1" t="s">
        <v>22</v>
      </c>
    </row>
    <row r="2" spans="1:26" x14ac:dyDescent="0.25">
      <c r="A2">
        <v>1</v>
      </c>
      <c r="B2" t="s">
        <v>23</v>
      </c>
      <c r="C2">
        <v>40</v>
      </c>
      <c r="D2">
        <v>1200</v>
      </c>
      <c r="E2">
        <v>800000</v>
      </c>
      <c r="F2">
        <v>0.2</v>
      </c>
      <c r="G2" s="2">
        <v>2.9691631560160601E-7</v>
      </c>
      <c r="H2" s="1">
        <v>3.3128552808525201E-6</v>
      </c>
      <c r="I2">
        <v>11.1575386961813</v>
      </c>
      <c r="J2" s="5">
        <f>G2-X2</f>
        <v>-3.6427076917851736E-6</v>
      </c>
      <c r="K2" s="6">
        <f>J2^2</f>
        <v>1.3269319327790867E-11</v>
      </c>
      <c r="L2">
        <v>8</v>
      </c>
      <c r="M2">
        <v>3</v>
      </c>
      <c r="N2">
        <v>1</v>
      </c>
      <c r="O2">
        <v>1313</v>
      </c>
      <c r="U2">
        <v>620750</v>
      </c>
      <c r="V2">
        <v>1200</v>
      </c>
      <c r="W2">
        <v>1200</v>
      </c>
      <c r="X2" s="2">
        <v>3.9396240073867797E-6</v>
      </c>
    </row>
    <row r="3" spans="1:26" x14ac:dyDescent="0.25">
      <c r="A3">
        <v>2</v>
      </c>
      <c r="B3" t="s">
        <v>23</v>
      </c>
      <c r="C3">
        <v>40</v>
      </c>
      <c r="D3">
        <v>1200</v>
      </c>
      <c r="E3">
        <v>800000</v>
      </c>
      <c r="F3">
        <v>0.2</v>
      </c>
      <c r="G3" s="2">
        <v>7.1257748510581996E-6</v>
      </c>
      <c r="H3" s="1">
        <v>8.5971104852115794E-5</v>
      </c>
      <c r="I3">
        <v>12.0648079190081</v>
      </c>
      <c r="J3" s="5">
        <f t="shared" ref="J3:J21" si="0">G3-X3</f>
        <v>3.1861508436714199E-6</v>
      </c>
      <c r="K3" s="6">
        <f t="shared" ref="K3:K21" si="1">J3^2</f>
        <v>1.0151557198628101E-11</v>
      </c>
      <c r="L3">
        <v>8</v>
      </c>
      <c r="M3">
        <v>3</v>
      </c>
      <c r="N3">
        <v>2</v>
      </c>
      <c r="O3">
        <v>1323</v>
      </c>
      <c r="U3">
        <v>843259</v>
      </c>
      <c r="V3">
        <v>1200</v>
      </c>
      <c r="W3">
        <v>1200</v>
      </c>
      <c r="X3" s="2">
        <v>3.9396240073867797E-6</v>
      </c>
    </row>
    <row r="4" spans="1:26" x14ac:dyDescent="0.25">
      <c r="A4">
        <v>3</v>
      </c>
      <c r="B4" t="s">
        <v>23</v>
      </c>
      <c r="C4">
        <v>40</v>
      </c>
      <c r="D4">
        <v>1200</v>
      </c>
      <c r="E4">
        <v>800000</v>
      </c>
      <c r="F4">
        <v>0.2</v>
      </c>
      <c r="G4" s="2">
        <v>5.6262425082496298E-7</v>
      </c>
      <c r="H4" s="1">
        <v>7.6629223379360298E-6</v>
      </c>
      <c r="I4">
        <v>13.6199645264136</v>
      </c>
      <c r="J4" s="5">
        <f t="shared" si="0"/>
        <v>-3.3769997565618166E-6</v>
      </c>
      <c r="K4" s="6">
        <f t="shared" si="1"/>
        <v>1.1404127355818568E-11</v>
      </c>
      <c r="L4">
        <v>8</v>
      </c>
      <c r="M4">
        <v>3</v>
      </c>
      <c r="N4">
        <v>3</v>
      </c>
      <c r="O4">
        <v>1333</v>
      </c>
      <c r="U4">
        <v>628440</v>
      </c>
      <c r="V4">
        <v>1200</v>
      </c>
      <c r="W4">
        <v>1200</v>
      </c>
      <c r="X4" s="2">
        <v>3.9396240073867797E-6</v>
      </c>
    </row>
    <row r="5" spans="1:26" x14ac:dyDescent="0.25">
      <c r="A5">
        <v>4</v>
      </c>
      <c r="B5" t="s">
        <v>23</v>
      </c>
      <c r="C5">
        <v>40</v>
      </c>
      <c r="D5">
        <v>1200</v>
      </c>
      <c r="E5">
        <v>800000</v>
      </c>
      <c r="F5">
        <v>0.2</v>
      </c>
      <c r="G5" s="2">
        <v>1.1067621002419E-6</v>
      </c>
      <c r="H5" s="1">
        <v>1.3397168516830501E-5</v>
      </c>
      <c r="I5">
        <v>12.104831303766399</v>
      </c>
      <c r="J5" s="5">
        <f t="shared" si="0"/>
        <v>-2.8328619071448795E-6</v>
      </c>
      <c r="K5" s="6">
        <f t="shared" si="1"/>
        <v>8.0251065849525244E-12</v>
      </c>
      <c r="L5">
        <v>8</v>
      </c>
      <c r="M5">
        <v>3</v>
      </c>
      <c r="N5">
        <v>4</v>
      </c>
      <c r="O5">
        <v>1343</v>
      </c>
      <c r="U5">
        <v>577038</v>
      </c>
      <c r="V5">
        <v>1200</v>
      </c>
      <c r="W5">
        <v>1200</v>
      </c>
      <c r="X5" s="2">
        <v>3.9396240073867797E-6</v>
      </c>
    </row>
    <row r="6" spans="1:26" x14ac:dyDescent="0.25">
      <c r="A6">
        <v>5</v>
      </c>
      <c r="B6" t="s">
        <v>23</v>
      </c>
      <c r="C6">
        <v>40</v>
      </c>
      <c r="D6">
        <v>1200</v>
      </c>
      <c r="E6">
        <v>800000</v>
      </c>
      <c r="F6">
        <v>0.2</v>
      </c>
      <c r="G6" s="2">
        <v>5.6681783922214301E-7</v>
      </c>
      <c r="H6" s="1">
        <v>6.6118577724512897E-6</v>
      </c>
      <c r="I6">
        <v>11.664872406847399</v>
      </c>
      <c r="J6" s="5">
        <f t="shared" si="0"/>
        <v>-3.3728061681646366E-6</v>
      </c>
      <c r="K6" s="6">
        <f t="shared" si="1"/>
        <v>1.1375821448009419E-11</v>
      </c>
      <c r="L6">
        <v>8</v>
      </c>
      <c r="M6">
        <v>3</v>
      </c>
      <c r="N6">
        <v>5</v>
      </c>
      <c r="O6">
        <v>1353</v>
      </c>
      <c r="U6">
        <v>496295</v>
      </c>
      <c r="V6">
        <v>1200</v>
      </c>
      <c r="W6">
        <v>1200</v>
      </c>
      <c r="X6" s="2">
        <v>3.9396240073867797E-6</v>
      </c>
    </row>
    <row r="7" spans="1:26" x14ac:dyDescent="0.25">
      <c r="A7">
        <v>6</v>
      </c>
      <c r="B7" t="s">
        <v>23</v>
      </c>
      <c r="C7">
        <v>40</v>
      </c>
      <c r="D7">
        <v>1200</v>
      </c>
      <c r="E7">
        <v>800000</v>
      </c>
      <c r="F7">
        <v>0.4</v>
      </c>
      <c r="G7" s="2">
        <v>4.1982369455041104E-6</v>
      </c>
      <c r="H7">
        <v>5.1097553337316095E-4</v>
      </c>
      <c r="I7">
        <v>121.71193289134401</v>
      </c>
      <c r="J7" s="5">
        <f t="shared" si="0"/>
        <v>2.5861293811733066E-7</v>
      </c>
      <c r="K7" s="6">
        <f t="shared" si="1"/>
        <v>6.6880651761678302E-14</v>
      </c>
      <c r="L7">
        <v>16</v>
      </c>
      <c r="M7">
        <v>3</v>
      </c>
      <c r="N7">
        <v>1</v>
      </c>
      <c r="O7">
        <v>1313</v>
      </c>
      <c r="U7">
        <v>2161038</v>
      </c>
      <c r="V7">
        <v>1200</v>
      </c>
      <c r="W7">
        <v>1200</v>
      </c>
      <c r="X7" s="2">
        <v>3.9396240073867797E-6</v>
      </c>
    </row>
    <row r="8" spans="1:26" x14ac:dyDescent="0.25">
      <c r="A8">
        <v>7</v>
      </c>
      <c r="B8" t="s">
        <v>23</v>
      </c>
      <c r="C8">
        <v>40</v>
      </c>
      <c r="D8">
        <v>1200</v>
      </c>
      <c r="E8">
        <v>800000</v>
      </c>
      <c r="F8">
        <v>0.4</v>
      </c>
      <c r="G8" s="2">
        <v>5.9980333396462496E-6</v>
      </c>
      <c r="H8">
        <v>6.8662087453425305E-4</v>
      </c>
      <c r="I8">
        <v>114.47433444488701</v>
      </c>
      <c r="J8" s="5">
        <f t="shared" si="0"/>
        <v>2.0584093322594699E-6</v>
      </c>
      <c r="K8" s="6">
        <f t="shared" si="1"/>
        <v>4.2370489791328769E-12</v>
      </c>
      <c r="L8">
        <v>16</v>
      </c>
      <c r="M8">
        <v>3</v>
      </c>
      <c r="N8">
        <v>2</v>
      </c>
      <c r="O8">
        <v>1323</v>
      </c>
      <c r="U8">
        <v>2310536</v>
      </c>
      <c r="V8">
        <v>1200</v>
      </c>
      <c r="W8">
        <v>1200</v>
      </c>
      <c r="X8" s="2">
        <v>3.9396240073867797E-6</v>
      </c>
    </row>
    <row r="9" spans="1:26" x14ac:dyDescent="0.25">
      <c r="A9">
        <v>8</v>
      </c>
      <c r="B9" t="s">
        <v>23</v>
      </c>
      <c r="C9">
        <v>40</v>
      </c>
      <c r="D9">
        <v>1200</v>
      </c>
      <c r="E9">
        <v>800000</v>
      </c>
      <c r="F9">
        <v>0.4</v>
      </c>
      <c r="G9" s="2">
        <v>8.87977672060307E-6</v>
      </c>
      <c r="H9">
        <v>1.1614714757448501E-3</v>
      </c>
      <c r="I9">
        <v>130.799626194426</v>
      </c>
      <c r="J9" s="5">
        <f t="shared" si="0"/>
        <v>4.9401527132162903E-6</v>
      </c>
      <c r="K9" s="6">
        <f t="shared" si="1"/>
        <v>2.4405108829898275E-11</v>
      </c>
      <c r="L9">
        <v>16</v>
      </c>
      <c r="M9">
        <v>3</v>
      </c>
      <c r="N9">
        <v>3</v>
      </c>
      <c r="O9">
        <v>1333</v>
      </c>
      <c r="U9">
        <v>2538471</v>
      </c>
      <c r="V9">
        <v>1200</v>
      </c>
      <c r="W9">
        <v>1200</v>
      </c>
      <c r="X9" s="2">
        <v>3.9396240073867797E-6</v>
      </c>
    </row>
    <row r="10" spans="1:26" x14ac:dyDescent="0.25">
      <c r="A10">
        <v>9</v>
      </c>
      <c r="B10" t="s">
        <v>23</v>
      </c>
      <c r="C10">
        <v>40</v>
      </c>
      <c r="D10">
        <v>1200</v>
      </c>
      <c r="E10">
        <v>800000</v>
      </c>
      <c r="F10">
        <v>0.4</v>
      </c>
      <c r="G10" s="2">
        <v>6.39137462964804E-6</v>
      </c>
      <c r="H10">
        <v>8.9325397431761996E-4</v>
      </c>
      <c r="I10">
        <v>139.759289054037</v>
      </c>
      <c r="J10" s="5">
        <f t="shared" si="0"/>
        <v>2.4517506222612603E-6</v>
      </c>
      <c r="K10" s="6">
        <f t="shared" si="1"/>
        <v>6.0110811137584775E-12</v>
      </c>
      <c r="L10">
        <v>16</v>
      </c>
      <c r="M10">
        <v>3</v>
      </c>
      <c r="N10">
        <v>4</v>
      </c>
      <c r="O10">
        <v>1343</v>
      </c>
      <c r="U10">
        <v>2728882</v>
      </c>
      <c r="V10">
        <v>1200</v>
      </c>
      <c r="W10">
        <v>1200</v>
      </c>
      <c r="X10" s="2">
        <v>3.9396240073867797E-6</v>
      </c>
    </row>
    <row r="11" spans="1:26" x14ac:dyDescent="0.25">
      <c r="A11">
        <v>10</v>
      </c>
      <c r="B11" t="s">
        <v>23</v>
      </c>
      <c r="C11">
        <v>40</v>
      </c>
      <c r="D11">
        <v>1200</v>
      </c>
      <c r="E11">
        <v>800000</v>
      </c>
      <c r="F11">
        <v>0.4</v>
      </c>
      <c r="G11" s="2">
        <v>8.9615532515941396E-7</v>
      </c>
      <c r="H11">
        <v>1.2494866133102201E-4</v>
      </c>
      <c r="I11">
        <v>139.42746064561501</v>
      </c>
      <c r="J11" s="5">
        <f t="shared" si="0"/>
        <v>-3.0434686822273659E-6</v>
      </c>
      <c r="K11" s="6">
        <f t="shared" si="1"/>
        <v>9.262701619698779E-12</v>
      </c>
      <c r="L11">
        <v>16</v>
      </c>
      <c r="M11">
        <v>3</v>
      </c>
      <c r="N11">
        <v>5</v>
      </c>
      <c r="O11">
        <v>1353</v>
      </c>
      <c r="U11">
        <v>2186539</v>
      </c>
      <c r="V11">
        <v>1200</v>
      </c>
      <c r="W11">
        <v>1200</v>
      </c>
      <c r="X11" s="2">
        <v>3.9396240073867797E-6</v>
      </c>
    </row>
    <row r="12" spans="1:26" x14ac:dyDescent="0.25">
      <c r="A12">
        <v>11</v>
      </c>
      <c r="B12" t="s">
        <v>23</v>
      </c>
      <c r="C12">
        <v>40</v>
      </c>
      <c r="D12">
        <v>1200</v>
      </c>
      <c r="E12">
        <v>800000</v>
      </c>
      <c r="F12">
        <v>0.5</v>
      </c>
      <c r="G12" s="2">
        <v>3.2568959351305302E-6</v>
      </c>
      <c r="H12">
        <v>1.29862223890591E-3</v>
      </c>
      <c r="I12">
        <v>398.73003767124101</v>
      </c>
      <c r="J12" s="5">
        <f t="shared" si="0"/>
        <v>-6.8272807225624951E-7</v>
      </c>
      <c r="K12" s="6">
        <f t="shared" si="1"/>
        <v>4.6611762064673461E-13</v>
      </c>
      <c r="L12">
        <v>20</v>
      </c>
      <c r="M12">
        <v>2</v>
      </c>
      <c r="N12">
        <v>1</v>
      </c>
      <c r="O12">
        <v>1313</v>
      </c>
      <c r="U12">
        <v>4809904</v>
      </c>
      <c r="V12">
        <v>1200</v>
      </c>
      <c r="W12">
        <v>1200</v>
      </c>
      <c r="X12" s="2">
        <v>3.9396240073867797E-6</v>
      </c>
    </row>
    <row r="13" spans="1:26" x14ac:dyDescent="0.25">
      <c r="A13">
        <v>12</v>
      </c>
      <c r="B13" t="s">
        <v>23</v>
      </c>
      <c r="C13">
        <v>40</v>
      </c>
      <c r="D13">
        <v>1200</v>
      </c>
      <c r="E13">
        <v>800000</v>
      </c>
      <c r="F13">
        <v>0.5</v>
      </c>
      <c r="G13" s="2">
        <v>3.08750594080911E-6</v>
      </c>
      <c r="H13">
        <v>1.3538924776876301E-3</v>
      </c>
      <c r="I13">
        <v>438.50684132864501</v>
      </c>
      <c r="J13" s="5">
        <f t="shared" si="0"/>
        <v>-8.5211806657766965E-7</v>
      </c>
      <c r="K13" s="6">
        <f t="shared" si="1"/>
        <v>7.2610519938806586E-13</v>
      </c>
      <c r="L13">
        <v>20</v>
      </c>
      <c r="M13">
        <v>2</v>
      </c>
      <c r="N13">
        <v>2</v>
      </c>
      <c r="O13">
        <v>1323</v>
      </c>
      <c r="U13">
        <v>5083060</v>
      </c>
      <c r="V13">
        <v>1200</v>
      </c>
      <c r="W13">
        <v>1200</v>
      </c>
      <c r="X13" s="2">
        <v>3.9396240073867797E-6</v>
      </c>
    </row>
    <row r="14" spans="1:26" x14ac:dyDescent="0.25">
      <c r="A14">
        <v>13</v>
      </c>
      <c r="B14" t="s">
        <v>23</v>
      </c>
      <c r="C14">
        <v>40</v>
      </c>
      <c r="D14">
        <v>1200</v>
      </c>
      <c r="E14">
        <v>800000</v>
      </c>
      <c r="F14">
        <v>0.5</v>
      </c>
      <c r="G14" s="2">
        <v>3.5675408504522702E-6</v>
      </c>
      <c r="H14">
        <v>1.4856006731545301E-3</v>
      </c>
      <c r="I14">
        <v>416.42148903948799</v>
      </c>
      <c r="J14" s="5">
        <f t="shared" si="0"/>
        <v>-3.7208315693450953E-7</v>
      </c>
      <c r="K14" s="6">
        <f t="shared" si="1"/>
        <v>1.3844587567435084E-13</v>
      </c>
      <c r="L14">
        <v>20</v>
      </c>
      <c r="M14">
        <v>2</v>
      </c>
      <c r="N14">
        <v>3</v>
      </c>
      <c r="O14">
        <v>1333</v>
      </c>
      <c r="U14">
        <v>4913470</v>
      </c>
      <c r="V14">
        <v>1200</v>
      </c>
      <c r="W14">
        <v>1200</v>
      </c>
      <c r="X14" s="2">
        <v>3.9396240073867797E-6</v>
      </c>
    </row>
    <row r="15" spans="1:26" x14ac:dyDescent="0.25">
      <c r="A15">
        <v>14</v>
      </c>
      <c r="B15" t="s">
        <v>23</v>
      </c>
      <c r="C15">
        <v>40</v>
      </c>
      <c r="D15">
        <v>1200</v>
      </c>
      <c r="E15">
        <v>800000</v>
      </c>
      <c r="F15">
        <v>0.5</v>
      </c>
      <c r="G15" s="2">
        <v>2.2558255615521498E-6</v>
      </c>
      <c r="H15">
        <v>8.7828931531210301E-4</v>
      </c>
      <c r="I15">
        <v>389.34274452842999</v>
      </c>
      <c r="J15" s="5">
        <f t="shared" si="0"/>
        <v>-1.6837984458346299E-6</v>
      </c>
      <c r="K15" s="6">
        <f t="shared" si="1"/>
        <v>2.8351772061951151E-12</v>
      </c>
      <c r="L15">
        <v>20</v>
      </c>
      <c r="M15">
        <v>2</v>
      </c>
      <c r="N15">
        <v>4</v>
      </c>
      <c r="O15">
        <v>1343</v>
      </c>
      <c r="U15">
        <v>4585518</v>
      </c>
      <c r="V15">
        <v>1200</v>
      </c>
      <c r="W15">
        <v>1200</v>
      </c>
      <c r="X15" s="2">
        <v>3.9396240073867797E-6</v>
      </c>
    </row>
    <row r="16" spans="1:26" x14ac:dyDescent="0.25">
      <c r="A16">
        <v>15</v>
      </c>
      <c r="B16" t="s">
        <v>23</v>
      </c>
      <c r="C16">
        <v>40</v>
      </c>
      <c r="D16">
        <v>1200</v>
      </c>
      <c r="E16">
        <v>800000</v>
      </c>
      <c r="F16">
        <v>0.5</v>
      </c>
      <c r="G16" s="2">
        <v>6.1969484233962504E-6</v>
      </c>
      <c r="H16">
        <v>2.6678641497868698E-3</v>
      </c>
      <c r="I16">
        <v>430.51256320199298</v>
      </c>
      <c r="J16" s="5">
        <f t="shared" si="0"/>
        <v>2.2573244160094707E-6</v>
      </c>
      <c r="K16" s="6">
        <f t="shared" si="1"/>
        <v>5.0955135191124979E-12</v>
      </c>
      <c r="L16">
        <v>20</v>
      </c>
      <c r="M16">
        <v>2</v>
      </c>
      <c r="N16">
        <v>5</v>
      </c>
      <c r="O16">
        <v>1353</v>
      </c>
      <c r="U16">
        <v>5051477</v>
      </c>
      <c r="V16">
        <v>1200</v>
      </c>
      <c r="W16">
        <v>1200</v>
      </c>
      <c r="X16" s="2">
        <v>3.9396240073867797E-6</v>
      </c>
    </row>
    <row r="17" spans="1:24" x14ac:dyDescent="0.25">
      <c r="A17">
        <v>16</v>
      </c>
      <c r="B17" t="s">
        <v>23</v>
      </c>
      <c r="C17">
        <v>40</v>
      </c>
      <c r="D17">
        <v>1200</v>
      </c>
      <c r="E17">
        <v>800000</v>
      </c>
      <c r="F17">
        <v>0.6</v>
      </c>
      <c r="G17" s="2">
        <v>2.8388133822274299E-6</v>
      </c>
      <c r="H17">
        <v>3.4375884595732498E-3</v>
      </c>
      <c r="I17">
        <v>1210.92442394927</v>
      </c>
      <c r="J17" s="5">
        <f t="shared" si="0"/>
        <v>-1.1008106251593498E-6</v>
      </c>
      <c r="K17" s="6">
        <f t="shared" si="1"/>
        <v>1.2117840324637185E-12</v>
      </c>
      <c r="L17">
        <v>24</v>
      </c>
      <c r="M17">
        <v>1</v>
      </c>
      <c r="N17">
        <v>1</v>
      </c>
      <c r="O17">
        <v>1313</v>
      </c>
      <c r="U17">
        <v>8750673</v>
      </c>
      <c r="V17">
        <v>1200</v>
      </c>
      <c r="W17">
        <v>1200</v>
      </c>
      <c r="X17" s="2">
        <v>3.9396240073867797E-6</v>
      </c>
    </row>
    <row r="18" spans="1:24" x14ac:dyDescent="0.25">
      <c r="A18">
        <v>17</v>
      </c>
      <c r="B18" t="s">
        <v>23</v>
      </c>
      <c r="C18">
        <v>40</v>
      </c>
      <c r="D18">
        <v>1200</v>
      </c>
      <c r="E18">
        <v>800000</v>
      </c>
      <c r="F18">
        <v>0.6</v>
      </c>
      <c r="G18" s="2">
        <v>2.6685568238182299E-6</v>
      </c>
      <c r="H18">
        <v>3.6464271380164301E-3</v>
      </c>
      <c r="I18">
        <v>1366.4416307234701</v>
      </c>
      <c r="J18" s="5">
        <f t="shared" si="0"/>
        <v>-1.2710671835685498E-6</v>
      </c>
      <c r="K18" s="6">
        <f t="shared" si="1"/>
        <v>1.6156117851448854E-12</v>
      </c>
      <c r="L18">
        <v>24</v>
      </c>
      <c r="M18">
        <v>1</v>
      </c>
      <c r="N18">
        <v>2</v>
      </c>
      <c r="O18">
        <v>1323</v>
      </c>
      <c r="U18">
        <v>10203956</v>
      </c>
      <c r="V18">
        <v>1200</v>
      </c>
      <c r="W18">
        <v>1200</v>
      </c>
      <c r="X18" s="2">
        <v>3.9396240073867797E-6</v>
      </c>
    </row>
    <row r="19" spans="1:24" x14ac:dyDescent="0.25">
      <c r="A19">
        <v>18</v>
      </c>
      <c r="B19" t="s">
        <v>23</v>
      </c>
      <c r="C19">
        <v>40</v>
      </c>
      <c r="D19">
        <v>1200</v>
      </c>
      <c r="E19">
        <v>800000</v>
      </c>
      <c r="F19">
        <v>0.6</v>
      </c>
      <c r="G19" s="2">
        <v>4.5342781149187004E-6</v>
      </c>
      <c r="H19">
        <v>6.16083094537964E-3</v>
      </c>
      <c r="I19">
        <v>1358.7236577106401</v>
      </c>
      <c r="J19" s="5">
        <f t="shared" si="0"/>
        <v>5.9465410753192067E-7</v>
      </c>
      <c r="K19" s="6">
        <f t="shared" si="1"/>
        <v>3.5361350760458504E-13</v>
      </c>
      <c r="L19">
        <v>24</v>
      </c>
      <c r="M19">
        <v>1</v>
      </c>
      <c r="N19">
        <v>3</v>
      </c>
      <c r="O19">
        <v>1333</v>
      </c>
      <c r="U19">
        <v>9949458</v>
      </c>
      <c r="V19">
        <v>1200</v>
      </c>
      <c r="W19">
        <v>1200</v>
      </c>
      <c r="X19" s="2">
        <v>3.9396240073867797E-6</v>
      </c>
    </row>
    <row r="20" spans="1:24" x14ac:dyDescent="0.25">
      <c r="A20">
        <v>19</v>
      </c>
      <c r="B20" t="s">
        <v>23</v>
      </c>
      <c r="C20">
        <v>40</v>
      </c>
      <c r="D20">
        <v>1200</v>
      </c>
      <c r="E20">
        <v>800000</v>
      </c>
      <c r="F20">
        <v>0.6</v>
      </c>
      <c r="G20" s="2">
        <v>1.9679819442161198E-6</v>
      </c>
      <c r="H20">
        <v>2.63505779337874E-3</v>
      </c>
      <c r="I20">
        <v>1338.9644153612001</v>
      </c>
      <c r="J20" s="5">
        <f t="shared" si="0"/>
        <v>-1.9716420631706599E-6</v>
      </c>
      <c r="K20" s="6">
        <f t="shared" si="1"/>
        <v>3.8873724252638561E-12</v>
      </c>
      <c r="L20">
        <v>24</v>
      </c>
      <c r="M20">
        <v>1</v>
      </c>
      <c r="N20">
        <v>4</v>
      </c>
      <c r="O20">
        <v>1343</v>
      </c>
      <c r="U20">
        <v>9687681</v>
      </c>
      <c r="V20">
        <v>1200</v>
      </c>
      <c r="W20">
        <v>1200</v>
      </c>
      <c r="X20" s="2">
        <v>3.9396240073867797E-6</v>
      </c>
    </row>
    <row r="21" spans="1:24" x14ac:dyDescent="0.25">
      <c r="A21">
        <v>20</v>
      </c>
      <c r="B21" t="s">
        <v>23</v>
      </c>
      <c r="C21">
        <v>40</v>
      </c>
      <c r="D21">
        <v>1200</v>
      </c>
      <c r="E21">
        <v>800000</v>
      </c>
      <c r="F21">
        <v>0.6</v>
      </c>
      <c r="G21" s="2">
        <v>4.86744983232246E-6</v>
      </c>
      <c r="H21">
        <v>7.2427813414654898E-3</v>
      </c>
      <c r="I21">
        <v>1488.0032852869999</v>
      </c>
      <c r="J21" s="5">
        <f t="shared" si="0"/>
        <v>9.2782582493568035E-7</v>
      </c>
      <c r="K21" s="6">
        <f t="shared" si="1"/>
        <v>8.6086076141757577E-13</v>
      </c>
      <c r="L21">
        <v>24</v>
      </c>
      <c r="M21">
        <v>1</v>
      </c>
      <c r="N21">
        <v>5</v>
      </c>
      <c r="O21">
        <v>1353</v>
      </c>
      <c r="U21">
        <v>10364956</v>
      </c>
      <c r="V21">
        <v>1200</v>
      </c>
      <c r="W21">
        <v>1200</v>
      </c>
      <c r="X21" s="2">
        <v>3.9396240073867797E-6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zoomScale="85" zoomScaleNormal="85" workbookViewId="0">
      <selection activeCell="C4" sqref="C4"/>
    </sheetView>
  </sheetViews>
  <sheetFormatPr defaultRowHeight="15" x14ac:dyDescent="0.25"/>
  <cols>
    <col min="1" max="1" width="23.28515625" bestFit="1" customWidth="1"/>
    <col min="2" max="2" width="18.5703125" bestFit="1" customWidth="1"/>
    <col min="3" max="3" width="18.42578125" bestFit="1" customWidth="1"/>
    <col min="4" max="4" width="16.7109375" bestFit="1" customWidth="1"/>
    <col min="5" max="5" width="16.140625" bestFit="1" customWidth="1"/>
    <col min="6" max="6" width="17.28515625" bestFit="1" customWidth="1"/>
  </cols>
  <sheetData>
    <row r="3" spans="1:4" x14ac:dyDescent="0.25">
      <c r="B3" s="3" t="s">
        <v>27</v>
      </c>
    </row>
    <row r="4" spans="1:4" x14ac:dyDescent="0.25">
      <c r="A4" s="3" t="s">
        <v>4</v>
      </c>
      <c r="B4" t="s">
        <v>26</v>
      </c>
      <c r="C4" t="s">
        <v>32</v>
      </c>
      <c r="D4" t="s">
        <v>25</v>
      </c>
    </row>
    <row r="5" spans="1:4" x14ac:dyDescent="0.25">
      <c r="A5">
        <v>0.2</v>
      </c>
      <c r="B5" s="4">
        <v>9.8963802540997604E-10</v>
      </c>
      <c r="C5" s="4">
        <v>0.67732277034221622</v>
      </c>
      <c r="D5" s="4">
        <v>1.9317790713897621E-6</v>
      </c>
    </row>
    <row r="6" spans="1:4" x14ac:dyDescent="0.25">
      <c r="A6">
        <v>0.4</v>
      </c>
      <c r="B6" s="4">
        <v>1.2277676170318478E-7</v>
      </c>
      <c r="C6" s="4">
        <v>98.31375089479377</v>
      </c>
      <c r="D6" s="4">
        <v>5.2727153921121762E-6</v>
      </c>
    </row>
    <row r="7" spans="1:4" x14ac:dyDescent="0.25">
      <c r="A7">
        <v>0.5</v>
      </c>
      <c r="B7" s="4">
        <v>3.6114951939846085E-7</v>
      </c>
      <c r="C7" s="4">
        <v>343.55928760088977</v>
      </c>
      <c r="D7" s="4">
        <v>3.6729433422680621E-6</v>
      </c>
    </row>
    <row r="8" spans="1:4" x14ac:dyDescent="0.25">
      <c r="A8">
        <v>0.6</v>
      </c>
      <c r="B8" s="4">
        <v>3.1077951543070305E-6</v>
      </c>
      <c r="C8" s="4">
        <v>7764.2073899704219</v>
      </c>
      <c r="D8" s="4">
        <v>3.3754160195005877E-6</v>
      </c>
    </row>
    <row r="9" spans="1:4" x14ac:dyDescent="0.25">
      <c r="A9" t="s">
        <v>24</v>
      </c>
      <c r="B9" s="4">
        <v>4.0080123864447739E-6</v>
      </c>
      <c r="C9" s="4">
        <v>278958.76652654877</v>
      </c>
      <c r="D9" s="4">
        <v>3.5632134563176472E-6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zoomScale="85" zoomScaleNormal="85" workbookViewId="0">
      <selection activeCell="A11" sqref="A11"/>
    </sheetView>
  </sheetViews>
  <sheetFormatPr defaultRowHeight="15" x14ac:dyDescent="0.25"/>
  <cols>
    <col min="1" max="1" width="23.28515625" bestFit="1" customWidth="1"/>
    <col min="2" max="2" width="17.28515625" bestFit="1" customWidth="1"/>
    <col min="3" max="3" width="16.7109375" bestFit="1" customWidth="1"/>
    <col min="4" max="4" width="16.140625" bestFit="1" customWidth="1"/>
    <col min="5" max="5" width="12.5703125" bestFit="1" customWidth="1"/>
    <col min="6" max="6" width="17.28515625" bestFit="1" customWidth="1"/>
    <col min="8" max="8" width="22" bestFit="1" customWidth="1"/>
    <col min="9" max="9" width="17.5703125" bestFit="1" customWidth="1"/>
    <col min="10" max="10" width="12.28515625" bestFit="1" customWidth="1"/>
    <col min="11" max="11" width="12.28515625" customWidth="1"/>
    <col min="12" max="12" width="16.7109375" bestFit="1" customWidth="1"/>
    <col min="13" max="13" width="12.85546875" bestFit="1" customWidth="1"/>
  </cols>
  <sheetData>
    <row r="3" spans="1:13" x14ac:dyDescent="0.25">
      <c r="B3" s="3" t="s">
        <v>27</v>
      </c>
    </row>
    <row r="4" spans="1:13" x14ac:dyDescent="0.25">
      <c r="A4" s="3" t="s">
        <v>4</v>
      </c>
      <c r="B4" t="s">
        <v>31</v>
      </c>
      <c r="C4" t="s">
        <v>25</v>
      </c>
      <c r="D4" t="s">
        <v>30</v>
      </c>
      <c r="E4" t="s">
        <v>28</v>
      </c>
      <c r="F4" t="s">
        <v>29</v>
      </c>
      <c r="H4" t="s">
        <v>4</v>
      </c>
      <c r="I4" t="s">
        <v>31</v>
      </c>
      <c r="J4" t="s">
        <v>34</v>
      </c>
      <c r="K4" t="s">
        <v>33</v>
      </c>
      <c r="L4" t="s">
        <v>25</v>
      </c>
      <c r="M4" t="s">
        <v>28</v>
      </c>
    </row>
    <row r="5" spans="1:13" x14ac:dyDescent="0.25">
      <c r="A5">
        <v>0.2</v>
      </c>
      <c r="B5" s="4">
        <v>6.8137450960310296E-12</v>
      </c>
      <c r="C5" s="4">
        <v>1.9317790713897621E-6</v>
      </c>
      <c r="D5" s="4">
        <v>1.0845186383039896E-11</v>
      </c>
      <c r="E5">
        <f>GETPIVOTDATA("Average of Pr(FV)",$A$3,"buffer_size_activation",A5)-analyze_estimates_20210627_2157!$X$2</f>
        <v>-2.0078449359970176E-6</v>
      </c>
      <c r="F5">
        <f>E5^2</f>
        <v>4.0314412870088679E-12</v>
      </c>
      <c r="H5">
        <v>0.2</v>
      </c>
      <c r="I5">
        <v>6.8137450960310296E-12</v>
      </c>
      <c r="J5">
        <f>M5^2</f>
        <v>4.0314412870088679E-12</v>
      </c>
      <c r="K5">
        <f>I5+J5</f>
        <v>1.0845186383039898E-11</v>
      </c>
      <c r="L5">
        <v>1.9317790713897621E-6</v>
      </c>
      <c r="M5">
        <f>L5-analyze_estimates_20210627_2157!$X$2</f>
        <v>-2.0078449359970176E-6</v>
      </c>
    </row>
    <row r="6" spans="1:13" x14ac:dyDescent="0.25">
      <c r="A6">
        <v>0.4</v>
      </c>
      <c r="B6" s="4">
        <v>7.0194315988209423E-12</v>
      </c>
      <c r="C6" s="4">
        <v>5.2727153921121762E-6</v>
      </c>
      <c r="D6" s="4">
        <v>8.7965642388500176E-12</v>
      </c>
      <c r="E6">
        <f>GETPIVOTDATA("Average of Pr(FV)",$A$3,"buffer_size_activation",A6)-analyze_estimates_20210627_2157!$X$2</f>
        <v>1.3330913847253966E-6</v>
      </c>
      <c r="F6">
        <f t="shared" ref="F6:F8" si="0">E6^2</f>
        <v>1.7771326400290753E-12</v>
      </c>
      <c r="H6">
        <v>0.4</v>
      </c>
      <c r="I6">
        <v>7.0194315988209423E-12</v>
      </c>
      <c r="J6">
        <f>M6^2</f>
        <v>1.7771326400290753E-12</v>
      </c>
      <c r="K6">
        <f t="shared" ref="K6:K8" si="1">I6+J6</f>
        <v>8.7965642388500176E-12</v>
      </c>
      <c r="L6">
        <v>5.2727153921121762E-6</v>
      </c>
      <c r="M6">
        <f>L6-analyze_estimates_20210627_2157!$X$2</f>
        <v>1.3330913847253966E-6</v>
      </c>
    </row>
    <row r="7" spans="1:13" x14ac:dyDescent="0.25">
      <c r="A7">
        <v>0.5</v>
      </c>
      <c r="B7" s="4">
        <v>1.7811533070551939E-12</v>
      </c>
      <c r="C7" s="4">
        <v>3.6729433422680621E-6</v>
      </c>
      <c r="D7" s="4">
        <v>1.8522718842033529E-12</v>
      </c>
      <c r="E7">
        <f>GETPIVOTDATA("Average of Pr(FV)",$A$3,"buffer_size_activation",A7)-analyze_estimates_20210627_2157!$X$2</f>
        <v>-2.6668066511871758E-7</v>
      </c>
      <c r="F7">
        <f t="shared" si="0"/>
        <v>7.1118577148161585E-14</v>
      </c>
      <c r="H7">
        <v>0.5</v>
      </c>
      <c r="I7">
        <v>1.7811533070551939E-12</v>
      </c>
      <c r="J7">
        <f>M7^2</f>
        <v>7.1118577148161585E-14</v>
      </c>
      <c r="K7">
        <f t="shared" si="1"/>
        <v>1.8522718842033553E-12</v>
      </c>
      <c r="L7">
        <v>3.6729433422680621E-6</v>
      </c>
      <c r="M7">
        <f>L7-analyze_estimates_20210627_2157!$X$2</f>
        <v>-2.6668066511871758E-7</v>
      </c>
    </row>
    <row r="8" spans="1:13" x14ac:dyDescent="0.25">
      <c r="A8">
        <v>0.6</v>
      </c>
      <c r="B8" s="4">
        <v>1.2675178487843402E-12</v>
      </c>
      <c r="C8" s="4">
        <v>3.3754160195005877E-6</v>
      </c>
      <c r="D8" s="4">
        <v>1.5858485023789241E-12</v>
      </c>
      <c r="E8">
        <f>GETPIVOTDATA("Average of Pr(FV)",$A$3,"buffer_size_activation",A8)-analyze_estimates_20210627_2157!$X$2</f>
        <v>-5.6420798788619202E-7</v>
      </c>
      <c r="F8">
        <f t="shared" si="0"/>
        <v>3.1833065359458539E-13</v>
      </c>
      <c r="H8">
        <v>0.6</v>
      </c>
      <c r="I8">
        <v>1.2675178487843402E-12</v>
      </c>
      <c r="J8">
        <f>M8^2</f>
        <v>3.1833065359458539E-13</v>
      </c>
      <c r="K8">
        <f t="shared" si="1"/>
        <v>1.5858485023789255E-12</v>
      </c>
      <c r="L8">
        <v>3.3754160195005877E-6</v>
      </c>
      <c r="M8">
        <f>L8-analyze_estimates_20210627_2157!$X$2</f>
        <v>-5.6420798788619202E-7</v>
      </c>
    </row>
    <row r="9" spans="1:13" x14ac:dyDescent="0.25">
      <c r="A9" t="s">
        <v>24</v>
      </c>
      <c r="B9" s="4">
        <v>5.6282828491618794E-12</v>
      </c>
      <c r="C9" s="4">
        <v>3.5632134563176472E-6</v>
      </c>
      <c r="D9" s="4">
        <v>5.7699677521180467E-12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9"/>
  <sheetViews>
    <sheetView tabSelected="1" topLeftCell="C1" zoomScale="85" zoomScaleNormal="85" workbookViewId="0">
      <selection activeCell="N5" sqref="N5"/>
    </sheetView>
  </sheetViews>
  <sheetFormatPr defaultRowHeight="15" x14ac:dyDescent="0.25"/>
  <cols>
    <col min="1" max="1" width="23.28515625" bestFit="1" customWidth="1"/>
    <col min="2" max="2" width="18.140625" bestFit="1" customWidth="1"/>
    <col min="3" max="3" width="18" bestFit="1" customWidth="1"/>
    <col min="4" max="4" width="16.7109375" bestFit="1" customWidth="1"/>
    <col min="5" max="5" width="17.28515625" bestFit="1" customWidth="1"/>
    <col min="6" max="6" width="16.140625" bestFit="1" customWidth="1"/>
    <col min="7" max="7" width="12" customWidth="1"/>
    <col min="9" max="9" width="12.28515625" bestFit="1" customWidth="1"/>
    <col min="11" max="11" width="12.140625" bestFit="1" customWidth="1"/>
    <col min="12" max="12" width="13.5703125" bestFit="1" customWidth="1"/>
    <col min="13" max="14" width="12.85546875" bestFit="1" customWidth="1"/>
    <col min="15" max="15" width="12.28515625" bestFit="1" customWidth="1"/>
    <col min="16" max="16" width="12.85546875" bestFit="1" customWidth="1"/>
  </cols>
  <sheetData>
    <row r="3" spans="1:16" x14ac:dyDescent="0.25">
      <c r="B3" s="3" t="s">
        <v>27</v>
      </c>
      <c r="O3" s="9" t="s">
        <v>49</v>
      </c>
    </row>
    <row r="4" spans="1:16" x14ac:dyDescent="0.25">
      <c r="A4" s="3" t="s">
        <v>4</v>
      </c>
      <c r="B4" t="s">
        <v>36</v>
      </c>
      <c r="C4" t="s">
        <v>35</v>
      </c>
      <c r="D4" t="s">
        <v>25</v>
      </c>
      <c r="E4" t="s">
        <v>37</v>
      </c>
      <c r="F4" t="s">
        <v>40</v>
      </c>
      <c r="G4" t="s">
        <v>38</v>
      </c>
      <c r="H4" t="s">
        <v>39</v>
      </c>
      <c r="I4" t="s">
        <v>41</v>
      </c>
      <c r="J4" t="s">
        <v>42</v>
      </c>
      <c r="K4" t="s">
        <v>43</v>
      </c>
      <c r="L4" t="s">
        <v>44</v>
      </c>
      <c r="M4" s="8" t="s">
        <v>47</v>
      </c>
      <c r="N4" s="8" t="s">
        <v>48</v>
      </c>
      <c r="O4" t="s">
        <v>45</v>
      </c>
      <c r="P4" s="8" t="s">
        <v>46</v>
      </c>
    </row>
    <row r="5" spans="1:16" x14ac:dyDescent="0.25">
      <c r="A5">
        <v>0.2</v>
      </c>
      <c r="B5" s="4">
        <v>2.3391181752037225E-5</v>
      </c>
      <c r="C5" s="4">
        <v>12.122402970443362</v>
      </c>
      <c r="D5" s="4">
        <v>1.9317790713897621E-6</v>
      </c>
      <c r="E5">
        <f>GETPIVOTDATA("Average of Integral",$A$3,"buffer_size_activation",A5)/GETPIVOTDATA("Average of E0(T_A)",$A$3,"buffer_size_activation",A5)</f>
        <v>1.9295829225500266E-6</v>
      </c>
      <c r="F5">
        <f>A5</f>
        <v>0.2</v>
      </c>
      <c r="G5">
        <f>GETPIVOTDATA("Average of Integral",$A$3,"buffer_size_activation",$A5)^2</f>
        <v>5.4714738375683931E-10</v>
      </c>
      <c r="H5">
        <f>GETPIVOTDATA("Average of E0(T_A)",$A$3,"buffer_size_activation",$A5)^2</f>
        <v>146.95265377781405</v>
      </c>
      <c r="I5">
        <f>GETPIVOTDATA("Variance of Integral",'Analysis Variance'!$A$3,"buffer_size_activation",'Analysis Variance'!$A5)</f>
        <v>9.8963802540997604E-10</v>
      </c>
      <c r="J5">
        <f>GETPIVOTDATA("Variance of E0(T_A)",'Analysis Variance'!$A$3,"buffer_size_activation",'Analysis Variance'!$A5)</f>
        <v>0.67732277034221622</v>
      </c>
      <c r="K5" s="7">
        <f>I5/G5</f>
        <v>1.8087229415498518</v>
      </c>
      <c r="L5" s="7">
        <f>J5/H5</f>
        <v>4.6091224141232489E-3</v>
      </c>
      <c r="M5" s="8">
        <f>LOG10(K5)</f>
        <v>0.25737204714106066</v>
      </c>
      <c r="N5" s="8">
        <f t="shared" ref="N5:N8" si="0">LOG10(L5)</f>
        <v>-2.3363817572536014</v>
      </c>
      <c r="O5" s="10">
        <f>G5/H5</f>
        <v>3.7232902549967021E-12</v>
      </c>
      <c r="P5" s="8">
        <f>LOG10(O5)</f>
        <v>-11.429073106346788</v>
      </c>
    </row>
    <row r="6" spans="1:16" x14ac:dyDescent="0.25">
      <c r="A6">
        <v>0.4</v>
      </c>
      <c r="B6" s="4">
        <v>6.7545410386018123E-4</v>
      </c>
      <c r="C6" s="4">
        <v>129.23452864606182</v>
      </c>
      <c r="D6" s="4">
        <v>5.2727153921121762E-6</v>
      </c>
      <c r="E6">
        <f>GETPIVOTDATA("Average of Integral",$A$3,"buffer_size_activation",A6)/GETPIVOTDATA("Average of E0(T_A)",$A$3,"buffer_size_activation",A6)</f>
        <v>5.2265761398029009E-6</v>
      </c>
      <c r="F6">
        <f t="shared" ref="F6:F9" si="1">A6</f>
        <v>0.4</v>
      </c>
      <c r="G6">
        <f t="shared" ref="G6:G8" si="2">GETPIVOTDATA("Average of Integral",$A$3,"buffer_size_activation",$A6)^2</f>
        <v>4.5623824642156047E-7</v>
      </c>
      <c r="H6">
        <f t="shared" ref="H6:H8" si="3">GETPIVOTDATA("Average of E0(T_A)",$A$3,"buffer_size_activation",$A6)^2</f>
        <v>16701.563394369772</v>
      </c>
      <c r="I6">
        <f>GETPIVOTDATA("Variance of Integral",'Analysis Variance'!$A$3,"buffer_size_activation",'Analysis Variance'!$A6)</f>
        <v>1.2277676170318478E-7</v>
      </c>
      <c r="J6">
        <f>GETPIVOTDATA("Variance of E0(T_A)",'Analysis Variance'!$A$3,"buffer_size_activation",'Analysis Variance'!$A6)</f>
        <v>98.31375089479377</v>
      </c>
      <c r="K6" s="7">
        <f t="shared" ref="K6:L8" si="4">I6/G6</f>
        <v>0.26910668420757528</v>
      </c>
      <c r="L6" s="7">
        <f t="shared" si="4"/>
        <v>5.8864998786841783E-3</v>
      </c>
      <c r="M6" s="8">
        <f t="shared" ref="M6:M8" si="5">LOG10(K6)</f>
        <v>-0.57007551487684927</v>
      </c>
      <c r="N6" s="8">
        <f t="shared" si="0"/>
        <v>-2.2301428605958851</v>
      </c>
      <c r="O6">
        <f t="shared" ref="O6:O9" si="6">G6/H6</f>
        <v>2.7317098145156996E-11</v>
      </c>
      <c r="P6" s="8">
        <f t="shared" ref="P6:P9" si="7">LOG10(O6)</f>
        <v>-10.563565436999326</v>
      </c>
    </row>
    <row r="7" spans="1:16" x14ac:dyDescent="0.25">
      <c r="A7">
        <v>0.5</v>
      </c>
      <c r="B7" s="4">
        <v>1.5368537709694087E-3</v>
      </c>
      <c r="C7" s="4">
        <v>414.7027351539594</v>
      </c>
      <c r="D7" s="4">
        <v>3.6729433422680621E-6</v>
      </c>
      <c r="E7">
        <f>GETPIVOTDATA("Average of Integral",$A$3,"buffer_size_activation",A7)/GETPIVOTDATA("Average of E0(T_A)",$A$3,"buffer_size_activation",A7)</f>
        <v>3.7059166499079106E-6</v>
      </c>
      <c r="F7">
        <f t="shared" si="1"/>
        <v>0.5</v>
      </c>
      <c r="G7">
        <f t="shared" si="2"/>
        <v>2.3619195133428918E-6</v>
      </c>
      <c r="H7">
        <f t="shared" si="3"/>
        <v>171978.35854417499</v>
      </c>
      <c r="I7">
        <f>GETPIVOTDATA("Variance of Integral",'Analysis Variance'!$A$3,"buffer_size_activation",'Analysis Variance'!$A7)</f>
        <v>3.6114951939846085E-7</v>
      </c>
      <c r="J7">
        <f>GETPIVOTDATA("Variance of E0(T_A)",'Analysis Variance'!$A$3,"buffer_size_activation",'Analysis Variance'!$A7)</f>
        <v>343.55928760088977</v>
      </c>
      <c r="K7" s="7">
        <f t="shared" si="4"/>
        <v>0.15290509154027679</v>
      </c>
      <c r="L7" s="7">
        <f t="shared" si="4"/>
        <v>1.9976890726785363E-3</v>
      </c>
      <c r="M7" s="8">
        <f t="shared" si="5"/>
        <v>-0.81557805290664209</v>
      </c>
      <c r="N7" s="8">
        <f t="shared" si="0"/>
        <v>-2.6994721059639022</v>
      </c>
      <c r="O7">
        <f t="shared" si="6"/>
        <v>1.3733818216064671E-11</v>
      </c>
      <c r="P7" s="8">
        <f t="shared" si="7"/>
        <v>-10.862208705324113</v>
      </c>
    </row>
    <row r="8" spans="1:16" x14ac:dyDescent="0.25">
      <c r="A8">
        <v>0.6</v>
      </c>
      <c r="B8" s="4">
        <v>4.6245371355627101E-3</v>
      </c>
      <c r="C8" s="4">
        <v>1352.611482606316</v>
      </c>
      <c r="D8" s="4">
        <v>3.3754160195005877E-6</v>
      </c>
      <c r="E8">
        <f>GETPIVOTDATA("Average of Integral",$A$3,"buffer_size_activation",A8)/GETPIVOTDATA("Average of E0(T_A)",$A$3,"buffer_size_activation",A8)</f>
        <v>3.4189693012599567E-6</v>
      </c>
      <c r="F8">
        <f t="shared" si="1"/>
        <v>0.6</v>
      </c>
      <c r="G8">
        <f t="shared" si="2"/>
        <v>2.1386343718198555E-5</v>
      </c>
      <c r="H8">
        <f t="shared" si="3"/>
        <v>1829557.8228784564</v>
      </c>
      <c r="I8">
        <f>GETPIVOTDATA("Variance of Integral",'Analysis Variance'!$A$3,"buffer_size_activation",'Analysis Variance'!$A8)</f>
        <v>3.1077951543070305E-6</v>
      </c>
      <c r="J8">
        <f>GETPIVOTDATA("Variance of E0(T_A)",'Analysis Variance'!$A$3,"buffer_size_activation",'Analysis Variance'!$A8)</f>
        <v>7764.2073899704219</v>
      </c>
      <c r="K8" s="7">
        <f t="shared" si="4"/>
        <v>0.14531680568018154</v>
      </c>
      <c r="L8" s="7">
        <f t="shared" si="4"/>
        <v>4.2437616854081924E-3</v>
      </c>
      <c r="M8" s="8">
        <f t="shared" si="5"/>
        <v>-0.83768415726347834</v>
      </c>
      <c r="N8" s="8">
        <f t="shared" si="0"/>
        <v>-2.3722490125223898</v>
      </c>
      <c r="O8">
        <f t="shared" si="6"/>
        <v>1.1689351082957994E-11</v>
      </c>
      <c r="P8" s="8">
        <f t="shared" si="7"/>
        <v>-10.932209597385025</v>
      </c>
    </row>
    <row r="9" spans="1:16" x14ac:dyDescent="0.25">
      <c r="A9" t="s">
        <v>24</v>
      </c>
      <c r="B9" s="4">
        <v>1.7150590480360846E-3</v>
      </c>
      <c r="C9" s="4">
        <v>477.16778734419512</v>
      </c>
      <c r="D9" s="4">
        <v>3.5632134563176472E-6</v>
      </c>
    </row>
  </sheetData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analyze_estimates_20210627_2157</vt:lpstr>
      <vt:lpstr>Analysis Variance</vt:lpstr>
      <vt:lpstr>Analysis Variance &amp; Bias</vt:lpstr>
      <vt:lpstr>Analysis Sq. Expected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2021-07-06T18:05:36Z</dcterms:created>
  <dcterms:modified xsi:type="dcterms:W3CDTF">2021-07-07T08:28:20Z</dcterms:modified>
</cp:coreProperties>
</file>