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D:\2-çalışmalar\0-FUCOM Kitap Bölümü\fucomexcel\"/>
    </mc:Choice>
  </mc:AlternateContent>
  <xr:revisionPtr revIDLastSave="0" documentId="13_ncr:1_{D01B35E9-93DE-4E43-B470-B98D8B5E1963}" xr6:coauthVersionLast="47" xr6:coauthVersionMax="47" xr10:uidLastSave="{00000000-0000-0000-0000-000000000000}"/>
  <bookViews>
    <workbookView xWindow="-120" yWindow="-120" windowWidth="20730" windowHeight="11160" activeTab="1" xr2:uid="{00000000-000D-0000-FFFF-FFFF00000000}"/>
  </bookViews>
  <sheets>
    <sheet name="Açıklamalar" sheetId="27" r:id="rId1"/>
    <sheet name="C=2" sheetId="26" r:id="rId2"/>
    <sheet name="C=3" sheetId="25" r:id="rId3"/>
    <sheet name="C=4" sheetId="24" r:id="rId4"/>
    <sheet name="C=5" sheetId="23" r:id="rId5"/>
    <sheet name="C=6" sheetId="17" r:id="rId6"/>
    <sheet name="C=7" sheetId="28" r:id="rId7"/>
  </sheets>
  <definedNames>
    <definedName name="_xlnm._FilterDatabase" localSheetId="0" hidden="1">Açıklamalar!$A$14:$B$14</definedName>
    <definedName name="_xlnm._FilterDatabase" localSheetId="1" hidden="1">'C=2'!$A$5:$B$5</definedName>
    <definedName name="_xlnm._FilterDatabase" localSheetId="2" hidden="1">'C=3'!$A$5:$B$5</definedName>
    <definedName name="_xlnm._FilterDatabase" localSheetId="3" hidden="1">'C=4'!$A$5:$B$5</definedName>
    <definedName name="_xlnm._FilterDatabase" localSheetId="4" hidden="1">'C=5'!$A$5:$B$5</definedName>
    <definedName name="_xlnm._FilterDatabase" localSheetId="5" hidden="1">'C=6'!$A$5:$B$5</definedName>
    <definedName name="_xlnm._FilterDatabase" localSheetId="6" hidden="1">'C=7'!$A$5:$B$5</definedName>
    <definedName name="solver_adj" localSheetId="0" hidden="1">Açıklamalar!$I$35:$Z$35,Açıklamalar!$B$25</definedName>
    <definedName name="solver_adj" localSheetId="1" hidden="1">'C=2'!$F$22:$K$22,'C=2'!$B$16</definedName>
    <definedName name="solver_adj" localSheetId="2" hidden="1">'C=3'!$F$24:$N$24,'C=3'!$B$16</definedName>
    <definedName name="solver_adj" localSheetId="3" hidden="1">'C=4'!$G$24:$R$24,'C=4'!$B$16</definedName>
    <definedName name="solver_adj" localSheetId="4" hidden="1">'C=5'!$H$24:$V$24,'C=5'!$B$16</definedName>
    <definedName name="solver_adj" localSheetId="5" hidden="1">'C=6'!$I$24:$Z$24,'C=6'!$B$16</definedName>
    <definedName name="solver_adj" localSheetId="6" hidden="1">'C=7'!$J$24:$AD$24,'C=7'!$B$16</definedName>
    <definedName name="solver_cvg" localSheetId="0" hidden="1">0.0001</definedName>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cvg" localSheetId="5" hidden="1">0.0001</definedName>
    <definedName name="solver_cvg" localSheetId="6" hidden="1">0.0001</definedName>
    <definedName name="solver_drv" localSheetId="0" hidden="1">1</definedName>
    <definedName name="solver_drv" localSheetId="1" hidden="1">1</definedName>
    <definedName name="solver_drv" localSheetId="2" hidden="1">1</definedName>
    <definedName name="solver_drv" localSheetId="3" hidden="1">1</definedName>
    <definedName name="solver_drv" localSheetId="4" hidden="1">1</definedName>
    <definedName name="solver_drv" localSheetId="5" hidden="1">1</definedName>
    <definedName name="solver_drv" localSheetId="6" hidden="1">1</definedName>
    <definedName name="solver_eng" localSheetId="0" hidden="1">2</definedName>
    <definedName name="solver_eng" localSheetId="1" hidden="1">2</definedName>
    <definedName name="solver_eng" localSheetId="2" hidden="1">2</definedName>
    <definedName name="solver_eng" localSheetId="3" hidden="1">2</definedName>
    <definedName name="solver_eng" localSheetId="4" hidden="1">2</definedName>
    <definedName name="solver_eng" localSheetId="5" hidden="1">2</definedName>
    <definedName name="solver_eng" localSheetId="6" hidden="1">2</definedName>
    <definedName name="solver_est" localSheetId="0" hidden="1">1</definedName>
    <definedName name="solver_est" localSheetId="1" hidden="1">1</definedName>
    <definedName name="solver_est" localSheetId="2" hidden="1">1</definedName>
    <definedName name="solver_est" localSheetId="3" hidden="1">1</definedName>
    <definedName name="solver_est" localSheetId="4" hidden="1">1</definedName>
    <definedName name="solver_est" localSheetId="5" hidden="1">1</definedName>
    <definedName name="solver_est" localSheetId="6" hidden="1">1</definedName>
    <definedName name="solver_itr" localSheetId="0" hidden="1">2147483647</definedName>
    <definedName name="solver_itr" localSheetId="1" hidden="1">2147483647</definedName>
    <definedName name="solver_itr" localSheetId="2" hidden="1">2147483647</definedName>
    <definedName name="solver_itr" localSheetId="3" hidden="1">2147483647</definedName>
    <definedName name="solver_itr" localSheetId="4" hidden="1">2147483647</definedName>
    <definedName name="solver_itr" localSheetId="5" hidden="1">2147483647</definedName>
    <definedName name="solver_itr" localSheetId="6" hidden="1">2147483647</definedName>
    <definedName name="solver_lhs1" localSheetId="0" hidden="1">Açıklamalar!$I$35</definedName>
    <definedName name="solver_lhs1" localSheetId="1" hidden="1">'C=2'!$F$22</definedName>
    <definedName name="solver_lhs1" localSheetId="2" hidden="1">'C=3'!$F$24</definedName>
    <definedName name="solver_lhs1" localSheetId="3" hidden="1">'C=4'!$G$24</definedName>
    <definedName name="solver_lhs1" localSheetId="4" hidden="1">'C=5'!$H$24</definedName>
    <definedName name="solver_lhs1" localSheetId="5" hidden="1">'C=6'!$I$24</definedName>
    <definedName name="solver_lhs1" localSheetId="6" hidden="1">'C=7'!$AB$24</definedName>
    <definedName name="solver_lhs10" localSheetId="0" hidden="1">Açıklamalar!$P$35</definedName>
    <definedName name="solver_lhs10" localSheetId="1" hidden="1">'C=2'!#REF!</definedName>
    <definedName name="solver_lhs10" localSheetId="2" hidden="1">'C=3'!$M$24</definedName>
    <definedName name="solver_lhs10" localSheetId="3" hidden="1">'C=4'!$N$24</definedName>
    <definedName name="solver_lhs10" localSheetId="4" hidden="1">'C=5'!$O$24</definedName>
    <definedName name="solver_lhs10" localSheetId="5" hidden="1">'C=6'!$P$24</definedName>
    <definedName name="solver_lhs10" localSheetId="6" hidden="1">'C=7'!$N$24</definedName>
    <definedName name="solver_lhs11" localSheetId="0" hidden="1">Açıklamalar!$R$35</definedName>
    <definedName name="solver_lhs11" localSheetId="1" hidden="1">'C=2'!#REF!</definedName>
    <definedName name="solver_lhs11" localSheetId="2" hidden="1">'C=3'!#REF!</definedName>
    <definedName name="solver_lhs11" localSheetId="3" hidden="1">'C=4'!$P$24</definedName>
    <definedName name="solver_lhs11" localSheetId="4" hidden="1">'C=5'!$Q$24</definedName>
    <definedName name="solver_lhs11" localSheetId="5" hidden="1">'C=6'!$R$24</definedName>
    <definedName name="solver_lhs11" localSheetId="6" hidden="1">'C=7'!$P$24</definedName>
    <definedName name="solver_lhs12" localSheetId="0" hidden="1">Açıklamalar!$S$35</definedName>
    <definedName name="solver_lhs12" localSheetId="1" hidden="1">'C=2'!#REF!</definedName>
    <definedName name="solver_lhs12" localSheetId="2" hidden="1">'C=3'!#REF!</definedName>
    <definedName name="solver_lhs12" localSheetId="3" hidden="1">'C=4'!$Q$24</definedName>
    <definedName name="solver_lhs12" localSheetId="4" hidden="1">'C=5'!$R$24</definedName>
    <definedName name="solver_lhs12" localSheetId="5" hidden="1">'C=6'!$S$24</definedName>
    <definedName name="solver_lhs12" localSheetId="6" hidden="1">'C=7'!$Q$24</definedName>
    <definedName name="solver_lhs13" localSheetId="0" hidden="1">Açıklamalar!$U$35</definedName>
    <definedName name="solver_lhs13" localSheetId="1" hidden="1">'C=2'!#REF!</definedName>
    <definedName name="solver_lhs13" localSheetId="2" hidden="1">'C=3'!#REF!</definedName>
    <definedName name="solver_lhs13" localSheetId="3" hidden="1">'C=4'!#REF!</definedName>
    <definedName name="solver_lhs13" localSheetId="4" hidden="1">'C=5'!$T$24</definedName>
    <definedName name="solver_lhs13" localSheetId="5" hidden="1">'C=6'!$U$24</definedName>
    <definedName name="solver_lhs13" localSheetId="6" hidden="1">'C=7'!$S$24</definedName>
    <definedName name="solver_lhs14" localSheetId="0" hidden="1">Açıklamalar!$V$35</definedName>
    <definedName name="solver_lhs14" localSheetId="1" hidden="1">'C=2'!#REF!</definedName>
    <definedName name="solver_lhs14" localSheetId="2" hidden="1">'C=3'!#REF!</definedName>
    <definedName name="solver_lhs14" localSheetId="3" hidden="1">'C=4'!#REF!</definedName>
    <definedName name="solver_lhs14" localSheetId="4" hidden="1">'C=5'!$U$24</definedName>
    <definedName name="solver_lhs14" localSheetId="5" hidden="1">'C=6'!$V$24</definedName>
    <definedName name="solver_lhs14" localSheetId="6" hidden="1">'C=7'!$T$24</definedName>
    <definedName name="solver_lhs15" localSheetId="0" hidden="1">Açıklamalar!$X$35</definedName>
    <definedName name="solver_lhs15" localSheetId="1" hidden="1">'C=2'!#REF!</definedName>
    <definedName name="solver_lhs15" localSheetId="2" hidden="1">'C=3'!#REF!</definedName>
    <definedName name="solver_lhs15" localSheetId="3" hidden="1">'C=4'!#REF!</definedName>
    <definedName name="solver_lhs15" localSheetId="4" hidden="1">'C=5'!#REF!</definedName>
    <definedName name="solver_lhs15" localSheetId="5" hidden="1">'C=6'!$X$24</definedName>
    <definedName name="solver_lhs15" localSheetId="6" hidden="1">'C=7'!$V$24</definedName>
    <definedName name="solver_lhs16" localSheetId="0" hidden="1">Açıklamalar!$Y$35</definedName>
    <definedName name="solver_lhs16" localSheetId="1" hidden="1">'C=2'!#REF!</definedName>
    <definedName name="solver_lhs16" localSheetId="2" hidden="1">'C=3'!#REF!</definedName>
    <definedName name="solver_lhs16" localSheetId="3" hidden="1">'C=4'!#REF!</definedName>
    <definedName name="solver_lhs16" localSheetId="4" hidden="1">'C=5'!#REF!</definedName>
    <definedName name="solver_lhs16" localSheetId="5" hidden="1">'C=6'!$Y$24</definedName>
    <definedName name="solver_lhs16" localSheetId="6" hidden="1">'C=7'!$W$24</definedName>
    <definedName name="solver_lhs17" localSheetId="6" hidden="1">'C=7'!$Y$24</definedName>
    <definedName name="solver_lhs18" localSheetId="6" hidden="1">'C=7'!$Z$24</definedName>
    <definedName name="solver_lhs2" localSheetId="0" hidden="1">Açıklamalar!$I$35:$Z$35</definedName>
    <definedName name="solver_lhs2" localSheetId="1" hidden="1">'C=2'!$F$22:$K$22</definedName>
    <definedName name="solver_lhs2" localSheetId="2" hidden="1">'C=3'!$F$24:$N$24</definedName>
    <definedName name="solver_lhs2" localSheetId="3" hidden="1">'C=4'!$G$24:$R$24</definedName>
    <definedName name="solver_lhs2" localSheetId="4" hidden="1">'C=5'!$H$24:$V$24</definedName>
    <definedName name="solver_lhs2" localSheetId="5" hidden="1">'C=6'!$I$24:$Z$24</definedName>
    <definedName name="solver_lhs2" localSheetId="6" hidden="1">'C=7'!$AC$24</definedName>
    <definedName name="solver_lhs3" localSheetId="0" hidden="1">Açıklamalar!$I$46:$W$47</definedName>
    <definedName name="solver_lhs3" localSheetId="1" hidden="1">'C=2'!$F$33:$H$34</definedName>
    <definedName name="solver_lhs3" localSheetId="2" hidden="1">'C=3'!$F$35:$K$36</definedName>
    <definedName name="solver_lhs3" localSheetId="3" hidden="1">'C=4'!$G$35:$O$36</definedName>
    <definedName name="solver_lhs3" localSheetId="4" hidden="1">'C=5'!$H$35:$S$36</definedName>
    <definedName name="solver_lhs3" localSheetId="5" hidden="1">'C=6'!$I$35:$W$36</definedName>
    <definedName name="solver_lhs3" localSheetId="6" hidden="1">'C=7'!$J$24</definedName>
    <definedName name="solver_lhs4" localSheetId="0" hidden="1">Açıklamalar!$I$49:$U$50</definedName>
    <definedName name="solver_lhs4" localSheetId="1" hidden="1">'C=2'!$F$38</definedName>
    <definedName name="solver_lhs4" localSheetId="2" hidden="1">'C=3'!$F$38:$H$39</definedName>
    <definedName name="solver_lhs4" localSheetId="3" hidden="1">'C=4'!$G$38:$L$39</definedName>
    <definedName name="solver_lhs4" localSheetId="4" hidden="1">'C=5'!$H$38:$P$39</definedName>
    <definedName name="solver_lhs4" localSheetId="5" hidden="1">'C=6'!$I$38:$U$39</definedName>
    <definedName name="solver_lhs4" localSheetId="6" hidden="1">'C=7'!$J$24:$AD$24</definedName>
    <definedName name="solver_lhs5" localSheetId="0" hidden="1">Açıklamalar!$I$53</definedName>
    <definedName name="solver_lhs5" localSheetId="1" hidden="1">'C=2'!$G$22</definedName>
    <definedName name="solver_lhs5" localSheetId="2" hidden="1">'C=3'!$F$42</definedName>
    <definedName name="solver_lhs5" localSheetId="3" hidden="1">'C=4'!$G$42</definedName>
    <definedName name="solver_lhs5" localSheetId="4" hidden="1">'C=5'!$H$42</definedName>
    <definedName name="solver_lhs5" localSheetId="5" hidden="1">'C=6'!$I$42</definedName>
    <definedName name="solver_lhs5" localSheetId="6" hidden="1">'C=7'!$J$35:$AA$36</definedName>
    <definedName name="solver_lhs6" localSheetId="0" hidden="1">Açıklamalar!$J$35</definedName>
    <definedName name="solver_lhs6" localSheetId="1" hidden="1">'C=2'!$I$22</definedName>
    <definedName name="solver_lhs6" localSheetId="2" hidden="1">'C=3'!$G$24</definedName>
    <definedName name="solver_lhs6" localSheetId="3" hidden="1">'C=4'!$H$24</definedName>
    <definedName name="solver_lhs6" localSheetId="4" hidden="1">'C=5'!$I$24</definedName>
    <definedName name="solver_lhs6" localSheetId="5" hidden="1">'C=6'!$J$24</definedName>
    <definedName name="solver_lhs6" localSheetId="6" hidden="1">'C=7'!$J$38:$X$39</definedName>
    <definedName name="solver_lhs7" localSheetId="0" hidden="1">Açıklamalar!$L$35</definedName>
    <definedName name="solver_lhs7" localSheetId="1" hidden="1">'C=2'!$J$22</definedName>
    <definedName name="solver_lhs7" localSheetId="2" hidden="1">'C=3'!$I$24</definedName>
    <definedName name="solver_lhs7" localSheetId="3" hidden="1">'C=4'!$J$24</definedName>
    <definedName name="solver_lhs7" localSheetId="4" hidden="1">'C=5'!$K$24</definedName>
    <definedName name="solver_lhs7" localSheetId="5" hidden="1">'C=6'!$L$24</definedName>
    <definedName name="solver_lhs7" localSheetId="6" hidden="1">'C=7'!$J$42</definedName>
    <definedName name="solver_lhs8" localSheetId="0" hidden="1">Açıklamalar!$M$35</definedName>
    <definedName name="solver_lhs8" localSheetId="1" hidden="1">'C=2'!$J$22</definedName>
    <definedName name="solver_lhs8" localSheetId="2" hidden="1">'C=3'!$J$24</definedName>
    <definedName name="solver_lhs8" localSheetId="3" hidden="1">'C=4'!$K$24</definedName>
    <definedName name="solver_lhs8" localSheetId="4" hidden="1">'C=5'!$L$24</definedName>
    <definedName name="solver_lhs8" localSheetId="5" hidden="1">'C=6'!$M$24</definedName>
    <definedName name="solver_lhs8" localSheetId="6" hidden="1">'C=7'!$K$24</definedName>
    <definedName name="solver_lhs9" localSheetId="0" hidden="1">Açıklamalar!$O$35</definedName>
    <definedName name="solver_lhs9" localSheetId="1" hidden="1">'C=2'!#REF!</definedName>
    <definedName name="solver_lhs9" localSheetId="2" hidden="1">'C=3'!$L$24</definedName>
    <definedName name="solver_lhs9" localSheetId="3" hidden="1">'C=4'!$M$24</definedName>
    <definedName name="solver_lhs9" localSheetId="4" hidden="1">'C=5'!$N$24</definedName>
    <definedName name="solver_lhs9" localSheetId="5" hidden="1">'C=6'!$O$24</definedName>
    <definedName name="solver_lhs9" localSheetId="6" hidden="1">'C=7'!$M$24</definedName>
    <definedName name="solver_lin" localSheetId="0" hidden="1">1</definedName>
    <definedName name="solver_lin" localSheetId="1" hidden="1">1</definedName>
    <definedName name="solver_lin" localSheetId="2" hidden="1">1</definedName>
    <definedName name="solver_lin" localSheetId="3" hidden="1">1</definedName>
    <definedName name="solver_lin" localSheetId="4" hidden="1">1</definedName>
    <definedName name="solver_lin" localSheetId="5" hidden="1">1</definedName>
    <definedName name="solver_lin" localSheetId="6" hidden="1">1</definedName>
    <definedName name="solver_mip" localSheetId="0" hidden="1">2147483647</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ip" localSheetId="5" hidden="1">2147483647</definedName>
    <definedName name="solver_mip" localSheetId="6" hidden="1">2147483647</definedName>
    <definedName name="solver_mni" localSheetId="0" hidden="1">30</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ni" localSheetId="5" hidden="1">30</definedName>
    <definedName name="solver_mni" localSheetId="6" hidden="1">30</definedName>
    <definedName name="solver_mrt" localSheetId="0" hidden="1">0.075</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rt" localSheetId="5" hidden="1">0.075</definedName>
    <definedName name="solver_mrt" localSheetId="6" hidden="1">0.075</definedName>
    <definedName name="solver_msl" localSheetId="0" hidden="1">2</definedName>
    <definedName name="solver_msl" localSheetId="1" hidden="1">2</definedName>
    <definedName name="solver_msl" localSheetId="2" hidden="1">2</definedName>
    <definedName name="solver_msl" localSheetId="3" hidden="1">2</definedName>
    <definedName name="solver_msl" localSheetId="4" hidden="1">2</definedName>
    <definedName name="solver_msl" localSheetId="5" hidden="1">2</definedName>
    <definedName name="solver_msl" localSheetId="6" hidden="1">2</definedName>
    <definedName name="solver_neg" localSheetId="0" hidden="1">1</definedName>
    <definedName name="solver_neg" localSheetId="1" hidden="1">1</definedName>
    <definedName name="solver_neg" localSheetId="2" hidden="1">1</definedName>
    <definedName name="solver_neg" localSheetId="3" hidden="1">1</definedName>
    <definedName name="solver_neg" localSheetId="4" hidden="1">1</definedName>
    <definedName name="solver_neg" localSheetId="5" hidden="1">1</definedName>
    <definedName name="solver_neg" localSheetId="6" hidden="1">1</definedName>
    <definedName name="solver_nod" localSheetId="0" hidden="1">2147483647</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od" localSheetId="5" hidden="1">2147483647</definedName>
    <definedName name="solver_nod" localSheetId="6" hidden="1">2147483647</definedName>
    <definedName name="solver_num" localSheetId="0" hidden="1">16</definedName>
    <definedName name="solver_num" localSheetId="1" hidden="1">7</definedName>
    <definedName name="solver_num" localSheetId="2" hidden="1">10</definedName>
    <definedName name="solver_num" localSheetId="3" hidden="1">12</definedName>
    <definedName name="solver_num" localSheetId="4" hidden="1">14</definedName>
    <definedName name="solver_num" localSheetId="5" hidden="1">16</definedName>
    <definedName name="solver_num" localSheetId="6" hidden="1">18</definedName>
    <definedName name="solver_nwt" localSheetId="0" hidden="1">1</definedName>
    <definedName name="solver_nwt" localSheetId="1" hidden="1">1</definedName>
    <definedName name="solver_nwt" localSheetId="2" hidden="1">1</definedName>
    <definedName name="solver_nwt" localSheetId="3" hidden="1">1</definedName>
    <definedName name="solver_nwt" localSheetId="4" hidden="1">1</definedName>
    <definedName name="solver_nwt" localSheetId="5" hidden="1">1</definedName>
    <definedName name="solver_nwt" localSheetId="6" hidden="1">1</definedName>
    <definedName name="solver_opt" localSheetId="0" hidden="1">Açıklamalar!$B$25</definedName>
    <definedName name="solver_opt" localSheetId="1" hidden="1">'C=2'!$B$16</definedName>
    <definedName name="solver_opt" localSheetId="2" hidden="1">'C=3'!$B$16</definedName>
    <definedName name="solver_opt" localSheetId="3" hidden="1">'C=4'!$B$16</definedName>
    <definedName name="solver_opt" localSheetId="4" hidden="1">'C=5'!$B$16</definedName>
    <definedName name="solver_opt" localSheetId="5" hidden="1">'C=6'!$B$16</definedName>
    <definedName name="solver_opt" localSheetId="6" hidden="1">'C=7'!$B$16</definedName>
    <definedName name="solver_pre" localSheetId="0" hidden="1">0.000001</definedName>
    <definedName name="solver_pre" localSheetId="1" hidden="1">0.000001</definedName>
    <definedName name="solver_pre" localSheetId="2" hidden="1">0.000001</definedName>
    <definedName name="solver_pre" localSheetId="3" hidden="1">0.000001</definedName>
    <definedName name="solver_pre" localSheetId="4" hidden="1">0.000001</definedName>
    <definedName name="solver_pre" localSheetId="5" hidden="1">0.000001</definedName>
    <definedName name="solver_pre" localSheetId="6" hidden="1">0.000001</definedName>
    <definedName name="solver_rbv" localSheetId="0" hidden="1">2</definedName>
    <definedName name="solver_rbv" localSheetId="1" hidden="1">2</definedName>
    <definedName name="solver_rbv" localSheetId="2" hidden="1">2</definedName>
    <definedName name="solver_rbv" localSheetId="3" hidden="1">2</definedName>
    <definedName name="solver_rbv" localSheetId="4" hidden="1">2</definedName>
    <definedName name="solver_rbv" localSheetId="5" hidden="1">2</definedName>
    <definedName name="solver_rbv" localSheetId="6" hidden="1">2</definedName>
    <definedName name="solver_rel1" localSheetId="0" hidden="1">1</definedName>
    <definedName name="solver_rel1" localSheetId="1" hidden="1">1</definedName>
    <definedName name="solver_rel1" localSheetId="2" hidden="1">1</definedName>
    <definedName name="solver_rel1" localSheetId="3" hidden="1">1</definedName>
    <definedName name="solver_rel1" localSheetId="4" hidden="1">1</definedName>
    <definedName name="solver_rel1" localSheetId="5" hidden="1">1</definedName>
    <definedName name="solver_rel1" localSheetId="6" hidden="1">1</definedName>
    <definedName name="solver_rel10" localSheetId="0" hidden="1">1</definedName>
    <definedName name="solver_rel10" localSheetId="1" hidden="1">1</definedName>
    <definedName name="solver_rel10" localSheetId="2" hidden="1">1</definedName>
    <definedName name="solver_rel10" localSheetId="3" hidden="1">1</definedName>
    <definedName name="solver_rel10" localSheetId="4" hidden="1">1</definedName>
    <definedName name="solver_rel10" localSheetId="5" hidden="1">1</definedName>
    <definedName name="solver_rel10" localSheetId="6" hidden="1">1</definedName>
    <definedName name="solver_rel11" localSheetId="0" hidden="1">1</definedName>
    <definedName name="solver_rel11" localSheetId="1" hidden="1">1</definedName>
    <definedName name="solver_rel11" localSheetId="2" hidden="1">1</definedName>
    <definedName name="solver_rel11" localSheetId="3" hidden="1">1</definedName>
    <definedName name="solver_rel11" localSheetId="4" hidden="1">1</definedName>
    <definedName name="solver_rel11" localSheetId="5" hidden="1">1</definedName>
    <definedName name="solver_rel11" localSheetId="6" hidden="1">1</definedName>
    <definedName name="solver_rel12" localSheetId="0" hidden="1">1</definedName>
    <definedName name="solver_rel12" localSheetId="1" hidden="1">1</definedName>
    <definedName name="solver_rel12" localSheetId="2" hidden="1">1</definedName>
    <definedName name="solver_rel12" localSheetId="3" hidden="1">1</definedName>
    <definedName name="solver_rel12" localSheetId="4" hidden="1">1</definedName>
    <definedName name="solver_rel12" localSheetId="5" hidden="1">1</definedName>
    <definedName name="solver_rel12" localSheetId="6" hidden="1">1</definedName>
    <definedName name="solver_rel13" localSheetId="0" hidden="1">1</definedName>
    <definedName name="solver_rel13" localSheetId="1" hidden="1">1</definedName>
    <definedName name="solver_rel13" localSheetId="2" hidden="1">1</definedName>
    <definedName name="solver_rel13" localSheetId="3" hidden="1">1</definedName>
    <definedName name="solver_rel13" localSheetId="4" hidden="1">1</definedName>
    <definedName name="solver_rel13" localSheetId="5" hidden="1">1</definedName>
    <definedName name="solver_rel13" localSheetId="6" hidden="1">1</definedName>
    <definedName name="solver_rel14" localSheetId="0" hidden="1">1</definedName>
    <definedName name="solver_rel14" localSheetId="1" hidden="1">1</definedName>
    <definedName name="solver_rel14" localSheetId="2" hidden="1">1</definedName>
    <definedName name="solver_rel14" localSheetId="3" hidden="1">1</definedName>
    <definedName name="solver_rel14" localSheetId="4" hidden="1">1</definedName>
    <definedName name="solver_rel14" localSheetId="5" hidden="1">1</definedName>
    <definedName name="solver_rel14" localSheetId="6" hidden="1">1</definedName>
    <definedName name="solver_rel15" localSheetId="0" hidden="1">1</definedName>
    <definedName name="solver_rel15" localSheetId="1" hidden="1">1</definedName>
    <definedName name="solver_rel15" localSheetId="2" hidden="1">1</definedName>
    <definedName name="solver_rel15" localSheetId="3" hidden="1">1</definedName>
    <definedName name="solver_rel15" localSheetId="4" hidden="1">1</definedName>
    <definedName name="solver_rel15" localSheetId="5" hidden="1">1</definedName>
    <definedName name="solver_rel15" localSheetId="6" hidden="1">1</definedName>
    <definedName name="solver_rel16" localSheetId="0" hidden="1">1</definedName>
    <definedName name="solver_rel16" localSheetId="1" hidden="1">1</definedName>
    <definedName name="solver_rel16" localSheetId="2" hidden="1">1</definedName>
    <definedName name="solver_rel16" localSheetId="3" hidden="1">1</definedName>
    <definedName name="solver_rel16" localSheetId="4" hidden="1">1</definedName>
    <definedName name="solver_rel16" localSheetId="5" hidden="1">1</definedName>
    <definedName name="solver_rel16" localSheetId="6" hidden="1">1</definedName>
    <definedName name="solver_rel17" localSheetId="6" hidden="1">1</definedName>
    <definedName name="solver_rel18" localSheetId="6" hidden="1">1</definedName>
    <definedName name="solver_rel2" localSheetId="0" hidden="1">3</definedName>
    <definedName name="solver_rel2" localSheetId="1" hidden="1">3</definedName>
    <definedName name="solver_rel2" localSheetId="2" hidden="1">3</definedName>
    <definedName name="solver_rel2" localSheetId="3" hidden="1">3</definedName>
    <definedName name="solver_rel2" localSheetId="4" hidden="1">3</definedName>
    <definedName name="solver_rel2" localSheetId="5" hidden="1">3</definedName>
    <definedName name="solver_rel2" localSheetId="6" hidden="1">1</definedName>
    <definedName name="solver_rel3" localSheetId="0" hidden="1">1</definedName>
    <definedName name="solver_rel3" localSheetId="1" hidden="1">1</definedName>
    <definedName name="solver_rel3" localSheetId="2" hidden="1">1</definedName>
    <definedName name="solver_rel3" localSheetId="3" hidden="1">1</definedName>
    <definedName name="solver_rel3" localSheetId="4" hidden="1">1</definedName>
    <definedName name="solver_rel3" localSheetId="5" hidden="1">1</definedName>
    <definedName name="solver_rel3" localSheetId="6" hidden="1">1</definedName>
    <definedName name="solver_rel4" localSheetId="0" hidden="1">1</definedName>
    <definedName name="solver_rel4" localSheetId="1" hidden="1">2</definedName>
    <definedName name="solver_rel4" localSheetId="2" hidden="1">1</definedName>
    <definedName name="solver_rel4" localSheetId="3" hidden="1">1</definedName>
    <definedName name="solver_rel4" localSheetId="4" hidden="1">1</definedName>
    <definedName name="solver_rel4" localSheetId="5" hidden="1">1</definedName>
    <definedName name="solver_rel4" localSheetId="6" hidden="1">3</definedName>
    <definedName name="solver_rel5" localSheetId="0" hidden="1">2</definedName>
    <definedName name="solver_rel5" localSheetId="1" hidden="1">1</definedName>
    <definedName name="solver_rel5" localSheetId="2" hidden="1">2</definedName>
    <definedName name="solver_rel5" localSheetId="3" hidden="1">2</definedName>
    <definedName name="solver_rel5" localSheetId="4" hidden="1">2</definedName>
    <definedName name="solver_rel5" localSheetId="5" hidden="1">2</definedName>
    <definedName name="solver_rel5" localSheetId="6" hidden="1">1</definedName>
    <definedName name="solver_rel6" localSheetId="0" hidden="1">1</definedName>
    <definedName name="solver_rel6" localSheetId="1" hidden="1">1</definedName>
    <definedName name="solver_rel6" localSheetId="2" hidden="1">1</definedName>
    <definedName name="solver_rel6" localSheetId="3" hidden="1">1</definedName>
    <definedName name="solver_rel6" localSheetId="4" hidden="1">1</definedName>
    <definedName name="solver_rel6" localSheetId="5" hidden="1">1</definedName>
    <definedName name="solver_rel6" localSheetId="6" hidden="1">1</definedName>
    <definedName name="solver_rel7" localSheetId="0" hidden="1">1</definedName>
    <definedName name="solver_rel7" localSheetId="1" hidden="1">1</definedName>
    <definedName name="solver_rel7" localSheetId="2" hidden="1">1</definedName>
    <definedName name="solver_rel7" localSheetId="3" hidden="1">1</definedName>
    <definedName name="solver_rel7" localSheetId="4" hidden="1">1</definedName>
    <definedName name="solver_rel7" localSheetId="5" hidden="1">1</definedName>
    <definedName name="solver_rel7" localSheetId="6" hidden="1">2</definedName>
    <definedName name="solver_rel8" localSheetId="0" hidden="1">1</definedName>
    <definedName name="solver_rel8" localSheetId="1" hidden="1">1</definedName>
    <definedName name="solver_rel8" localSheetId="2" hidden="1">1</definedName>
    <definedName name="solver_rel8" localSheetId="3" hidden="1">1</definedName>
    <definedName name="solver_rel8" localSheetId="4" hidden="1">1</definedName>
    <definedName name="solver_rel8" localSheetId="5" hidden="1">1</definedName>
    <definedName name="solver_rel8" localSheetId="6" hidden="1">1</definedName>
    <definedName name="solver_rel9" localSheetId="0" hidden="1">1</definedName>
    <definedName name="solver_rel9" localSheetId="1" hidden="1">1</definedName>
    <definedName name="solver_rel9" localSheetId="2" hidden="1">1</definedName>
    <definedName name="solver_rel9" localSheetId="3" hidden="1">1</definedName>
    <definedName name="solver_rel9" localSheetId="4" hidden="1">1</definedName>
    <definedName name="solver_rel9" localSheetId="5" hidden="1">1</definedName>
    <definedName name="solver_rel9" localSheetId="6" hidden="1">1</definedName>
    <definedName name="solver_rhs1" localSheetId="0" hidden="1">Açıklamalar!$J$35</definedName>
    <definedName name="solver_rhs1" localSheetId="1" hidden="1">'C=2'!$G$22</definedName>
    <definedName name="solver_rhs1" localSheetId="2" hidden="1">'C=3'!$G$24</definedName>
    <definedName name="solver_rhs1" localSheetId="3" hidden="1">'C=4'!$H$24</definedName>
    <definedName name="solver_rhs1" localSheetId="4" hidden="1">'C=5'!$I$24</definedName>
    <definedName name="solver_rhs1" localSheetId="5" hidden="1">'C=6'!$J$24</definedName>
    <definedName name="solver_rhs1" localSheetId="6" hidden="1">'C=7'!$AC$24</definedName>
    <definedName name="solver_rhs10" localSheetId="0" hidden="1">Açıklamalar!$Q$35</definedName>
    <definedName name="solver_rhs10" localSheetId="1" hidden="1">'C=2'!#REF!</definedName>
    <definedName name="solver_rhs10" localSheetId="2" hidden="1">'C=3'!$N$24</definedName>
    <definedName name="solver_rhs10" localSheetId="3" hidden="1">'C=4'!$O$24</definedName>
    <definedName name="solver_rhs10" localSheetId="4" hidden="1">'C=5'!$P$24</definedName>
    <definedName name="solver_rhs10" localSheetId="5" hidden="1">'C=6'!$Q$24</definedName>
    <definedName name="solver_rhs10" localSheetId="6" hidden="1">'C=7'!$O$24</definedName>
    <definedName name="solver_rhs11" localSheetId="0" hidden="1">Açıklamalar!$S$35</definedName>
    <definedName name="solver_rhs11" localSheetId="1" hidden="1">'C=2'!#REF!</definedName>
    <definedName name="solver_rhs11" localSheetId="2" hidden="1">'C=3'!#REF!</definedName>
    <definedName name="solver_rhs11" localSheetId="3" hidden="1">'C=4'!$Q$24</definedName>
    <definedName name="solver_rhs11" localSheetId="4" hidden="1">'C=5'!$R$24</definedName>
    <definedName name="solver_rhs11" localSheetId="5" hidden="1">'C=6'!$S$24</definedName>
    <definedName name="solver_rhs11" localSheetId="6" hidden="1">'C=7'!$Q$24</definedName>
    <definedName name="solver_rhs12" localSheetId="0" hidden="1">Açıklamalar!$T$35</definedName>
    <definedName name="solver_rhs12" localSheetId="1" hidden="1">'C=2'!#REF!</definedName>
    <definedName name="solver_rhs12" localSheetId="2" hidden="1">'C=3'!#REF!</definedName>
    <definedName name="solver_rhs12" localSheetId="3" hidden="1">'C=4'!$R$24</definedName>
    <definedName name="solver_rhs12" localSheetId="4" hidden="1">'C=5'!$S$24</definedName>
    <definedName name="solver_rhs12" localSheetId="5" hidden="1">'C=6'!$T$24</definedName>
    <definedName name="solver_rhs12" localSheetId="6" hidden="1">'C=7'!$R$24</definedName>
    <definedName name="solver_rhs13" localSheetId="0" hidden="1">Açıklamalar!$V$35</definedName>
    <definedName name="solver_rhs13" localSheetId="1" hidden="1">'C=2'!#REF!</definedName>
    <definedName name="solver_rhs13" localSheetId="2" hidden="1">'C=3'!#REF!</definedName>
    <definedName name="solver_rhs13" localSheetId="3" hidden="1">'C=4'!#REF!</definedName>
    <definedName name="solver_rhs13" localSheetId="4" hidden="1">'C=5'!$U$24</definedName>
    <definedName name="solver_rhs13" localSheetId="5" hidden="1">'C=6'!$V$24</definedName>
    <definedName name="solver_rhs13" localSheetId="6" hidden="1">'C=7'!$T$24</definedName>
    <definedName name="solver_rhs14" localSheetId="0" hidden="1">Açıklamalar!$W$35</definedName>
    <definedName name="solver_rhs14" localSheetId="1" hidden="1">'C=2'!#REF!</definedName>
    <definedName name="solver_rhs14" localSheetId="2" hidden="1">'C=3'!#REF!</definedName>
    <definedName name="solver_rhs14" localSheetId="3" hidden="1">'C=4'!#REF!</definedName>
    <definedName name="solver_rhs14" localSheetId="4" hidden="1">'C=5'!$V$24</definedName>
    <definedName name="solver_rhs14" localSheetId="5" hidden="1">'C=6'!$W$24</definedName>
    <definedName name="solver_rhs14" localSheetId="6" hidden="1">'C=7'!$U$24</definedName>
    <definedName name="solver_rhs15" localSheetId="0" hidden="1">Açıklamalar!$Y$35</definedName>
    <definedName name="solver_rhs15" localSheetId="1" hidden="1">'C=2'!#REF!</definedName>
    <definedName name="solver_rhs15" localSheetId="2" hidden="1">'C=3'!#REF!</definedName>
    <definedName name="solver_rhs15" localSheetId="3" hidden="1">'C=4'!#REF!</definedName>
    <definedName name="solver_rhs15" localSheetId="4" hidden="1">'C=5'!#REF!</definedName>
    <definedName name="solver_rhs15" localSheetId="5" hidden="1">'C=6'!$Y$24</definedName>
    <definedName name="solver_rhs15" localSheetId="6" hidden="1">'C=7'!$W$24</definedName>
    <definedName name="solver_rhs16" localSheetId="0" hidden="1">Açıklamalar!$Z$35</definedName>
    <definedName name="solver_rhs16" localSheetId="1" hidden="1">'C=2'!#REF!</definedName>
    <definedName name="solver_rhs16" localSheetId="2" hidden="1">'C=3'!#REF!</definedName>
    <definedName name="solver_rhs16" localSheetId="3" hidden="1">'C=4'!#REF!</definedName>
    <definedName name="solver_rhs16" localSheetId="4" hidden="1">'C=5'!#REF!</definedName>
    <definedName name="solver_rhs16" localSheetId="5" hidden="1">'C=6'!$Z$24</definedName>
    <definedName name="solver_rhs16" localSheetId="6" hidden="1">'C=7'!$X$24</definedName>
    <definedName name="solver_rhs17" localSheetId="6" hidden="1">'C=7'!$Z$24</definedName>
    <definedName name="solver_rhs18" localSheetId="6" hidden="1">'C=7'!$AA$24</definedName>
    <definedName name="solver_rhs2" localSheetId="0" hidden="1">0</definedName>
    <definedName name="solver_rhs2" localSheetId="1" hidden="1">0</definedName>
    <definedName name="solver_rhs2" localSheetId="2" hidden="1">0</definedName>
    <definedName name="solver_rhs2" localSheetId="3" hidden="1">0</definedName>
    <definedName name="solver_rhs2" localSheetId="4" hidden="1">0</definedName>
    <definedName name="solver_rhs2" localSheetId="5" hidden="1">0</definedName>
    <definedName name="solver_rhs2" localSheetId="6" hidden="1">'C=7'!$AD$24</definedName>
    <definedName name="solver_rhs3" localSheetId="0" hidden="1">Açıklamalar!$B$25</definedName>
    <definedName name="solver_rhs3" localSheetId="1" hidden="1">'C=2'!$B$16</definedName>
    <definedName name="solver_rhs3" localSheetId="2" hidden="1">'C=3'!$B$16</definedName>
    <definedName name="solver_rhs3" localSheetId="3" hidden="1">'C=4'!$B$16</definedName>
    <definedName name="solver_rhs3" localSheetId="4" hidden="1">'C=5'!$B$16</definedName>
    <definedName name="solver_rhs3" localSheetId="5" hidden="1">'C=6'!$B$16</definedName>
    <definedName name="solver_rhs3" localSheetId="6" hidden="1">'C=7'!$K$24</definedName>
    <definedName name="solver_rhs4" localSheetId="0" hidden="1">Açıklamalar!$B$25</definedName>
    <definedName name="solver_rhs4" localSheetId="1" hidden="1">1</definedName>
    <definedName name="solver_rhs4" localSheetId="2" hidden="1">'C=3'!$B$16</definedName>
    <definedName name="solver_rhs4" localSheetId="3" hidden="1">'C=4'!$B$16</definedName>
    <definedName name="solver_rhs4" localSheetId="4" hidden="1">'C=5'!$B$16</definedName>
    <definedName name="solver_rhs4" localSheetId="5" hidden="1">'C=6'!$B$16</definedName>
    <definedName name="solver_rhs4" localSheetId="6" hidden="1">0</definedName>
    <definedName name="solver_rhs5" localSheetId="0" hidden="1">1</definedName>
    <definedName name="solver_rhs5" localSheetId="1" hidden="1">'C=2'!$H$22</definedName>
    <definedName name="solver_rhs5" localSheetId="2" hidden="1">1</definedName>
    <definedName name="solver_rhs5" localSheetId="3" hidden="1">1</definedName>
    <definedName name="solver_rhs5" localSheetId="4" hidden="1">1</definedName>
    <definedName name="solver_rhs5" localSheetId="5" hidden="1">1</definedName>
    <definedName name="solver_rhs5" localSheetId="6" hidden="1">'C=7'!$B$16</definedName>
    <definedName name="solver_rhs6" localSheetId="0" hidden="1">Açıklamalar!$K$35</definedName>
    <definedName name="solver_rhs6" localSheetId="1" hidden="1">'C=2'!$J$22</definedName>
    <definedName name="solver_rhs6" localSheetId="2" hidden="1">'C=3'!$H$24</definedName>
    <definedName name="solver_rhs6" localSheetId="3" hidden="1">'C=4'!$I$24</definedName>
    <definedName name="solver_rhs6" localSheetId="4" hidden="1">'C=5'!$J$24</definedName>
    <definedName name="solver_rhs6" localSheetId="5" hidden="1">'C=6'!$K$24</definedName>
    <definedName name="solver_rhs6" localSheetId="6" hidden="1">'C=7'!$B$16</definedName>
    <definedName name="solver_rhs7" localSheetId="0" hidden="1">Açıklamalar!$M$35</definedName>
    <definedName name="solver_rhs7" localSheetId="1" hidden="1">'C=2'!$K$22</definedName>
    <definedName name="solver_rhs7" localSheetId="2" hidden="1">'C=3'!$J$24</definedName>
    <definedName name="solver_rhs7" localSheetId="3" hidden="1">'C=4'!$K$24</definedName>
    <definedName name="solver_rhs7" localSheetId="4" hidden="1">'C=5'!$L$24</definedName>
    <definedName name="solver_rhs7" localSheetId="5" hidden="1">'C=6'!$M$24</definedName>
    <definedName name="solver_rhs7" localSheetId="6" hidden="1">1</definedName>
    <definedName name="solver_rhs8" localSheetId="0" hidden="1">Açıklamalar!$N$35</definedName>
    <definedName name="solver_rhs8" localSheetId="1" hidden="1">'C=2'!$K$22</definedName>
    <definedName name="solver_rhs8" localSheetId="2" hidden="1">'C=3'!$K$24</definedName>
    <definedName name="solver_rhs8" localSheetId="3" hidden="1">'C=4'!$L$24</definedName>
    <definedName name="solver_rhs8" localSheetId="4" hidden="1">'C=5'!$M$24</definedName>
    <definedName name="solver_rhs8" localSheetId="5" hidden="1">'C=6'!$N$24</definedName>
    <definedName name="solver_rhs8" localSheetId="6" hidden="1">'C=7'!$L$24</definedName>
    <definedName name="solver_rhs9" localSheetId="0" hidden="1">Açıklamalar!$P$35</definedName>
    <definedName name="solver_rhs9" localSheetId="1" hidden="1">'C=2'!#REF!</definedName>
    <definedName name="solver_rhs9" localSheetId="2" hidden="1">'C=3'!$M$24</definedName>
    <definedName name="solver_rhs9" localSheetId="3" hidden="1">'C=4'!$N$24</definedName>
    <definedName name="solver_rhs9" localSheetId="4" hidden="1">'C=5'!$O$24</definedName>
    <definedName name="solver_rhs9" localSheetId="5" hidden="1">'C=6'!$P$24</definedName>
    <definedName name="solver_rhs9" localSheetId="6" hidden="1">'C=7'!$N$24</definedName>
    <definedName name="solver_rlx" localSheetId="0" hidden="1">2</definedName>
    <definedName name="solver_rlx" localSheetId="1" hidden="1">2</definedName>
    <definedName name="solver_rlx" localSheetId="2" hidden="1">2</definedName>
    <definedName name="solver_rlx" localSheetId="3" hidden="1">2</definedName>
    <definedName name="solver_rlx" localSheetId="4" hidden="1">2</definedName>
    <definedName name="solver_rlx" localSheetId="5" hidden="1">2</definedName>
    <definedName name="solver_rlx" localSheetId="6" hidden="1">2</definedName>
    <definedName name="solver_rsd" localSheetId="0" hidden="1">0</definedName>
    <definedName name="solver_rsd" localSheetId="1" hidden="1">0</definedName>
    <definedName name="solver_rsd" localSheetId="2" hidden="1">0</definedName>
    <definedName name="solver_rsd" localSheetId="3" hidden="1">0</definedName>
    <definedName name="solver_rsd" localSheetId="4" hidden="1">0</definedName>
    <definedName name="solver_rsd" localSheetId="5" hidden="1">0</definedName>
    <definedName name="solver_rsd" localSheetId="6" hidden="1">0</definedName>
    <definedName name="solver_scl" localSheetId="0" hidden="1">2</definedName>
    <definedName name="solver_scl" localSheetId="1" hidden="1">2</definedName>
    <definedName name="solver_scl" localSheetId="2" hidden="1">2</definedName>
    <definedName name="solver_scl" localSheetId="3" hidden="1">2</definedName>
    <definedName name="solver_scl" localSheetId="4" hidden="1">2</definedName>
    <definedName name="solver_scl" localSheetId="5" hidden="1">2</definedName>
    <definedName name="solver_scl" localSheetId="6" hidden="1">2</definedName>
    <definedName name="solver_sho" localSheetId="0" hidden="1">2</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ho" localSheetId="5" hidden="1">2</definedName>
    <definedName name="solver_sho" localSheetId="6" hidden="1">2</definedName>
    <definedName name="solver_ssz" localSheetId="0" hidden="1">0</definedName>
    <definedName name="solver_ssz" localSheetId="1" hidden="1">0</definedName>
    <definedName name="solver_ssz" localSheetId="2" hidden="1">0</definedName>
    <definedName name="solver_ssz" localSheetId="3" hidden="1">0</definedName>
    <definedName name="solver_ssz" localSheetId="4" hidden="1">0</definedName>
    <definedName name="solver_ssz" localSheetId="5" hidden="1">0</definedName>
    <definedName name="solver_ssz" localSheetId="6" hidden="1">0</definedName>
    <definedName name="solver_tim" localSheetId="0" hidden="1">2147483647</definedName>
    <definedName name="solver_tim" localSheetId="1" hidden="1">2147483647</definedName>
    <definedName name="solver_tim" localSheetId="2" hidden="1">2147483647</definedName>
    <definedName name="solver_tim" localSheetId="3" hidden="1">2147483647</definedName>
    <definedName name="solver_tim" localSheetId="4" hidden="1">2147483647</definedName>
    <definedName name="solver_tim" localSheetId="5" hidden="1">2147483647</definedName>
    <definedName name="solver_tim" localSheetId="6" hidden="1">2147483647</definedName>
    <definedName name="solver_tol" localSheetId="0" hidden="1">0.01</definedName>
    <definedName name="solver_tol" localSheetId="1" hidden="1">0.01</definedName>
    <definedName name="solver_tol" localSheetId="2" hidden="1">0.01</definedName>
    <definedName name="solver_tol" localSheetId="3" hidden="1">0.01</definedName>
    <definedName name="solver_tol" localSheetId="4" hidden="1">0.01</definedName>
    <definedName name="solver_tol" localSheetId="5" hidden="1">0.01</definedName>
    <definedName name="solver_tol" localSheetId="6" hidden="1">0.01</definedName>
    <definedName name="solver_typ" localSheetId="0" hidden="1">2</definedName>
    <definedName name="solver_typ" localSheetId="1" hidden="1">2</definedName>
    <definedName name="solver_typ" localSheetId="2" hidden="1">2</definedName>
    <definedName name="solver_typ" localSheetId="3" hidden="1">2</definedName>
    <definedName name="solver_typ" localSheetId="4" hidden="1">2</definedName>
    <definedName name="solver_typ" localSheetId="5" hidden="1">2</definedName>
    <definedName name="solver_typ" localSheetId="6" hidden="1">2</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al" localSheetId="5" hidden="1">0</definedName>
    <definedName name="solver_val" localSheetId="6" hidden="1">0</definedName>
    <definedName name="solver_ver" localSheetId="0" hidden="1">2</definedName>
    <definedName name="solver_ver" localSheetId="1" hidden="1">3</definedName>
    <definedName name="solver_ver" localSheetId="2" hidden="1">3</definedName>
    <definedName name="solver_ver" localSheetId="3" hidden="1">3</definedName>
    <definedName name="solver_ver" localSheetId="4" hidden="1">3</definedName>
    <definedName name="solver_ver" localSheetId="5" hidden="1">3</definedName>
    <definedName name="solver_ver" localSheetId="6"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26" l="1"/>
  <c r="B12" i="26"/>
  <c r="L43" i="28"/>
  <c r="K43" i="28"/>
  <c r="J43" i="28"/>
  <c r="AC8" i="28"/>
  <c r="AB8" i="28" s="1"/>
  <c r="H12" i="28"/>
  <c r="H7" i="28"/>
  <c r="AD23" i="28" s="1"/>
  <c r="G7" i="28"/>
  <c r="AA23" i="28" s="1"/>
  <c r="F7" i="28"/>
  <c r="W23" i="28" s="1"/>
  <c r="E7" i="28"/>
  <c r="U23" i="28" s="1"/>
  <c r="D7" i="28"/>
  <c r="R23" i="28" s="1"/>
  <c r="C7" i="28"/>
  <c r="M23" i="28" s="1"/>
  <c r="B7" i="28"/>
  <c r="L23" i="28" s="1"/>
  <c r="G12" i="28"/>
  <c r="F12" i="28"/>
  <c r="E12" i="28"/>
  <c r="D12" i="28"/>
  <c r="C12" i="28"/>
  <c r="B12" i="28"/>
  <c r="Z8" i="28"/>
  <c r="AA8" i="28" s="1"/>
  <c r="W8" i="28"/>
  <c r="X8" i="28" s="1"/>
  <c r="T8" i="28"/>
  <c r="U8" i="28" s="1"/>
  <c r="Q8" i="28"/>
  <c r="R8" i="28" s="1"/>
  <c r="N8" i="28"/>
  <c r="M8" i="28" s="1"/>
  <c r="K8" i="28"/>
  <c r="L8" i="28" s="1"/>
  <c r="J8" i="28"/>
  <c r="Y15" i="28" l="1"/>
  <c r="Y35" i="28" s="1"/>
  <c r="Y36" i="28" s="1"/>
  <c r="Y8" i="28"/>
  <c r="Z15" i="28"/>
  <c r="Z35" i="28" s="1"/>
  <c r="Z36" i="28" s="1"/>
  <c r="P8" i="28"/>
  <c r="R15" i="28" s="1"/>
  <c r="R35" i="28" s="1"/>
  <c r="R36" i="28" s="1"/>
  <c r="AC23" i="28"/>
  <c r="H11" i="28"/>
  <c r="AB7" i="28"/>
  <c r="AB22" i="28"/>
  <c r="AB23" i="28"/>
  <c r="Y14" i="28"/>
  <c r="V17" i="28"/>
  <c r="J42" i="28"/>
  <c r="AD8" i="28"/>
  <c r="Y7" i="28"/>
  <c r="Y22" i="28"/>
  <c r="J23" i="28"/>
  <c r="V14" i="28"/>
  <c r="O8" i="28"/>
  <c r="L15" i="28" s="1"/>
  <c r="E11" i="28"/>
  <c r="Y23" i="28"/>
  <c r="X23" i="28"/>
  <c r="G11" i="28"/>
  <c r="S22" i="28"/>
  <c r="F11" i="28"/>
  <c r="S17" i="28"/>
  <c r="S7" i="28"/>
  <c r="V7" i="28"/>
  <c r="S8" i="28"/>
  <c r="U15" i="28" s="1"/>
  <c r="V22" i="28"/>
  <c r="V15" i="28"/>
  <c r="J15" i="28"/>
  <c r="L35" i="28"/>
  <c r="L36" i="28" s="1"/>
  <c r="O15" i="28"/>
  <c r="T15" i="28"/>
  <c r="N15" i="28"/>
  <c r="P14" i="28"/>
  <c r="W15" i="28"/>
  <c r="P7" i="28"/>
  <c r="V8" i="28"/>
  <c r="S15" i="28" s="1"/>
  <c r="D11" i="28"/>
  <c r="K15" i="28"/>
  <c r="P17" i="28"/>
  <c r="P22" i="28"/>
  <c r="N23" i="28"/>
  <c r="V23" i="28"/>
  <c r="P23" i="28"/>
  <c r="Z23" i="28"/>
  <c r="O23" i="28"/>
  <c r="J14" i="28"/>
  <c r="M14" i="28"/>
  <c r="K23" i="28"/>
  <c r="S23" i="28"/>
  <c r="J7" i="28"/>
  <c r="B11" i="28"/>
  <c r="J17" i="28"/>
  <c r="J22" i="28"/>
  <c r="T23" i="28"/>
  <c r="Q23" i="28"/>
  <c r="S14" i="28"/>
  <c r="Q15" i="28"/>
  <c r="M7" i="28"/>
  <c r="C11" i="28"/>
  <c r="M17" i="28"/>
  <c r="M22" i="28"/>
  <c r="K54" i="27"/>
  <c r="I53" i="27" s="1"/>
  <c r="J54" i="27"/>
  <c r="I54" i="27"/>
  <c r="G21" i="27"/>
  <c r="F21" i="27"/>
  <c r="E21" i="27"/>
  <c r="D21" i="27"/>
  <c r="C21" i="27"/>
  <c r="B21" i="27"/>
  <c r="Y17" i="27"/>
  <c r="V17" i="27"/>
  <c r="W17" i="27" s="1"/>
  <c r="S17" i="27"/>
  <c r="T17" i="27" s="1"/>
  <c r="P17" i="27"/>
  <c r="M17" i="27"/>
  <c r="L17" i="27" s="1"/>
  <c r="J17" i="27"/>
  <c r="K17" i="27" s="1"/>
  <c r="G16" i="27"/>
  <c r="Z34" i="27" s="1"/>
  <c r="F16" i="27"/>
  <c r="V34" i="27" s="1"/>
  <c r="E16" i="27"/>
  <c r="T34" i="27" s="1"/>
  <c r="D16" i="27"/>
  <c r="Q34" i="27" s="1"/>
  <c r="C16" i="27"/>
  <c r="L34" i="27" s="1"/>
  <c r="B16" i="27"/>
  <c r="K34" i="27" s="1"/>
  <c r="H39" i="26"/>
  <c r="G39" i="26"/>
  <c r="F39" i="26"/>
  <c r="C7" i="26"/>
  <c r="I20" i="26" s="1"/>
  <c r="B7" i="26"/>
  <c r="F20" i="26" s="1"/>
  <c r="D7" i="25"/>
  <c r="D11" i="25" s="1"/>
  <c r="C7" i="25"/>
  <c r="I7" i="25" s="1"/>
  <c r="B7" i="25"/>
  <c r="G23" i="25" s="1"/>
  <c r="E7" i="24"/>
  <c r="P7" i="24" s="1"/>
  <c r="D7" i="24"/>
  <c r="M23" i="24" s="1"/>
  <c r="C7" i="24"/>
  <c r="K23" i="24" s="1"/>
  <c r="B7" i="24"/>
  <c r="F7" i="23"/>
  <c r="U23" i="23" s="1"/>
  <c r="E7" i="23"/>
  <c r="Q22" i="23" s="1"/>
  <c r="D7" i="23"/>
  <c r="N22" i="23" s="1"/>
  <c r="C7" i="23"/>
  <c r="B7" i="23"/>
  <c r="J8" i="26"/>
  <c r="I8" i="26" s="1"/>
  <c r="G8" i="26"/>
  <c r="H8" i="26" s="1"/>
  <c r="F8" i="26"/>
  <c r="H43" i="25"/>
  <c r="G43" i="25"/>
  <c r="F43" i="25"/>
  <c r="D12" i="25"/>
  <c r="C12" i="25"/>
  <c r="B12" i="25"/>
  <c r="M8" i="25"/>
  <c r="N8" i="25" s="1"/>
  <c r="J8" i="25"/>
  <c r="I8" i="25" s="1"/>
  <c r="G8" i="25"/>
  <c r="H8" i="25" s="1"/>
  <c r="I43" i="24"/>
  <c r="H43" i="24"/>
  <c r="G43" i="24"/>
  <c r="P22" i="24"/>
  <c r="E12" i="24"/>
  <c r="D12" i="24"/>
  <c r="C12" i="24"/>
  <c r="B12" i="24"/>
  <c r="Q8" i="24"/>
  <c r="R8" i="24" s="1"/>
  <c r="N8" i="24"/>
  <c r="M8" i="24" s="1"/>
  <c r="K8" i="24"/>
  <c r="J8" i="24"/>
  <c r="H8" i="24"/>
  <c r="I8" i="24" s="1"/>
  <c r="G8" i="24"/>
  <c r="G22" i="24"/>
  <c r="U8" i="23"/>
  <c r="V8" i="23" s="1"/>
  <c r="R8" i="23"/>
  <c r="S8" i="23" s="1"/>
  <c r="O8" i="23"/>
  <c r="N8" i="23" s="1"/>
  <c r="L8" i="23"/>
  <c r="M8" i="23" s="1"/>
  <c r="K8" i="23"/>
  <c r="I8" i="23"/>
  <c r="J8" i="23" s="1"/>
  <c r="N8" i="17"/>
  <c r="L8" i="17"/>
  <c r="M8" i="17"/>
  <c r="P8" i="17"/>
  <c r="O8" i="17" s="1"/>
  <c r="S8" i="17"/>
  <c r="R8" i="17" s="1"/>
  <c r="V8" i="17"/>
  <c r="U8" i="17" s="1"/>
  <c r="Y8" i="17"/>
  <c r="Z8" i="17" s="1"/>
  <c r="K8" i="17"/>
  <c r="I8" i="17"/>
  <c r="J43" i="23"/>
  <c r="I43" i="23"/>
  <c r="H43" i="23"/>
  <c r="F12" i="23"/>
  <c r="E12" i="23"/>
  <c r="D12" i="23"/>
  <c r="C12" i="23"/>
  <c r="B12" i="23"/>
  <c r="M23" i="23"/>
  <c r="B12" i="17"/>
  <c r="G12" i="17"/>
  <c r="F12" i="17"/>
  <c r="E12" i="17"/>
  <c r="D12" i="17"/>
  <c r="C12" i="17"/>
  <c r="K43" i="17"/>
  <c r="J43" i="17"/>
  <c r="I43" i="17"/>
  <c r="J8" i="17"/>
  <c r="B7" i="17"/>
  <c r="I23" i="17" s="1"/>
  <c r="L8" i="25" l="1"/>
  <c r="Q8" i="23"/>
  <c r="H14" i="23"/>
  <c r="X8" i="17"/>
  <c r="W8" i="17"/>
  <c r="T8" i="17"/>
  <c r="Q8" i="17"/>
  <c r="AA15" i="28"/>
  <c r="AA35" i="28" s="1"/>
  <c r="AA36" i="28" s="1"/>
  <c r="W35" i="28"/>
  <c r="W36" i="28" s="1"/>
  <c r="W18" i="28"/>
  <c r="W38" i="28" s="1"/>
  <c r="W39" i="28" s="1"/>
  <c r="V35" i="28"/>
  <c r="V36" i="28" s="1"/>
  <c r="V18" i="28"/>
  <c r="V38" i="28" s="1"/>
  <c r="V39" i="28" s="1"/>
  <c r="X15" i="28"/>
  <c r="F8" i="25"/>
  <c r="H23" i="25"/>
  <c r="F22" i="25"/>
  <c r="K23" i="25"/>
  <c r="R18" i="28"/>
  <c r="R38" i="28" s="1"/>
  <c r="R39" i="28" s="1"/>
  <c r="U35" i="28"/>
  <c r="U36" i="28" s="1"/>
  <c r="M15" i="28"/>
  <c r="M35" i="28" s="1"/>
  <c r="M36" i="28" s="1"/>
  <c r="P15" i="28"/>
  <c r="M18" i="28" s="1"/>
  <c r="M38" i="28" s="1"/>
  <c r="M39" i="28" s="1"/>
  <c r="L18" i="28"/>
  <c r="L38" i="28" s="1"/>
  <c r="L39" i="28" s="1"/>
  <c r="Q35" i="28"/>
  <c r="Q36" i="28" s="1"/>
  <c r="Q18" i="28"/>
  <c r="Q38" i="28" s="1"/>
  <c r="Q39" i="28" s="1"/>
  <c r="S35" i="28"/>
  <c r="S36" i="28" s="1"/>
  <c r="S18" i="28"/>
  <c r="S38" i="28" s="1"/>
  <c r="S39" i="28" s="1"/>
  <c r="U18" i="28"/>
  <c r="U38" i="28" s="1"/>
  <c r="U39" i="28" s="1"/>
  <c r="N18" i="28"/>
  <c r="N38" i="28" s="1"/>
  <c r="N39" i="28" s="1"/>
  <c r="N35" i="28"/>
  <c r="N36" i="28" s="1"/>
  <c r="T35" i="28"/>
  <c r="T36" i="28" s="1"/>
  <c r="T18" i="28"/>
  <c r="T38" i="28" s="1"/>
  <c r="T39" i="28" s="1"/>
  <c r="J35" i="28"/>
  <c r="J36" i="28" s="1"/>
  <c r="J18" i="28"/>
  <c r="J38" i="28" s="1"/>
  <c r="J39" i="28" s="1"/>
  <c r="K35" i="28"/>
  <c r="K36" i="28" s="1"/>
  <c r="K18" i="28"/>
  <c r="K38" i="28" s="1"/>
  <c r="K39" i="28" s="1"/>
  <c r="O18" i="28"/>
  <c r="O38" i="28" s="1"/>
  <c r="O39" i="28" s="1"/>
  <c r="O35" i="28"/>
  <c r="O36" i="28" s="1"/>
  <c r="U17" i="27"/>
  <c r="V24" i="27"/>
  <c r="V46" i="27" s="1"/>
  <c r="V47" i="27" s="1"/>
  <c r="U23" i="27"/>
  <c r="P34" i="27"/>
  <c r="R17" i="27"/>
  <c r="T24" i="27" s="1"/>
  <c r="X34" i="27"/>
  <c r="G20" i="27"/>
  <c r="U34" i="27"/>
  <c r="R24" i="27"/>
  <c r="R46" i="27" s="1"/>
  <c r="R47" i="27" s="1"/>
  <c r="O16" i="27"/>
  <c r="X16" i="27"/>
  <c r="I17" i="27"/>
  <c r="X17" i="27"/>
  <c r="U24" i="27" s="1"/>
  <c r="U46" i="27" s="1"/>
  <c r="U47" i="27" s="1"/>
  <c r="O33" i="27"/>
  <c r="X33" i="27"/>
  <c r="D20" i="27"/>
  <c r="O26" i="27"/>
  <c r="M24" i="27"/>
  <c r="M46" i="27" s="1"/>
  <c r="M47" i="27" s="1"/>
  <c r="M34" i="27"/>
  <c r="I24" i="27"/>
  <c r="R16" i="27"/>
  <c r="N17" i="27"/>
  <c r="E20" i="27"/>
  <c r="S24" i="27"/>
  <c r="R26" i="27"/>
  <c r="R33" i="27"/>
  <c r="N34" i="27"/>
  <c r="U16" i="27"/>
  <c r="O17" i="27"/>
  <c r="F20" i="27"/>
  <c r="I23" i="27"/>
  <c r="U33" i="27"/>
  <c r="O34" i="27"/>
  <c r="W34" i="27"/>
  <c r="J24" i="27"/>
  <c r="Q17" i="27"/>
  <c r="N24" i="27" s="1"/>
  <c r="O23" i="27"/>
  <c r="I34" i="27"/>
  <c r="Y34" i="27"/>
  <c r="Z17" i="27"/>
  <c r="W24" i="27" s="1"/>
  <c r="W46" i="27" s="1"/>
  <c r="W47" i="27" s="1"/>
  <c r="R23" i="27"/>
  <c r="J34" i="27"/>
  <c r="R34" i="27"/>
  <c r="I16" i="27"/>
  <c r="B20" i="27"/>
  <c r="P24" i="27"/>
  <c r="I26" i="27"/>
  <c r="I33" i="27"/>
  <c r="S34" i="27"/>
  <c r="L23" i="27"/>
  <c r="L16" i="27"/>
  <c r="C20" i="27"/>
  <c r="L26" i="27"/>
  <c r="L33" i="27"/>
  <c r="F38" i="26"/>
  <c r="F14" i="26"/>
  <c r="F7" i="26"/>
  <c r="I7" i="26"/>
  <c r="I21" i="26"/>
  <c r="H21" i="26"/>
  <c r="K8" i="26"/>
  <c r="H15" i="26" s="1"/>
  <c r="H33" i="26" s="1"/>
  <c r="H34" i="26" s="1"/>
  <c r="B11" i="26"/>
  <c r="G21" i="26"/>
  <c r="F21" i="26"/>
  <c r="F15" i="26"/>
  <c r="C11" i="26"/>
  <c r="G15" i="26"/>
  <c r="J21" i="26"/>
  <c r="K21" i="26"/>
  <c r="F42" i="25"/>
  <c r="F15" i="25"/>
  <c r="F35" i="25" s="1"/>
  <c r="F36" i="25" s="1"/>
  <c r="C11" i="25"/>
  <c r="K15" i="25"/>
  <c r="K35" i="25" s="1"/>
  <c r="K36" i="25" s="1"/>
  <c r="J15" i="25"/>
  <c r="J35" i="25" s="1"/>
  <c r="J36" i="25" s="1"/>
  <c r="G15" i="25"/>
  <c r="G18" i="25" s="1"/>
  <c r="G38" i="25" s="1"/>
  <c r="G39" i="25" s="1"/>
  <c r="K8" i="25"/>
  <c r="H15" i="25" s="1"/>
  <c r="H35" i="25" s="1"/>
  <c r="H36" i="25" s="1"/>
  <c r="L22" i="25"/>
  <c r="L23" i="25"/>
  <c r="M23" i="25"/>
  <c r="F7" i="25"/>
  <c r="B11" i="25"/>
  <c r="F14" i="25"/>
  <c r="F23" i="25"/>
  <c r="N23" i="25"/>
  <c r="I14" i="25"/>
  <c r="I23" i="25"/>
  <c r="F17" i="25"/>
  <c r="J23" i="25"/>
  <c r="L7" i="25"/>
  <c r="I22" i="25"/>
  <c r="G42" i="24"/>
  <c r="C11" i="24"/>
  <c r="G15" i="24"/>
  <c r="G23" i="24"/>
  <c r="O8" i="24"/>
  <c r="L15" i="24" s="1"/>
  <c r="L35" i="24" s="1"/>
  <c r="L36" i="24" s="1"/>
  <c r="P8" i="24"/>
  <c r="M15" i="24" s="1"/>
  <c r="M35" i="24" s="1"/>
  <c r="M36" i="24" s="1"/>
  <c r="G14" i="24"/>
  <c r="H15" i="24"/>
  <c r="H35" i="24" s="1"/>
  <c r="H36" i="24" s="1"/>
  <c r="G7" i="24"/>
  <c r="K15" i="24"/>
  <c r="K35" i="24" s="1"/>
  <c r="K36" i="24" s="1"/>
  <c r="O15" i="24"/>
  <c r="G35" i="24"/>
  <c r="G36" i="24" s="1"/>
  <c r="N23" i="24"/>
  <c r="E11" i="24"/>
  <c r="B11" i="24"/>
  <c r="M22" i="24"/>
  <c r="L23" i="24"/>
  <c r="M14" i="24"/>
  <c r="H23" i="24"/>
  <c r="J7" i="24"/>
  <c r="N15" i="24"/>
  <c r="I23" i="24"/>
  <c r="Q23" i="24"/>
  <c r="D11" i="24"/>
  <c r="G17" i="24"/>
  <c r="J14" i="24"/>
  <c r="J17" i="24"/>
  <c r="O23" i="24"/>
  <c r="P23" i="24"/>
  <c r="M7" i="24"/>
  <c r="L8" i="24"/>
  <c r="I15" i="24" s="1"/>
  <c r="J23" i="24"/>
  <c r="R23" i="24"/>
  <c r="J22" i="24"/>
  <c r="T8" i="23"/>
  <c r="Q15" i="23" s="1"/>
  <c r="H8" i="23"/>
  <c r="P8" i="23"/>
  <c r="N15" i="23" s="1"/>
  <c r="N35" i="23" s="1"/>
  <c r="N36" i="23" s="1"/>
  <c r="H15" i="23"/>
  <c r="C11" i="23"/>
  <c r="P23" i="23"/>
  <c r="K7" i="23"/>
  <c r="H42" i="23"/>
  <c r="H22" i="23"/>
  <c r="H7" i="23"/>
  <c r="K22" i="23"/>
  <c r="K14" i="23"/>
  <c r="K23" i="23"/>
  <c r="H23" i="23"/>
  <c r="J15" i="23"/>
  <c r="R15" i="23"/>
  <c r="R35" i="23" s="1"/>
  <c r="R36" i="23" s="1"/>
  <c r="I23" i="23"/>
  <c r="J23" i="23"/>
  <c r="I15" i="23"/>
  <c r="I35" i="23" s="1"/>
  <c r="I36" i="23" s="1"/>
  <c r="B11" i="23"/>
  <c r="H17" i="23"/>
  <c r="O23" i="23"/>
  <c r="L15" i="23"/>
  <c r="N14" i="23"/>
  <c r="K17" i="23"/>
  <c r="T7" i="23"/>
  <c r="K15" i="23"/>
  <c r="S15" i="23"/>
  <c r="F11" i="23"/>
  <c r="T22" i="23"/>
  <c r="N23" i="23"/>
  <c r="V23" i="23"/>
  <c r="O15" i="23"/>
  <c r="R23" i="23"/>
  <c r="Q14" i="23"/>
  <c r="Q23" i="23"/>
  <c r="S23" i="23"/>
  <c r="N7" i="23"/>
  <c r="D11" i="23"/>
  <c r="N17" i="23"/>
  <c r="L23" i="23"/>
  <c r="T23" i="23"/>
  <c r="Q7" i="23"/>
  <c r="E11" i="23"/>
  <c r="B11" i="17"/>
  <c r="K23" i="17"/>
  <c r="I22" i="17"/>
  <c r="J23" i="17"/>
  <c r="I42" i="17"/>
  <c r="J15" i="17"/>
  <c r="J35" i="17" s="1"/>
  <c r="J36" i="17" s="1"/>
  <c r="P15" i="17"/>
  <c r="P35" i="17" s="1"/>
  <c r="P36" i="17" s="1"/>
  <c r="S15" i="17"/>
  <c r="M15" i="17"/>
  <c r="K15" i="17"/>
  <c r="K35" i="17" s="1"/>
  <c r="K36" i="17" s="1"/>
  <c r="V15" i="17"/>
  <c r="V35" i="17" s="1"/>
  <c r="V36" i="17" s="1"/>
  <c r="I7" i="17"/>
  <c r="M15" i="23" l="1"/>
  <c r="M35" i="23" s="1"/>
  <c r="M36" i="23" s="1"/>
  <c r="X35" i="28"/>
  <c r="X36" i="28" s="1"/>
  <c r="X18" i="28"/>
  <c r="X38" i="28" s="1"/>
  <c r="X39" i="28" s="1"/>
  <c r="P18" i="28"/>
  <c r="P38" i="28" s="1"/>
  <c r="P39" i="28" s="1"/>
  <c r="P35" i="28"/>
  <c r="P36" i="28" s="1"/>
  <c r="K24" i="27"/>
  <c r="T27" i="27"/>
  <c r="T49" i="27" s="1"/>
  <c r="T50" i="27" s="1"/>
  <c r="T46" i="27"/>
  <c r="T47" i="27" s="1"/>
  <c r="M27" i="27"/>
  <c r="M49" i="27" s="1"/>
  <c r="M50" i="27" s="1"/>
  <c r="K46" i="27"/>
  <c r="K47" i="27" s="1"/>
  <c r="K27" i="27"/>
  <c r="K49" i="27" s="1"/>
  <c r="K50" i="27" s="1"/>
  <c r="L24" i="27"/>
  <c r="I27" i="27" s="1"/>
  <c r="I49" i="27" s="1"/>
  <c r="I50" i="27" s="1"/>
  <c r="R27" i="27"/>
  <c r="R49" i="27" s="1"/>
  <c r="R50" i="27" s="1"/>
  <c r="Q24" i="27"/>
  <c r="S27" i="27"/>
  <c r="S49" i="27" s="1"/>
  <c r="S50" i="27" s="1"/>
  <c r="S46" i="27"/>
  <c r="S47" i="27" s="1"/>
  <c r="P46" i="27"/>
  <c r="P47" i="27" s="1"/>
  <c r="P27" i="27"/>
  <c r="P49" i="27" s="1"/>
  <c r="P50" i="27" s="1"/>
  <c r="N46" i="27"/>
  <c r="N47" i="27" s="1"/>
  <c r="J46" i="27"/>
  <c r="J47" i="27" s="1"/>
  <c r="J27" i="27"/>
  <c r="J49" i="27" s="1"/>
  <c r="J50" i="27" s="1"/>
  <c r="O24" i="27"/>
  <c r="I46" i="27"/>
  <c r="I47" i="27" s="1"/>
  <c r="F33" i="26"/>
  <c r="F34" i="26" s="1"/>
  <c r="G33" i="26"/>
  <c r="G34" i="26" s="1"/>
  <c r="G35" i="25"/>
  <c r="G36" i="25" s="1"/>
  <c r="H18" i="25"/>
  <c r="H38" i="25" s="1"/>
  <c r="H39" i="25" s="1"/>
  <c r="I15" i="25"/>
  <c r="H18" i="24"/>
  <c r="H38" i="24" s="1"/>
  <c r="H39" i="24" s="1"/>
  <c r="O35" i="24"/>
  <c r="O36" i="24" s="1"/>
  <c r="I18" i="24"/>
  <c r="I38" i="24" s="1"/>
  <c r="I39" i="24" s="1"/>
  <c r="I35" i="24"/>
  <c r="I36" i="24" s="1"/>
  <c r="L18" i="24"/>
  <c r="L38" i="24" s="1"/>
  <c r="L39" i="24" s="1"/>
  <c r="N35" i="24"/>
  <c r="N36" i="24" s="1"/>
  <c r="K18" i="24"/>
  <c r="K38" i="24" s="1"/>
  <c r="K39" i="24" s="1"/>
  <c r="J15" i="24"/>
  <c r="T15" i="17"/>
  <c r="N18" i="23"/>
  <c r="N38" i="23" s="1"/>
  <c r="N39" i="23" s="1"/>
  <c r="J35" i="23"/>
  <c r="J36" i="23" s="1"/>
  <c r="J18" i="23"/>
  <c r="J38" i="23" s="1"/>
  <c r="J39" i="23" s="1"/>
  <c r="I18" i="23"/>
  <c r="I38" i="23" s="1"/>
  <c r="I39" i="23" s="1"/>
  <c r="H18" i="23"/>
  <c r="H38" i="23" s="1"/>
  <c r="H39" i="23" s="1"/>
  <c r="H35" i="23"/>
  <c r="H36" i="23" s="1"/>
  <c r="O18" i="23"/>
  <c r="O38" i="23" s="1"/>
  <c r="O39" i="23" s="1"/>
  <c r="O35" i="23"/>
  <c r="O36" i="23" s="1"/>
  <c r="K35" i="23"/>
  <c r="K36" i="23" s="1"/>
  <c r="K18" i="23"/>
  <c r="K38" i="23" s="1"/>
  <c r="K39" i="23" s="1"/>
  <c r="S35" i="23"/>
  <c r="S36" i="23" s="1"/>
  <c r="Q35" i="23"/>
  <c r="Q36" i="23" s="1"/>
  <c r="L18" i="23"/>
  <c r="L38" i="23" s="1"/>
  <c r="L39" i="23" s="1"/>
  <c r="L35" i="23"/>
  <c r="L36" i="23" s="1"/>
  <c r="P15" i="23"/>
  <c r="I15" i="17"/>
  <c r="I35" i="17" s="1"/>
  <c r="I36" i="17" s="1"/>
  <c r="U15" i="17"/>
  <c r="U35" i="17" s="1"/>
  <c r="U36" i="17" s="1"/>
  <c r="M18" i="17"/>
  <c r="M38" i="17" s="1"/>
  <c r="M39" i="17" s="1"/>
  <c r="M35" i="17"/>
  <c r="M36" i="17" s="1"/>
  <c r="P18" i="17"/>
  <c r="P38" i="17" s="1"/>
  <c r="P39" i="17" s="1"/>
  <c r="S35" i="17"/>
  <c r="S36" i="17" s="1"/>
  <c r="S18" i="17"/>
  <c r="S38" i="17" s="1"/>
  <c r="S39" i="17" s="1"/>
  <c r="N15" i="17"/>
  <c r="L15" i="17"/>
  <c r="L35" i="17" s="1"/>
  <c r="L36" i="17" s="1"/>
  <c r="O15" i="17"/>
  <c r="O35" i="17" s="1"/>
  <c r="O36" i="17" s="1"/>
  <c r="Q15" i="17"/>
  <c r="R15" i="17"/>
  <c r="J18" i="17"/>
  <c r="J38" i="17" s="1"/>
  <c r="J39" i="17" s="1"/>
  <c r="G7" i="17"/>
  <c r="G11" i="17" s="1"/>
  <c r="F7" i="17"/>
  <c r="F11" i="17" s="1"/>
  <c r="E7" i="17"/>
  <c r="E11" i="17" s="1"/>
  <c r="D7" i="17"/>
  <c r="D11" i="17" s="1"/>
  <c r="C7" i="17"/>
  <c r="C11" i="17" s="1"/>
  <c r="O27" i="27" l="1"/>
  <c r="O49" i="27" s="1"/>
  <c r="O50" i="27" s="1"/>
  <c r="O46" i="27"/>
  <c r="O47" i="27" s="1"/>
  <c r="L27" i="27"/>
  <c r="L49" i="27" s="1"/>
  <c r="L50" i="27" s="1"/>
  <c r="L46" i="27"/>
  <c r="L47" i="27" s="1"/>
  <c r="Q46" i="27"/>
  <c r="Q47" i="27" s="1"/>
  <c r="Q27" i="27"/>
  <c r="Q49" i="27" s="1"/>
  <c r="Q50" i="27" s="1"/>
  <c r="N27" i="27"/>
  <c r="N49" i="27" s="1"/>
  <c r="N50" i="27" s="1"/>
  <c r="F18" i="25"/>
  <c r="F38" i="25" s="1"/>
  <c r="F39" i="25" s="1"/>
  <c r="I35" i="25"/>
  <c r="I36" i="25" s="1"/>
  <c r="J35" i="24"/>
  <c r="J36" i="24" s="1"/>
  <c r="J18" i="24"/>
  <c r="J38" i="24" s="1"/>
  <c r="J39" i="24" s="1"/>
  <c r="G18" i="24"/>
  <c r="G38" i="24" s="1"/>
  <c r="G39" i="24" s="1"/>
  <c r="W15" i="17"/>
  <c r="W35" i="17" s="1"/>
  <c r="W36" i="17" s="1"/>
  <c r="P18" i="23"/>
  <c r="P38" i="23" s="1"/>
  <c r="P39" i="23" s="1"/>
  <c r="P35" i="23"/>
  <c r="P36" i="23" s="1"/>
  <c r="M18" i="23"/>
  <c r="M38" i="23" s="1"/>
  <c r="M39" i="23" s="1"/>
  <c r="R18" i="17"/>
  <c r="R38" i="17" s="1"/>
  <c r="R39" i="17" s="1"/>
  <c r="R35" i="17"/>
  <c r="R36" i="17" s="1"/>
  <c r="Y23" i="17"/>
  <c r="X23" i="17"/>
  <c r="X22" i="17"/>
  <c r="Z23" i="17"/>
  <c r="K18" i="17"/>
  <c r="K38" i="17" s="1"/>
  <c r="K39" i="17" s="1"/>
  <c r="N35" i="17"/>
  <c r="N36" i="17" s="1"/>
  <c r="T35" i="17"/>
  <c r="T36" i="17" s="1"/>
  <c r="Q23" i="17"/>
  <c r="P23" i="17"/>
  <c r="O23" i="17"/>
  <c r="O22" i="17"/>
  <c r="Q18" i="17"/>
  <c r="Q38" i="17" s="1"/>
  <c r="Q39" i="17" s="1"/>
  <c r="Q35" i="17"/>
  <c r="Q36" i="17" s="1"/>
  <c r="R22" i="17"/>
  <c r="T23" i="17"/>
  <c r="S23" i="17"/>
  <c r="R23" i="17"/>
  <c r="I18" i="17"/>
  <c r="I38" i="17" s="1"/>
  <c r="I39" i="17" s="1"/>
  <c r="N23" i="17"/>
  <c r="M23" i="17"/>
  <c r="L23" i="17"/>
  <c r="L22" i="17"/>
  <c r="I14" i="17"/>
  <c r="U23" i="17"/>
  <c r="U22" i="17"/>
  <c r="W23" i="17"/>
  <c r="V23" i="17"/>
  <c r="O18" i="17"/>
  <c r="O38" i="17" s="1"/>
  <c r="O39" i="17" s="1"/>
  <c r="N18" i="17"/>
  <c r="N38" i="17" s="1"/>
  <c r="N39" i="17" s="1"/>
  <c r="L18" i="17"/>
  <c r="L38" i="17" s="1"/>
  <c r="L39" i="17" s="1"/>
  <c r="O14" i="17"/>
  <c r="O17" i="17"/>
  <c r="O7" i="17"/>
  <c r="I17" i="17"/>
  <c r="R17" i="17"/>
  <c r="R14" i="17"/>
  <c r="R7" i="17"/>
  <c r="X7" i="17"/>
  <c r="U14" i="17"/>
  <c r="U7" i="17"/>
  <c r="L7" i="17"/>
  <c r="L14" i="17"/>
  <c r="L17" i="17"/>
  <c r="T18" i="17" l="1"/>
  <c r="T38" i="17" s="1"/>
  <c r="T39" i="17" s="1"/>
</calcChain>
</file>

<file path=xl/sharedStrings.xml><?xml version="1.0" encoding="utf-8"?>
<sst xmlns="http://schemas.openxmlformats.org/spreadsheetml/2006/main" count="183" uniqueCount="40">
  <si>
    <t>Σwj</t>
  </si>
  <si>
    <t>C1</t>
  </si>
  <si>
    <t>C2</t>
  </si>
  <si>
    <t>C3</t>
  </si>
  <si>
    <t>C4</t>
  </si>
  <si>
    <t>C5</t>
  </si>
  <si>
    <t>Kriter Sayısı= 3</t>
  </si>
  <si>
    <t>Kriter Adı</t>
  </si>
  <si>
    <t>Sıralama</t>
  </si>
  <si>
    <t>Kriterler (Önem sırasına göre)</t>
  </si>
  <si>
    <t>Karşılaştırmalı Öncelikler</t>
  </si>
  <si>
    <r>
      <t>TTS (</t>
    </r>
    <r>
      <rPr>
        <sz val="11"/>
        <color theme="1"/>
        <rFont val="Calibri"/>
        <family val="2"/>
        <charset val="238"/>
      </rPr>
      <t>χ</t>
    </r>
    <r>
      <rPr>
        <sz val="11"/>
        <color theme="1"/>
        <rFont val="Calibri"/>
        <family val="2"/>
      </rPr>
      <t>)</t>
    </r>
  </si>
  <si>
    <t>Kriter 2</t>
  </si>
  <si>
    <t>Kriter 3</t>
  </si>
  <si>
    <t>Kriter 1</t>
  </si>
  <si>
    <t>Kriter Sayısı= 4</t>
  </si>
  <si>
    <t>Kriter Sayısı= 5</t>
  </si>
  <si>
    <t>Kriter Sayısı= 6</t>
  </si>
  <si>
    <t>Kriter 4</t>
  </si>
  <si>
    <t>Kriter 5</t>
  </si>
  <si>
    <t>Kriter 6</t>
  </si>
  <si>
    <t>Kriter 7</t>
  </si>
  <si>
    <t>C6</t>
  </si>
  <si>
    <t>Üçgensel Bulanık Üyelik Değerleri</t>
  </si>
  <si>
    <t>Kriterlerin Karşılaştırmalı Tercihi</t>
  </si>
  <si>
    <t>Üçgensel Bulanık Ağırlık Değerleri</t>
  </si>
  <si>
    <t>Kısıtlar:</t>
  </si>
  <si>
    <t>Tam Tutarlılıktan Sapma/Deviations from the Maximum Consistency (TTS/DMC)</t>
  </si>
  <si>
    <t>Kesin Ağırlık Değerleri</t>
  </si>
  <si>
    <t>Kriter Sayısı= 2</t>
  </si>
  <si>
    <t>  Bulanık dilsel (sözel) ölçek ve üçgensel bulanık sayılar</t>
  </si>
  <si>
    <t>C7</t>
  </si>
  <si>
    <t>  Model:</t>
  </si>
  <si>
    <t>L(Ci)</t>
  </si>
  <si>
    <t>M(Ci)</t>
  </si>
  <si>
    <t>U(Ci)</t>
  </si>
  <si>
    <t>Kriter Sayısı= 7</t>
  </si>
  <si>
    <t>Pamučar, D., &amp; Ecer, F. (2020). Prioritizing the Weights of the Evaluation Criteria Under Fuzziness:  The Fuzzy Full Consistency Method – FUCOM-F. Facta Universitatis, Series: Mechanical Engineering, 18(3), 419-437.</t>
  </si>
  <si>
    <t>Buckley, J.J. (1985). Fuzzy hierarchical analysis. Fuzzy Sets Systems, Vol. 17, No. 1, pp.233–247.</t>
  </si>
  <si>
    <t>FUZZY FUCOM-SOLVER KULLANIMI
Yalnızca sarı kutulardaki adımlara göre işlem yapınız. Mor kutular açıklama amacıyla eklenmiştir.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</si>
</sst>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4" x14ac:knownFonts="1">
    <font>
      <sz val="11"/>
      <color theme="1"/>
      <name val="Calibri"/>
      <family val="2"/>
      <scheme val="minor"/>
    </font>
    <font>
      <sz val="11"/>
      <name val="Calibri"/>
      <family val="2"/>
      <scheme val="minor"/>
    </font>
    <font>
      <sz val="11"/>
      <color theme="0"/>
      <name val="Calibri"/>
      <family val="2"/>
      <scheme val="minor"/>
    </font>
    <font>
      <sz val="11"/>
      <color rgb="FFFF0000"/>
      <name val="Calibri"/>
      <family val="2"/>
      <scheme val="minor"/>
    </font>
    <font>
      <sz val="11"/>
      <color theme="1"/>
      <name val="Calibri"/>
      <family val="2"/>
      <charset val="238"/>
    </font>
    <font>
      <sz val="11"/>
      <color theme="1"/>
      <name val="Calibri"/>
      <family val="2"/>
    </font>
    <font>
      <sz val="11"/>
      <name val="Calibri"/>
      <family val="2"/>
    </font>
    <font>
      <b/>
      <u/>
      <sz val="12"/>
      <color rgb="FFFF0000"/>
      <name val="Calibri"/>
      <family val="2"/>
      <scheme val="minor"/>
    </font>
    <font>
      <b/>
      <sz val="12"/>
      <name val="Times New Roman"/>
      <family val="1"/>
    </font>
    <font>
      <b/>
      <u/>
      <sz val="20"/>
      <color rgb="FFC00000"/>
      <name val="Calibri"/>
      <family val="2"/>
      <scheme val="minor"/>
    </font>
    <font>
      <sz val="8"/>
      <name val="Calibri"/>
      <family val="2"/>
      <scheme val="minor"/>
    </font>
    <font>
      <b/>
      <sz val="11"/>
      <color theme="1"/>
      <name val="Calibri"/>
      <family val="2"/>
      <charset val="162"/>
      <scheme val="minor"/>
    </font>
    <font>
      <b/>
      <sz val="11"/>
      <color theme="1"/>
      <name val="Times New Roman"/>
      <family val="1"/>
      <charset val="162"/>
    </font>
    <font>
      <b/>
      <sz val="11"/>
      <name val="Times New Roman"/>
      <family val="1"/>
      <charset val="162"/>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tint="0.59999389629810485"/>
        <bgColor indexed="64"/>
      </patternFill>
    </fill>
    <fill>
      <patternFill patternType="solid">
        <fgColor rgb="FFFFFF99"/>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1">
    <xf numFmtId="0" fontId="0" fillId="0" borderId="0"/>
  </cellStyleXfs>
  <cellXfs count="112">
    <xf numFmtId="0" fontId="0" fillId="0" borderId="0" xfId="0"/>
    <xf numFmtId="0" fontId="0" fillId="0" borderId="1" xfId="0" applyBorder="1" applyAlignment="1">
      <alignment horizontal="center"/>
    </xf>
    <xf numFmtId="0" fontId="0" fillId="0" borderId="0" xfId="0" applyAlignment="1">
      <alignment horizontal="center" wrapText="1"/>
    </xf>
    <xf numFmtId="0" fontId="0" fillId="0" borderId="1" xfId="0" applyBorder="1" applyAlignment="1">
      <alignment horizontal="center" wrapText="1"/>
    </xf>
    <xf numFmtId="0" fontId="2" fillId="0" borderId="0" xfId="0" applyFont="1" applyAlignment="1">
      <alignment horizontal="center" wrapText="1"/>
    </xf>
    <xf numFmtId="0" fontId="1" fillId="0" borderId="0" xfId="0" applyFont="1" applyAlignment="1">
      <alignment horizontal="center" wrapText="1"/>
    </xf>
    <xf numFmtId="0" fontId="3" fillId="0" borderId="0" xfId="0" applyFont="1" applyAlignment="1">
      <alignment horizontal="center" wrapText="1"/>
    </xf>
    <xf numFmtId="0" fontId="0" fillId="0" borderId="0" xfId="0" applyAlignment="1" applyProtection="1">
      <alignment horizontal="center" wrapText="1"/>
      <protection hidden="1"/>
    </xf>
    <xf numFmtId="0" fontId="0" fillId="3" borderId="0" xfId="0" applyFill="1" applyAlignment="1">
      <alignment horizontal="center" wrapText="1"/>
    </xf>
    <xf numFmtId="0" fontId="0" fillId="3" borderId="0" xfId="0" applyFill="1" applyAlignment="1">
      <alignment horizontal="left" wrapText="1"/>
    </xf>
    <xf numFmtId="0" fontId="2" fillId="3" borderId="0" xfId="0" applyFont="1" applyFill="1" applyAlignment="1">
      <alignment horizontal="center" wrapText="1"/>
    </xf>
    <xf numFmtId="0" fontId="1" fillId="3" borderId="0" xfId="0" applyFont="1" applyFill="1" applyAlignment="1">
      <alignment horizontal="center" wrapText="1"/>
    </xf>
    <xf numFmtId="0" fontId="0" fillId="0" borderId="0" xfId="0" applyAlignment="1">
      <alignment horizontal="right" wrapText="1"/>
    </xf>
    <xf numFmtId="0" fontId="3" fillId="0" borderId="0" xfId="0" applyFont="1" applyAlignment="1" applyProtection="1">
      <alignment horizontal="center" wrapText="1"/>
      <protection hidden="1"/>
    </xf>
    <xf numFmtId="0" fontId="0" fillId="0" borderId="1" xfId="0" applyBorder="1" applyAlignment="1">
      <alignment horizontal="left" wrapText="1"/>
    </xf>
    <xf numFmtId="0" fontId="0" fillId="0" borderId="0" xfId="0" applyAlignment="1">
      <alignment horizontal="left" wrapText="1"/>
    </xf>
    <xf numFmtId="0" fontId="1" fillId="0" borderId="1" xfId="0" applyFont="1" applyBorder="1" applyAlignment="1">
      <alignment horizontal="left"/>
    </xf>
    <xf numFmtId="0" fontId="1" fillId="0" borderId="1" xfId="0" applyFont="1" applyBorder="1" applyAlignment="1">
      <alignment horizontal="left" wrapText="1"/>
    </xf>
    <xf numFmtId="0" fontId="6" fillId="0" borderId="0" xfId="0" applyFont="1" applyAlignment="1">
      <alignment horizontal="center" wrapText="1"/>
    </xf>
    <xf numFmtId="164" fontId="1" fillId="0" borderId="0" xfId="0" applyNumberFormat="1" applyFont="1" applyAlignment="1">
      <alignment horizontal="center" wrapText="1"/>
    </xf>
    <xf numFmtId="0" fontId="0" fillId="3" borderId="0" xfId="0" applyFill="1" applyAlignment="1">
      <alignment horizontal="right" wrapText="1"/>
    </xf>
    <xf numFmtId="0" fontId="0" fillId="5" borderId="1" xfId="0" applyFill="1" applyBorder="1" applyAlignment="1" applyProtection="1">
      <alignment horizontal="center" wrapText="1"/>
      <protection locked="0"/>
    </xf>
    <xf numFmtId="164" fontId="0" fillId="7" borderId="1" xfId="0" applyNumberFormat="1" applyFill="1" applyBorder="1" applyAlignment="1">
      <alignment horizontal="center" wrapText="1"/>
    </xf>
    <xf numFmtId="0" fontId="0" fillId="0" borderId="0" xfId="0" applyAlignment="1">
      <alignment horizontal="center"/>
    </xf>
    <xf numFmtId="0" fontId="0" fillId="0" borderId="0" xfId="0" applyAlignment="1" applyProtection="1">
      <alignment horizontal="center" wrapText="1"/>
      <protection locked="0"/>
    </xf>
    <xf numFmtId="164" fontId="0" fillId="0" borderId="0" xfId="0" applyNumberFormat="1" applyAlignment="1">
      <alignment horizontal="center" wrapText="1"/>
    </xf>
    <xf numFmtId="0" fontId="0" fillId="0" borderId="1" xfId="0" applyBorder="1" applyAlignment="1" applyProtection="1">
      <alignment horizontal="center" wrapText="1"/>
      <protection locked="0"/>
    </xf>
    <xf numFmtId="0" fontId="0" fillId="0" borderId="0" xfId="0" applyAlignment="1">
      <alignment vertical="center" wrapText="1"/>
    </xf>
    <xf numFmtId="0" fontId="0" fillId="0" borderId="0" xfId="0" applyAlignment="1">
      <alignment vertical="center"/>
    </xf>
    <xf numFmtId="0" fontId="1" fillId="4" borderId="1" xfId="0" applyFont="1" applyFill="1" applyBorder="1" applyAlignment="1">
      <alignment horizontal="center" wrapText="1"/>
    </xf>
    <xf numFmtId="0" fontId="0" fillId="9" borderId="1" xfId="0" applyFill="1" applyBorder="1" applyAlignment="1">
      <alignment horizontal="left" wrapText="1"/>
    </xf>
    <xf numFmtId="165" fontId="0" fillId="0" borderId="1" xfId="0" applyNumberFormat="1" applyBorder="1" applyAlignment="1">
      <alignment horizontal="center" wrapText="1"/>
    </xf>
    <xf numFmtId="0" fontId="1" fillId="0" borderId="0" xfId="0" applyFont="1" applyAlignment="1">
      <alignment horizontal="left" vertical="center"/>
    </xf>
    <xf numFmtId="0" fontId="0" fillId="8" borderId="5" xfId="0" applyFill="1" applyBorder="1" applyAlignment="1">
      <alignment horizontal="center" wrapText="1"/>
    </xf>
    <xf numFmtId="0" fontId="0" fillId="8" borderId="6" xfId="0" applyFill="1" applyBorder="1" applyAlignment="1">
      <alignment horizontal="center" wrapText="1"/>
    </xf>
    <xf numFmtId="0" fontId="0" fillId="8" borderId="7" xfId="0" applyFill="1" applyBorder="1" applyAlignment="1">
      <alignment horizontal="center" wrapText="1"/>
    </xf>
    <xf numFmtId="0" fontId="0" fillId="6" borderId="5" xfId="0" applyFill="1" applyBorder="1" applyAlignment="1">
      <alignment horizontal="center" wrapText="1"/>
    </xf>
    <xf numFmtId="0" fontId="0" fillId="6" borderId="6" xfId="0" applyFill="1" applyBorder="1" applyAlignment="1">
      <alignment horizontal="center" wrapText="1"/>
    </xf>
    <xf numFmtId="0" fontId="0" fillId="6" borderId="7" xfId="0" applyFill="1" applyBorder="1" applyAlignment="1">
      <alignment horizontal="center" wrapText="1"/>
    </xf>
    <xf numFmtId="0" fontId="0" fillId="0" borderId="0" xfId="0" applyAlignment="1">
      <alignment horizontal="left"/>
    </xf>
    <xf numFmtId="2" fontId="0" fillId="6" borderId="5" xfId="0" applyNumberFormat="1" applyFill="1" applyBorder="1" applyAlignment="1">
      <alignment horizontal="center" wrapText="1"/>
    </xf>
    <xf numFmtId="2" fontId="0" fillId="6" borderId="6" xfId="0" applyNumberFormat="1" applyFill="1" applyBorder="1" applyAlignment="1">
      <alignment horizontal="center" wrapText="1"/>
    </xf>
    <xf numFmtId="2" fontId="0" fillId="6" borderId="7" xfId="0" applyNumberFormat="1" applyFill="1" applyBorder="1" applyAlignment="1">
      <alignment horizontal="center" wrapText="1"/>
    </xf>
    <xf numFmtId="2" fontId="0" fillId="8" borderId="5" xfId="0" applyNumberFormat="1" applyFill="1" applyBorder="1" applyAlignment="1">
      <alignment horizontal="center" wrapText="1"/>
    </xf>
    <xf numFmtId="2" fontId="0" fillId="8" borderId="6" xfId="0" applyNumberFormat="1" applyFill="1" applyBorder="1" applyAlignment="1">
      <alignment horizontal="center" wrapText="1"/>
    </xf>
    <xf numFmtId="2" fontId="0" fillId="8" borderId="7" xfId="0" applyNumberFormat="1" applyFill="1" applyBorder="1" applyAlignment="1">
      <alignment horizontal="center" wrapText="1"/>
    </xf>
    <xf numFmtId="2" fontId="0" fillId="8" borderId="8" xfId="0" applyNumberFormat="1" applyFill="1" applyBorder="1" applyAlignment="1">
      <alignment horizontal="center" wrapText="1"/>
    </xf>
    <xf numFmtId="2" fontId="0" fillId="8" borderId="4" xfId="0" applyNumberFormat="1" applyFill="1" applyBorder="1" applyAlignment="1">
      <alignment horizontal="center" wrapText="1"/>
    </xf>
    <xf numFmtId="2" fontId="0" fillId="8" borderId="9" xfId="0" applyNumberFormat="1" applyFill="1" applyBorder="1" applyAlignment="1">
      <alignment horizontal="center" wrapText="1"/>
    </xf>
    <xf numFmtId="0" fontId="1" fillId="0" borderId="0" xfId="0" applyFont="1" applyAlignment="1">
      <alignment horizontal="left"/>
    </xf>
    <xf numFmtId="0" fontId="2" fillId="0" borderId="1" xfId="0" applyFont="1" applyBorder="1" applyAlignment="1">
      <alignment horizontal="center" wrapText="1"/>
    </xf>
    <xf numFmtId="2" fontId="0" fillId="0" borderId="0" xfId="0" applyNumberFormat="1" applyAlignment="1">
      <alignment horizontal="center" wrapText="1"/>
    </xf>
    <xf numFmtId="0" fontId="2" fillId="0" borderId="5" xfId="0" applyFont="1" applyBorder="1" applyAlignment="1">
      <alignment horizontal="center" wrapText="1"/>
    </xf>
    <xf numFmtId="0" fontId="2" fillId="0" borderId="10" xfId="0" applyFont="1" applyBorder="1" applyAlignment="1">
      <alignment horizontal="center" wrapText="1"/>
    </xf>
    <xf numFmtId="2" fontId="0" fillId="0" borderId="1" xfId="0" applyNumberFormat="1" applyBorder="1" applyAlignment="1">
      <alignment horizontal="center" wrapText="1"/>
    </xf>
    <xf numFmtId="0" fontId="1" fillId="0" borderId="0" xfId="0" applyFont="1" applyAlignment="1">
      <alignment wrapText="1"/>
    </xf>
    <xf numFmtId="0" fontId="1" fillId="0" borderId="10" xfId="0" applyFont="1" applyBorder="1" applyAlignment="1">
      <alignment wrapText="1"/>
    </xf>
    <xf numFmtId="2" fontId="0" fillId="0" borderId="10" xfId="0" applyNumberFormat="1" applyBorder="1" applyAlignment="1">
      <alignment horizontal="center" wrapText="1"/>
    </xf>
    <xf numFmtId="2" fontId="0" fillId="6" borderId="1" xfId="0" applyNumberFormat="1" applyFill="1" applyBorder="1" applyAlignment="1">
      <alignment horizontal="center" wrapText="1"/>
    </xf>
    <xf numFmtId="0" fontId="0" fillId="3" borderId="0" xfId="0" applyFill="1" applyAlignment="1">
      <alignment horizontal="center"/>
    </xf>
    <xf numFmtId="0" fontId="0" fillId="3" borderId="0" xfId="0" applyFill="1" applyAlignment="1" applyProtection="1">
      <alignment horizontal="center" wrapText="1"/>
      <protection locked="0"/>
    </xf>
    <xf numFmtId="164" fontId="0" fillId="3" borderId="0" xfId="0" applyNumberFormat="1" applyFill="1" applyAlignment="1">
      <alignment horizontal="center" wrapText="1"/>
    </xf>
    <xf numFmtId="0" fontId="3" fillId="3" borderId="0" xfId="0" applyFont="1" applyFill="1" applyAlignment="1">
      <alignment horizontal="center" wrapText="1"/>
    </xf>
    <xf numFmtId="0" fontId="0" fillId="3" borderId="0" xfId="0" applyFill="1" applyAlignment="1" applyProtection="1">
      <alignment horizontal="center" wrapText="1"/>
      <protection hidden="1"/>
    </xf>
    <xf numFmtId="0" fontId="0" fillId="3" borderId="1" xfId="0" applyFill="1" applyBorder="1" applyAlignment="1">
      <alignment horizontal="left" wrapText="1"/>
    </xf>
    <xf numFmtId="0" fontId="0" fillId="3" borderId="1" xfId="0" applyFill="1" applyBorder="1" applyAlignment="1">
      <alignment horizontal="center"/>
    </xf>
    <xf numFmtId="0" fontId="0" fillId="3" borderId="1" xfId="0" applyFill="1" applyBorder="1" applyAlignment="1" applyProtection="1">
      <alignment horizontal="center" wrapText="1"/>
      <protection locked="0"/>
    </xf>
    <xf numFmtId="0" fontId="1" fillId="3" borderId="0" xfId="0" applyFont="1" applyFill="1" applyAlignment="1">
      <alignment horizontal="left" vertical="center"/>
    </xf>
    <xf numFmtId="0" fontId="1" fillId="3" borderId="1" xfId="0" applyFont="1" applyFill="1" applyBorder="1" applyAlignment="1">
      <alignment horizontal="left"/>
    </xf>
    <xf numFmtId="0" fontId="1" fillId="3" borderId="1" xfId="0" applyFont="1" applyFill="1" applyBorder="1" applyAlignment="1">
      <alignment horizontal="left" wrapText="1"/>
    </xf>
    <xf numFmtId="165" fontId="0" fillId="3" borderId="1" xfId="0" applyNumberFormat="1" applyFill="1" applyBorder="1" applyAlignment="1">
      <alignment horizontal="center" wrapText="1"/>
    </xf>
    <xf numFmtId="0" fontId="0" fillId="3" borderId="0" xfId="0" applyFill="1" applyAlignment="1">
      <alignment horizontal="left"/>
    </xf>
    <xf numFmtId="0" fontId="0" fillId="3" borderId="0" xfId="0" applyFill="1" applyAlignment="1">
      <alignment vertical="center" wrapText="1"/>
    </xf>
    <xf numFmtId="0" fontId="0" fillId="3" borderId="0" xfId="0" applyFill="1" applyAlignment="1">
      <alignment vertical="center"/>
    </xf>
    <xf numFmtId="0" fontId="6" fillId="3" borderId="0" xfId="0" applyFont="1" applyFill="1" applyAlignment="1">
      <alignment horizontal="center" wrapText="1"/>
    </xf>
    <xf numFmtId="164" fontId="1" fillId="3" borderId="0" xfId="0" applyNumberFormat="1" applyFont="1" applyFill="1" applyAlignment="1">
      <alignment horizontal="center" wrapText="1"/>
    </xf>
    <xf numFmtId="0" fontId="0" fillId="3" borderId="1" xfId="0" applyFill="1" applyBorder="1" applyAlignment="1">
      <alignment horizontal="center" wrapText="1"/>
    </xf>
    <xf numFmtId="0" fontId="3" fillId="3" borderId="0" xfId="0" applyFont="1" applyFill="1" applyAlignment="1" applyProtection="1">
      <alignment horizontal="center" wrapText="1"/>
      <protection hidden="1"/>
    </xf>
    <xf numFmtId="2" fontId="0" fillId="3" borderId="0" xfId="0" applyNumberFormat="1" applyFill="1" applyAlignment="1">
      <alignment horizontal="center" wrapText="1"/>
    </xf>
    <xf numFmtId="0" fontId="1" fillId="3" borderId="0" xfId="0" applyFont="1" applyFill="1" applyAlignment="1">
      <alignment horizontal="left"/>
    </xf>
    <xf numFmtId="0" fontId="2" fillId="3" borderId="1" xfId="0" applyFont="1" applyFill="1" applyBorder="1" applyAlignment="1">
      <alignment horizontal="center" wrapText="1"/>
    </xf>
    <xf numFmtId="0" fontId="2" fillId="3" borderId="5" xfId="0" applyFont="1" applyFill="1" applyBorder="1" applyAlignment="1">
      <alignment horizontal="center" wrapText="1"/>
    </xf>
    <xf numFmtId="0" fontId="2" fillId="3" borderId="10" xfId="0" applyFont="1" applyFill="1" applyBorder="1" applyAlignment="1">
      <alignment horizontal="center" wrapText="1"/>
    </xf>
    <xf numFmtId="0" fontId="7" fillId="3" borderId="0" xfId="0" applyFont="1" applyFill="1" applyAlignment="1">
      <alignment horizontal="center" vertical="center"/>
    </xf>
    <xf numFmtId="0" fontId="0" fillId="6" borderId="0" xfId="0" applyFill="1" applyAlignment="1">
      <alignment horizontal="center" wrapText="1"/>
    </xf>
    <xf numFmtId="0" fontId="8" fillId="6" borderId="0" xfId="0" applyFont="1" applyFill="1" applyAlignment="1">
      <alignment horizontal="left"/>
    </xf>
    <xf numFmtId="0" fontId="1" fillId="6" borderId="0" xfId="0" applyFont="1" applyFill="1" applyAlignment="1">
      <alignment horizontal="center" wrapText="1"/>
    </xf>
    <xf numFmtId="0" fontId="0" fillId="6" borderId="0" xfId="0" applyFill="1" applyAlignment="1" applyProtection="1">
      <alignment horizontal="center" wrapText="1"/>
      <protection locked="0"/>
    </xf>
    <xf numFmtId="164" fontId="0" fillId="6" borderId="0" xfId="0" applyNumberFormat="1" applyFill="1" applyAlignment="1">
      <alignment horizontal="center" wrapText="1"/>
    </xf>
    <xf numFmtId="0" fontId="3" fillId="6" borderId="0" xfId="0" applyFont="1" applyFill="1" applyAlignment="1">
      <alignment horizontal="center" wrapText="1"/>
    </xf>
    <xf numFmtId="0" fontId="0" fillId="6" borderId="0" xfId="0" applyFill="1" applyAlignment="1" applyProtection="1">
      <alignment horizontal="center" wrapText="1"/>
      <protection hidden="1"/>
    </xf>
    <xf numFmtId="0" fontId="11" fillId="3" borderId="0" xfId="0" applyFont="1" applyFill="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6" xfId="0" applyFont="1" applyFill="1" applyBorder="1" applyAlignment="1">
      <alignment horizontal="center" wrapText="1"/>
    </xf>
    <xf numFmtId="0" fontId="1" fillId="3" borderId="7" xfId="0" applyFont="1" applyFill="1" applyBorder="1" applyAlignment="1">
      <alignment horizontal="center" wrapText="1"/>
    </xf>
    <xf numFmtId="0" fontId="9" fillId="2" borderId="0" xfId="0" applyFont="1" applyFill="1" applyAlignment="1">
      <alignment horizontal="center" vertical="center"/>
    </xf>
    <xf numFmtId="0" fontId="1" fillId="3" borderId="0" xfId="0" applyFont="1" applyFill="1" applyAlignment="1">
      <alignment horizontal="center" wrapText="1"/>
    </xf>
    <xf numFmtId="0" fontId="1" fillId="3" borderId="1" xfId="0" applyFont="1" applyFill="1" applyBorder="1" applyAlignment="1">
      <alignment horizontal="center" wrapText="1"/>
    </xf>
    <xf numFmtId="0" fontId="1" fillId="3" borderId="3" xfId="0" applyFont="1" applyFill="1" applyBorder="1" applyAlignment="1">
      <alignment horizontal="left" vertical="center"/>
    </xf>
    <xf numFmtId="0" fontId="1" fillId="3" borderId="2" xfId="0" applyFont="1" applyFill="1" applyBorder="1" applyAlignment="1">
      <alignment horizontal="left" vertical="center"/>
    </xf>
    <xf numFmtId="0" fontId="1" fillId="0" borderId="3" xfId="0" applyFont="1" applyBorder="1" applyAlignment="1">
      <alignment horizontal="center" wrapText="1"/>
    </xf>
    <xf numFmtId="0" fontId="1" fillId="0" borderId="3"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center"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0" xfId="0" applyFont="1" applyAlignment="1">
      <alignment horizontal="center" wrapText="1"/>
    </xf>
    <xf numFmtId="0" fontId="12" fillId="6" borderId="0" xfId="0" applyFont="1" applyFill="1" applyAlignment="1">
      <alignment horizontal="left"/>
    </xf>
    <xf numFmtId="0" fontId="13" fillId="6" borderId="0" xfId="0" applyFont="1" applyFill="1" applyAlignment="1">
      <alignment horizontal="left"/>
    </xf>
    <xf numFmtId="0" fontId="9" fillId="2" borderId="0" xfId="0" applyFont="1" applyFill="1" applyAlignment="1">
      <alignment horizontal="center" vertical="center" wrapText="1"/>
    </xf>
  </cellXfs>
  <cellStyles count="1">
    <cellStyle name="Normal" xfId="0" builtinId="0"/>
  </cellStyles>
  <dxfs count="12">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Bulanık Ağırlık Değerleri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Açıklamalar!$I$55</c:f>
              <c:strCache>
                <c:ptCount val="1"/>
                <c:pt idx="0">
                  <c:v>L(Ci)</c:v>
                </c:pt>
              </c:strCache>
            </c:strRef>
          </c:tx>
          <c:spPr>
            <a:solidFill>
              <a:schemeClr val="accent1"/>
            </a:solidFill>
            <a:ln>
              <a:noFill/>
            </a:ln>
            <a:effectLst/>
          </c:spPr>
          <c:invertIfNegative val="0"/>
          <c:cat>
            <c:strRef>
              <c:f>Açıklamalar!$B$16:$G$16</c:f>
              <c:strCache>
                <c:ptCount val="6"/>
                <c:pt idx="0">
                  <c:v>C3</c:v>
                </c:pt>
                <c:pt idx="1">
                  <c:v>C1</c:v>
                </c:pt>
                <c:pt idx="2">
                  <c:v>C2</c:v>
                </c:pt>
                <c:pt idx="3">
                  <c:v>C4</c:v>
                </c:pt>
                <c:pt idx="4">
                  <c:v>C6</c:v>
                </c:pt>
                <c:pt idx="5">
                  <c:v>C5</c:v>
                </c:pt>
              </c:strCache>
            </c:strRef>
          </c:cat>
          <c:val>
            <c:numRef>
              <c:f>(Açıklamalar!$I$35,Açıklamalar!$L$35,Açıklamalar!$O$35,Açıklamalar!$R$35,Açıklamalar!$U$35,Açıklamalar!$X$35)</c:f>
              <c:numCache>
                <c:formatCode>0.00</c:formatCode>
                <c:ptCount val="6"/>
                <c:pt idx="0">
                  <c:v>0.1683370898267893</c:v>
                </c:pt>
                <c:pt idx="1">
                  <c:v>0.14963296873492377</c:v>
                </c:pt>
                <c:pt idx="2">
                  <c:v>3.7408242183730941E-2</c:v>
                </c:pt>
                <c:pt idx="3">
                  <c:v>2.1042136228348676E-2</c:v>
                </c:pt>
                <c:pt idx="4">
                  <c:v>4.2084272456697339E-2</c:v>
                </c:pt>
                <c:pt idx="5">
                  <c:v>6.2554893873905684E-2</c:v>
                </c:pt>
              </c:numCache>
            </c:numRef>
          </c:val>
          <c:extLst>
            <c:ext xmlns:c16="http://schemas.microsoft.com/office/drawing/2014/chart" uri="{C3380CC4-5D6E-409C-BE32-E72D297353CC}">
              <c16:uniqueId val="{00000000-BCF9-3446-BD9E-87CC5AF3D345}"/>
            </c:ext>
          </c:extLst>
        </c:ser>
        <c:ser>
          <c:idx val="1"/>
          <c:order val="1"/>
          <c:tx>
            <c:strRef>
              <c:f>Açıklamalar!$J$55</c:f>
              <c:strCache>
                <c:ptCount val="1"/>
                <c:pt idx="0">
                  <c:v>M(Ci)</c:v>
                </c:pt>
              </c:strCache>
            </c:strRef>
          </c:tx>
          <c:spPr>
            <a:solidFill>
              <a:schemeClr val="accent2"/>
            </a:solidFill>
            <a:ln>
              <a:noFill/>
            </a:ln>
            <a:effectLst/>
          </c:spPr>
          <c:invertIfNegative val="0"/>
          <c:cat>
            <c:strRef>
              <c:f>Açıklamalar!$B$16:$G$16</c:f>
              <c:strCache>
                <c:ptCount val="6"/>
                <c:pt idx="0">
                  <c:v>C3</c:v>
                </c:pt>
                <c:pt idx="1">
                  <c:v>C1</c:v>
                </c:pt>
                <c:pt idx="2">
                  <c:v>C2</c:v>
                </c:pt>
                <c:pt idx="3">
                  <c:v>C4</c:v>
                </c:pt>
                <c:pt idx="4">
                  <c:v>C6</c:v>
                </c:pt>
                <c:pt idx="5">
                  <c:v>C5</c:v>
                </c:pt>
              </c:strCache>
            </c:strRef>
          </c:cat>
          <c:val>
            <c:numRef>
              <c:f>(Açıklamalar!$J$35,Açıklamalar!$M$35,Açıklamalar!$P$35,Açıklamalar!$S$35,Açıklamalar!$V$35,Açıklamalar!$Y$35)</c:f>
              <c:numCache>
                <c:formatCode>0.00</c:formatCode>
                <c:ptCount val="6"/>
                <c:pt idx="0">
                  <c:v>0.5050112694803679</c:v>
                </c:pt>
                <c:pt idx="1">
                  <c:v>0.2244494531023857</c:v>
                </c:pt>
                <c:pt idx="2">
                  <c:v>0.11222472655119277</c:v>
                </c:pt>
                <c:pt idx="3">
                  <c:v>7.793383788277293E-2</c:v>
                </c:pt>
                <c:pt idx="4">
                  <c:v>8.4168544913394691E-2</c:v>
                </c:pt>
                <c:pt idx="5">
                  <c:v>9.9198642219357952E-2</c:v>
                </c:pt>
              </c:numCache>
            </c:numRef>
          </c:val>
          <c:extLst>
            <c:ext xmlns:c16="http://schemas.microsoft.com/office/drawing/2014/chart" uri="{C3380CC4-5D6E-409C-BE32-E72D297353CC}">
              <c16:uniqueId val="{00000001-BCF9-3446-BD9E-87CC5AF3D345}"/>
            </c:ext>
          </c:extLst>
        </c:ser>
        <c:ser>
          <c:idx val="2"/>
          <c:order val="2"/>
          <c:tx>
            <c:strRef>
              <c:f>Açıklamalar!$K$55</c:f>
              <c:strCache>
                <c:ptCount val="1"/>
                <c:pt idx="0">
                  <c:v>U(Ci)</c:v>
                </c:pt>
              </c:strCache>
            </c:strRef>
          </c:tx>
          <c:spPr>
            <a:solidFill>
              <a:schemeClr val="accent3"/>
            </a:solidFill>
            <a:ln>
              <a:noFill/>
            </a:ln>
            <a:effectLst/>
          </c:spPr>
          <c:invertIfNegative val="0"/>
          <c:dPt>
            <c:idx val="0"/>
            <c:invertIfNegative val="0"/>
            <c:bubble3D val="0"/>
            <c:spPr>
              <a:solidFill>
                <a:schemeClr val="accent3">
                  <a:lumMod val="75000"/>
                </a:schemeClr>
              </a:solidFill>
              <a:ln>
                <a:noFill/>
              </a:ln>
              <a:effectLst/>
            </c:spPr>
            <c:extLst>
              <c:ext xmlns:c16="http://schemas.microsoft.com/office/drawing/2014/chart" uri="{C3380CC4-5D6E-409C-BE32-E72D297353CC}">
                <c16:uniqueId val="{00000003-BCF9-3446-BD9E-87CC5AF3D345}"/>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4-BCF9-3446-BD9E-87CC5AF3D345}"/>
              </c:ext>
            </c:extLst>
          </c:dPt>
          <c:dPt>
            <c:idx val="2"/>
            <c:invertIfNegative val="0"/>
            <c:bubble3D val="0"/>
            <c:spPr>
              <a:solidFill>
                <a:schemeClr val="accent3">
                  <a:lumMod val="75000"/>
                </a:schemeClr>
              </a:solidFill>
              <a:ln>
                <a:noFill/>
              </a:ln>
              <a:effectLst/>
            </c:spPr>
            <c:extLst>
              <c:ext xmlns:c16="http://schemas.microsoft.com/office/drawing/2014/chart" uri="{C3380CC4-5D6E-409C-BE32-E72D297353CC}">
                <c16:uniqueId val="{00000005-BCF9-3446-BD9E-87CC5AF3D345}"/>
              </c:ext>
            </c:extLst>
          </c:dPt>
          <c:dPt>
            <c:idx val="3"/>
            <c:invertIfNegative val="0"/>
            <c:bubble3D val="0"/>
            <c:spPr>
              <a:solidFill>
                <a:schemeClr val="accent3">
                  <a:lumMod val="75000"/>
                </a:schemeClr>
              </a:solidFill>
              <a:ln>
                <a:noFill/>
              </a:ln>
              <a:effectLst/>
            </c:spPr>
            <c:extLst>
              <c:ext xmlns:c16="http://schemas.microsoft.com/office/drawing/2014/chart" uri="{C3380CC4-5D6E-409C-BE32-E72D297353CC}">
                <c16:uniqueId val="{00000006-BCF9-3446-BD9E-87CC5AF3D345}"/>
              </c:ext>
            </c:extLst>
          </c:dPt>
          <c:dPt>
            <c:idx val="4"/>
            <c:invertIfNegative val="0"/>
            <c:bubble3D val="0"/>
            <c:spPr>
              <a:solidFill>
                <a:schemeClr val="accent3">
                  <a:lumMod val="75000"/>
                </a:schemeClr>
              </a:solidFill>
              <a:ln>
                <a:noFill/>
              </a:ln>
              <a:effectLst/>
            </c:spPr>
            <c:extLst>
              <c:ext xmlns:c16="http://schemas.microsoft.com/office/drawing/2014/chart" uri="{C3380CC4-5D6E-409C-BE32-E72D297353CC}">
                <c16:uniqueId val="{00000007-BCF9-3446-BD9E-87CC5AF3D345}"/>
              </c:ext>
            </c:extLst>
          </c:dPt>
          <c:dPt>
            <c:idx val="5"/>
            <c:invertIfNegative val="0"/>
            <c:bubble3D val="0"/>
            <c:spPr>
              <a:solidFill>
                <a:schemeClr val="accent3">
                  <a:lumMod val="75000"/>
                </a:schemeClr>
              </a:solidFill>
              <a:ln>
                <a:noFill/>
              </a:ln>
              <a:effectLst/>
            </c:spPr>
            <c:extLst>
              <c:ext xmlns:c16="http://schemas.microsoft.com/office/drawing/2014/chart" uri="{C3380CC4-5D6E-409C-BE32-E72D297353CC}">
                <c16:uniqueId val="{00000008-BCF9-3446-BD9E-87CC5AF3D345}"/>
              </c:ext>
            </c:extLst>
          </c:dPt>
          <c:cat>
            <c:strRef>
              <c:f>Açıklamalar!$B$16:$G$16</c:f>
              <c:strCache>
                <c:ptCount val="6"/>
                <c:pt idx="0">
                  <c:v>C3</c:v>
                </c:pt>
                <c:pt idx="1">
                  <c:v>C1</c:v>
                </c:pt>
                <c:pt idx="2">
                  <c:v>C2</c:v>
                </c:pt>
                <c:pt idx="3">
                  <c:v>C4</c:v>
                </c:pt>
                <c:pt idx="4">
                  <c:v>C6</c:v>
                </c:pt>
                <c:pt idx="5">
                  <c:v>C5</c:v>
                </c:pt>
              </c:strCache>
            </c:strRef>
          </c:cat>
          <c:val>
            <c:numRef>
              <c:f>(Açıklamalar!$K$35,Açıklamalar!$N$35,Açıklamalar!$Q$35,Açıklamalar!$T$35,Açıklamalar!$W$35,Açıklamalar!$Z$35)</c:f>
              <c:numCache>
                <c:formatCode>0.00</c:formatCode>
                <c:ptCount val="6"/>
                <c:pt idx="0">
                  <c:v>0.5050112694803679</c:v>
                </c:pt>
                <c:pt idx="1">
                  <c:v>0.2244494531023857</c:v>
                </c:pt>
                <c:pt idx="2">
                  <c:v>0.11222472655119275</c:v>
                </c:pt>
                <c:pt idx="3">
                  <c:v>7.7933837882772944E-2</c:v>
                </c:pt>
                <c:pt idx="4">
                  <c:v>8.8176570861651579E-2</c:v>
                </c:pt>
                <c:pt idx="5">
                  <c:v>9.9198642219357952E-2</c:v>
                </c:pt>
              </c:numCache>
            </c:numRef>
          </c:val>
          <c:extLst>
            <c:ext xmlns:c16="http://schemas.microsoft.com/office/drawing/2014/chart" uri="{C3380CC4-5D6E-409C-BE32-E72D297353CC}">
              <c16:uniqueId val="{00000002-BCF9-3446-BD9E-87CC5AF3D345}"/>
            </c:ext>
          </c:extLst>
        </c:ser>
        <c:dLbls>
          <c:showLegendKey val="0"/>
          <c:showVal val="0"/>
          <c:showCatName val="0"/>
          <c:showSerName val="0"/>
          <c:showPercent val="0"/>
          <c:showBubbleSize val="0"/>
        </c:dLbls>
        <c:gapWidth val="75"/>
        <c:overlap val="-25"/>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7"/>
    </mc:Choice>
    <mc:Fallback>
      <c:style val="7"/>
    </mc:Fallback>
  </mc:AlternateContent>
  <c:chart>
    <c:title>
      <c:layout>
        <c:manualLayout>
          <c:xMode val="edge"/>
          <c:yMode val="edge"/>
          <c:x val="0.31647498255249801"/>
          <c:y val="0"/>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manualLayout>
          <c:layoutTarget val="inner"/>
          <c:xMode val="edge"/>
          <c:yMode val="edge"/>
          <c:x val="0.10111388422207764"/>
          <c:y val="0.13826448402199729"/>
          <c:w val="0.91011474291910388"/>
          <c:h val="0.71689081182099312"/>
        </c:manualLayout>
      </c:layout>
      <c:barChart>
        <c:barDir val="col"/>
        <c:grouping val="clustered"/>
        <c:varyColors val="0"/>
        <c:ser>
          <c:idx val="0"/>
          <c:order val="0"/>
          <c:tx>
            <c:strRef>
              <c:f>'C=5'!$A$11:$A$12</c:f>
              <c:strCache>
                <c:ptCount val="1"/>
                <c:pt idx="0">
                  <c:v>Kesin Ağırlık Değerleri</c:v>
                </c:pt>
              </c:strCache>
            </c:strRef>
          </c:tx>
          <c:spPr>
            <a:solidFill>
              <a:schemeClr val="accent5"/>
            </a:solidFill>
            <a:ln>
              <a:noFill/>
            </a:ln>
            <a:effectLst/>
          </c:spPr>
          <c:invertIfNegative val="0"/>
          <c:cat>
            <c:strRef>
              <c:f>'C=5'!$B$11:$F$11</c:f>
              <c:strCache>
                <c:ptCount val="5"/>
                <c:pt idx="0">
                  <c:v>C1</c:v>
                </c:pt>
                <c:pt idx="1">
                  <c:v>C2</c:v>
                </c:pt>
                <c:pt idx="2">
                  <c:v>C3</c:v>
                </c:pt>
                <c:pt idx="3">
                  <c:v>C4</c:v>
                </c:pt>
                <c:pt idx="4">
                  <c:v>C5</c:v>
                </c:pt>
              </c:strCache>
            </c:strRef>
          </c:cat>
          <c:val>
            <c:numRef>
              <c:f>'C=5'!$B$12:$F$12</c:f>
              <c:numCache>
                <c:formatCode>00,000</c:formatCode>
                <c:ptCount val="5"/>
                <c:pt idx="0">
                  <c:v>0.43108471950724953</c:v>
                </c:pt>
                <c:pt idx="1">
                  <c:v>0.21155903072326998</c:v>
                </c:pt>
                <c:pt idx="2">
                  <c:v>0.12388890937926465</c:v>
                </c:pt>
                <c:pt idx="3">
                  <c:v>0.12702393685685848</c:v>
                </c:pt>
                <c:pt idx="4">
                  <c:v>0.10644340353336128</c:v>
                </c:pt>
              </c:numCache>
            </c:numRef>
          </c:val>
          <c:extLst>
            <c:ext xmlns:c16="http://schemas.microsoft.com/office/drawing/2014/chart" uri="{C3380CC4-5D6E-409C-BE32-E72D297353CC}">
              <c16:uniqueId val="{00000000-6A3B-F947-BA31-2D25B31E21DC}"/>
            </c:ext>
          </c:extLst>
        </c:ser>
        <c:dLbls>
          <c:showLegendKey val="0"/>
          <c:showVal val="0"/>
          <c:showCatName val="0"/>
          <c:showSerName val="0"/>
          <c:showPercent val="0"/>
          <c:showBubbleSize val="0"/>
        </c:dLbls>
        <c:gapWidth val="219"/>
        <c:overlap val="-27"/>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tr-TR" sz="1200"/>
              <a:t>Bulanık Ağırlık Değerleri</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'C=6'!$I$44</c:f>
              <c:strCache>
                <c:ptCount val="1"/>
                <c:pt idx="0">
                  <c:v>L(Ci)</c:v>
                </c:pt>
              </c:strCache>
            </c:strRef>
          </c:tx>
          <c:spPr>
            <a:solidFill>
              <a:schemeClr val="accent1"/>
            </a:solidFill>
            <a:ln>
              <a:noFill/>
            </a:ln>
            <a:effectLst/>
          </c:spPr>
          <c:invertIfNegative val="0"/>
          <c:cat>
            <c:strRef>
              <c:f>'C=6'!$B$7:$G$7</c:f>
              <c:strCache>
                <c:ptCount val="6"/>
                <c:pt idx="0">
                  <c:v>C1</c:v>
                </c:pt>
                <c:pt idx="1">
                  <c:v>C2</c:v>
                </c:pt>
                <c:pt idx="2">
                  <c:v>C3</c:v>
                </c:pt>
                <c:pt idx="3">
                  <c:v>C4</c:v>
                </c:pt>
                <c:pt idx="4">
                  <c:v>C5</c:v>
                </c:pt>
                <c:pt idx="5">
                  <c:v>C6</c:v>
                </c:pt>
              </c:strCache>
            </c:strRef>
          </c:cat>
          <c:val>
            <c:numRef>
              <c:f>('C=6'!$I$24,'C=6'!$L$24,'C=6'!$O$24,'C=6'!$R$24,'C=6'!$U$24,'C=6'!$X$24)</c:f>
              <c:numCache>
                <c:formatCode>0.00</c:formatCode>
                <c:ptCount val="6"/>
                <c:pt idx="0">
                  <c:v>0.14254267088386802</c:v>
                </c:pt>
                <c:pt idx="1">
                  <c:v>0.12591269261408483</c:v>
                </c:pt>
                <c:pt idx="2">
                  <c:v>4.137696974267871E-2</c:v>
                </c:pt>
                <c:pt idx="3">
                  <c:v>2.6132822995375882E-2</c:v>
                </c:pt>
                <c:pt idx="4">
                  <c:v>3.6823523311665898E-2</c:v>
                </c:pt>
                <c:pt idx="5">
                  <c:v>5.4980744483778266E-2</c:v>
                </c:pt>
              </c:numCache>
            </c:numRef>
          </c:val>
          <c:extLst>
            <c:ext xmlns:c16="http://schemas.microsoft.com/office/drawing/2014/chart" uri="{C3380CC4-5D6E-409C-BE32-E72D297353CC}">
              <c16:uniqueId val="{00000000-2DDA-476D-9781-6EA9B58A538E}"/>
            </c:ext>
          </c:extLst>
        </c:ser>
        <c:ser>
          <c:idx val="1"/>
          <c:order val="1"/>
          <c:tx>
            <c:strRef>
              <c:f>'C=6'!$J$44</c:f>
              <c:strCache>
                <c:ptCount val="1"/>
                <c:pt idx="0">
                  <c:v>M(Ci)</c:v>
                </c:pt>
              </c:strCache>
            </c:strRef>
          </c:tx>
          <c:spPr>
            <a:solidFill>
              <a:schemeClr val="accent2"/>
            </a:solidFill>
            <a:ln>
              <a:noFill/>
            </a:ln>
            <a:effectLst/>
          </c:spPr>
          <c:invertIfNegative val="0"/>
          <c:cat>
            <c:strRef>
              <c:f>'C=6'!$B$7:$G$7</c:f>
              <c:strCache>
                <c:ptCount val="6"/>
                <c:pt idx="0">
                  <c:v>C1</c:v>
                </c:pt>
                <c:pt idx="1">
                  <c:v>C2</c:v>
                </c:pt>
                <c:pt idx="2">
                  <c:v>C3</c:v>
                </c:pt>
                <c:pt idx="3">
                  <c:v>C4</c:v>
                </c:pt>
                <c:pt idx="4">
                  <c:v>C5</c:v>
                </c:pt>
                <c:pt idx="5">
                  <c:v>C6</c:v>
                </c:pt>
              </c:strCache>
            </c:strRef>
          </c:cat>
          <c:val>
            <c:numRef>
              <c:f>('C=6'!$J$24,'C=6'!$M$24,'C=6'!$P$24,'C=6'!$S$24,'C=6'!$V$24,'C=6'!$Y$24)</c:f>
              <c:numCache>
                <c:formatCode>0.00</c:formatCode>
                <c:ptCount val="6"/>
                <c:pt idx="0">
                  <c:v>0.43356729060510246</c:v>
                </c:pt>
                <c:pt idx="1">
                  <c:v>0.20193545041881369</c:v>
                </c:pt>
                <c:pt idx="2">
                  <c:v>0.1247248370233846</c:v>
                </c:pt>
                <c:pt idx="3">
                  <c:v>0.13066411497687896</c:v>
                </c:pt>
                <c:pt idx="4">
                  <c:v>0.10690700316290223</c:v>
                </c:pt>
                <c:pt idx="5">
                  <c:v>0.11545956341593383</c:v>
                </c:pt>
              </c:numCache>
            </c:numRef>
          </c:val>
          <c:extLst>
            <c:ext xmlns:c16="http://schemas.microsoft.com/office/drawing/2014/chart" uri="{C3380CC4-5D6E-409C-BE32-E72D297353CC}">
              <c16:uniqueId val="{00000000-CB4E-964B-BAEE-B3E9F390FEC7}"/>
            </c:ext>
          </c:extLst>
        </c:ser>
        <c:ser>
          <c:idx val="2"/>
          <c:order val="2"/>
          <c:tx>
            <c:strRef>
              <c:f>'C=6'!$K$44</c:f>
              <c:strCache>
                <c:ptCount val="1"/>
                <c:pt idx="0">
                  <c:v>U(Ci)</c:v>
                </c:pt>
              </c:strCache>
            </c:strRef>
          </c:tx>
          <c:spPr>
            <a:solidFill>
              <a:schemeClr val="accent3">
                <a:lumMod val="75000"/>
              </a:schemeClr>
            </a:solidFill>
            <a:ln>
              <a:noFill/>
            </a:ln>
            <a:effectLst/>
          </c:spPr>
          <c:invertIfNegative val="0"/>
          <c:cat>
            <c:strRef>
              <c:f>'C=6'!$B$7:$G$7</c:f>
              <c:strCache>
                <c:ptCount val="6"/>
                <c:pt idx="0">
                  <c:v>C1</c:v>
                </c:pt>
                <c:pt idx="1">
                  <c:v>C2</c:v>
                </c:pt>
                <c:pt idx="2">
                  <c:v>C3</c:v>
                </c:pt>
                <c:pt idx="3">
                  <c:v>C4</c:v>
                </c:pt>
                <c:pt idx="4">
                  <c:v>C5</c:v>
                </c:pt>
                <c:pt idx="5">
                  <c:v>C6</c:v>
                </c:pt>
              </c:strCache>
            </c:strRef>
          </c:cat>
          <c:val>
            <c:numRef>
              <c:f>('C=6'!$K$24,'C=6'!$N$24,'C=6'!$Q$24,'C=6'!$T$24,'C=6'!$W$24,'C=6'!$Z$24)</c:f>
              <c:numCache>
                <c:formatCode>0.00</c:formatCode>
                <c:ptCount val="6"/>
                <c:pt idx="0">
                  <c:v>0.43713085737720109</c:v>
                </c:pt>
                <c:pt idx="1">
                  <c:v>0.20193545041881372</c:v>
                </c:pt>
                <c:pt idx="2">
                  <c:v>0.1247248370233846</c:v>
                </c:pt>
                <c:pt idx="3">
                  <c:v>0.13303982615827764</c:v>
                </c:pt>
                <c:pt idx="4">
                  <c:v>0.10690700316290223</c:v>
                </c:pt>
                <c:pt idx="5">
                  <c:v>0.11545956341593348</c:v>
                </c:pt>
              </c:numCache>
            </c:numRef>
          </c:val>
          <c:extLst>
            <c:ext xmlns:c16="http://schemas.microsoft.com/office/drawing/2014/chart" uri="{C3380CC4-5D6E-409C-BE32-E72D297353CC}">
              <c16:uniqueId val="{00000001-CB4E-964B-BAEE-B3E9F390FEC7}"/>
            </c:ext>
          </c:extLst>
        </c:ser>
        <c:dLbls>
          <c:showLegendKey val="0"/>
          <c:showVal val="0"/>
          <c:showCatName val="0"/>
          <c:showSerName val="0"/>
          <c:showPercent val="0"/>
          <c:showBubbleSize val="0"/>
        </c:dLbls>
        <c:gapWidth val="75"/>
        <c:overlap val="-25"/>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7"/>
    </mc:Choice>
    <mc:Fallback>
      <c:style val="7"/>
    </mc:Fallback>
  </mc:AlternateContent>
  <c:chart>
    <c:title>
      <c:layout>
        <c:manualLayout>
          <c:xMode val="edge"/>
          <c:yMode val="edge"/>
          <c:x val="0.31647498255249801"/>
          <c:y val="0"/>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manualLayout>
          <c:layoutTarget val="inner"/>
          <c:xMode val="edge"/>
          <c:yMode val="edge"/>
          <c:x val="0.10111388422207764"/>
          <c:y val="0.13284075636658077"/>
          <c:w val="0.91011474291910388"/>
          <c:h val="0.72231453947640956"/>
        </c:manualLayout>
      </c:layout>
      <c:barChart>
        <c:barDir val="col"/>
        <c:grouping val="clustered"/>
        <c:varyColors val="0"/>
        <c:ser>
          <c:idx val="0"/>
          <c:order val="0"/>
          <c:tx>
            <c:strRef>
              <c:f>'C=6'!$A$11:$A$12</c:f>
              <c:strCache>
                <c:ptCount val="1"/>
                <c:pt idx="0">
                  <c:v>Kesin Ağırlık Değerleri</c:v>
                </c:pt>
              </c:strCache>
            </c:strRef>
          </c:tx>
          <c:spPr>
            <a:solidFill>
              <a:schemeClr val="accent5"/>
            </a:solidFill>
            <a:ln>
              <a:noFill/>
            </a:ln>
            <a:effectLst/>
          </c:spPr>
          <c:invertIfNegative val="0"/>
          <c:cat>
            <c:strRef>
              <c:f>'C=6'!$B$11:$G$11</c:f>
              <c:strCache>
                <c:ptCount val="6"/>
                <c:pt idx="0">
                  <c:v>C1</c:v>
                </c:pt>
                <c:pt idx="1">
                  <c:v>C2</c:v>
                </c:pt>
                <c:pt idx="2">
                  <c:v>C3</c:v>
                </c:pt>
                <c:pt idx="3">
                  <c:v>C4</c:v>
                </c:pt>
                <c:pt idx="4">
                  <c:v>C5</c:v>
                </c:pt>
                <c:pt idx="5">
                  <c:v>C6</c:v>
                </c:pt>
              </c:strCache>
            </c:strRef>
          </c:cat>
          <c:val>
            <c:numRef>
              <c:f>'C=6'!$B$12:$G$12</c:f>
              <c:numCache>
                <c:formatCode>00,000</c:formatCode>
                <c:ptCount val="6"/>
                <c:pt idx="0">
                  <c:v>0.38565711511357986</c:v>
                </c:pt>
                <c:pt idx="1">
                  <c:v>0.18926499078469225</c:v>
                </c:pt>
                <c:pt idx="2">
                  <c:v>0.11083352580993362</c:v>
                </c:pt>
                <c:pt idx="3">
                  <c:v>0.11363818484352824</c:v>
                </c:pt>
                <c:pt idx="4">
                  <c:v>9.5226423187696183E-2</c:v>
                </c:pt>
                <c:pt idx="5">
                  <c:v>0.1053797602605745</c:v>
                </c:pt>
              </c:numCache>
            </c:numRef>
          </c:val>
          <c:extLst>
            <c:ext xmlns:c16="http://schemas.microsoft.com/office/drawing/2014/chart" uri="{C3380CC4-5D6E-409C-BE32-E72D297353CC}">
              <c16:uniqueId val="{00000000-0EC6-AD46-81E2-9B2D1775DC87}"/>
            </c:ext>
          </c:extLst>
        </c:ser>
        <c:dLbls>
          <c:showLegendKey val="0"/>
          <c:showVal val="0"/>
          <c:showCatName val="0"/>
          <c:showSerName val="0"/>
          <c:showPercent val="0"/>
          <c:showBubbleSize val="0"/>
        </c:dLbls>
        <c:gapWidth val="219"/>
        <c:overlap val="-27"/>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sz="1200"/>
              <a:t>Bulanık Ağırlık Değerleri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'C=7'!$J$44</c:f>
              <c:strCache>
                <c:ptCount val="1"/>
                <c:pt idx="0">
                  <c:v>L(Ci)</c:v>
                </c:pt>
              </c:strCache>
            </c:strRef>
          </c:tx>
          <c:spPr>
            <a:solidFill>
              <a:schemeClr val="accent1"/>
            </a:solidFill>
            <a:ln>
              <a:noFill/>
            </a:ln>
            <a:effectLst/>
          </c:spPr>
          <c:invertIfNegative val="0"/>
          <c:cat>
            <c:strRef>
              <c:f>'C=7'!$B$7:$H$7</c:f>
              <c:strCache>
                <c:ptCount val="7"/>
                <c:pt idx="0">
                  <c:v>C1</c:v>
                </c:pt>
                <c:pt idx="1">
                  <c:v>C2</c:v>
                </c:pt>
                <c:pt idx="2">
                  <c:v>C3</c:v>
                </c:pt>
                <c:pt idx="3">
                  <c:v>C4</c:v>
                </c:pt>
                <c:pt idx="4">
                  <c:v>C5</c:v>
                </c:pt>
                <c:pt idx="5">
                  <c:v>C6</c:v>
                </c:pt>
                <c:pt idx="6">
                  <c:v>C7</c:v>
                </c:pt>
              </c:strCache>
            </c:strRef>
          </c:cat>
          <c:val>
            <c:numRef>
              <c:f>('C=7'!$J$24,'C=7'!$M$24,'C=7'!$P$24,'C=7'!$S$24,'C=7'!$V$24,'C=7'!$Y$24,'C=7'!$AB$24)</c:f>
              <c:numCache>
                <c:formatCode>0.00</c:formatCode>
                <c:ptCount val="7"/>
                <c:pt idx="0">
                  <c:v>0.12826331304476857</c:v>
                </c:pt>
                <c:pt idx="1">
                  <c:v>0.1132992598562141</c:v>
                </c:pt>
                <c:pt idx="2">
                  <c:v>3.7231989481051574E-2</c:v>
                </c:pt>
                <c:pt idx="3">
                  <c:v>2.3514940724874492E-2</c:v>
                </c:pt>
                <c:pt idx="4">
                  <c:v>3.3134689203232454E-2</c:v>
                </c:pt>
                <c:pt idx="5">
                  <c:v>4.9472992174411819E-2</c:v>
                </c:pt>
                <c:pt idx="6">
                  <c:v>5.3443047101988002E-2</c:v>
                </c:pt>
              </c:numCache>
            </c:numRef>
          </c:val>
          <c:extLst>
            <c:ext xmlns:c16="http://schemas.microsoft.com/office/drawing/2014/chart" uri="{C3380CC4-5D6E-409C-BE32-E72D297353CC}">
              <c16:uniqueId val="{00000000-02D1-8941-9BB0-0488B2B18C73}"/>
            </c:ext>
          </c:extLst>
        </c:ser>
        <c:ser>
          <c:idx val="1"/>
          <c:order val="1"/>
          <c:tx>
            <c:strRef>
              <c:f>'C=7'!$K$44</c:f>
              <c:strCache>
                <c:ptCount val="1"/>
                <c:pt idx="0">
                  <c:v>M(Ci)</c:v>
                </c:pt>
              </c:strCache>
            </c:strRef>
          </c:tx>
          <c:spPr>
            <a:solidFill>
              <a:schemeClr val="accent2"/>
            </a:solidFill>
            <a:ln>
              <a:noFill/>
            </a:ln>
            <a:effectLst/>
          </c:spPr>
          <c:invertIfNegative val="0"/>
          <c:cat>
            <c:strRef>
              <c:f>'C=7'!$B$7:$H$7</c:f>
              <c:strCache>
                <c:ptCount val="7"/>
                <c:pt idx="0">
                  <c:v>C1</c:v>
                </c:pt>
                <c:pt idx="1">
                  <c:v>C2</c:v>
                </c:pt>
                <c:pt idx="2">
                  <c:v>C3</c:v>
                </c:pt>
                <c:pt idx="3">
                  <c:v>C4</c:v>
                </c:pt>
                <c:pt idx="4">
                  <c:v>C5</c:v>
                </c:pt>
                <c:pt idx="5">
                  <c:v>C6</c:v>
                </c:pt>
                <c:pt idx="6">
                  <c:v>C7</c:v>
                </c:pt>
              </c:strCache>
            </c:strRef>
          </c:cat>
          <c:val>
            <c:numRef>
              <c:f>('C=7'!$K$24,'C=7'!$N$24,'C=7'!$Q$24,'C=7'!$T$24,'C=7'!$W$24,'C=7'!$Z$24,'C=7'!$AC$24)</c:f>
              <c:numCache>
                <c:formatCode>0.00</c:formatCode>
                <c:ptCount val="7"/>
                <c:pt idx="0">
                  <c:v>0.39013424384450834</c:v>
                </c:pt>
                <c:pt idx="1">
                  <c:v>0.18170636014675653</c:v>
                </c:pt>
                <c:pt idx="2">
                  <c:v>0.11223039891417333</c:v>
                </c:pt>
                <c:pt idx="3">
                  <c:v>0.11757470362436991</c:v>
                </c:pt>
                <c:pt idx="4">
                  <c:v>9.619748478357705E-2</c:v>
                </c:pt>
                <c:pt idx="5">
                  <c:v>0.10389328356626384</c:v>
                </c:pt>
                <c:pt idx="6">
                  <c:v>0.10688609420397482</c:v>
                </c:pt>
              </c:numCache>
            </c:numRef>
          </c:val>
          <c:extLst>
            <c:ext xmlns:c16="http://schemas.microsoft.com/office/drawing/2014/chart" uri="{C3380CC4-5D6E-409C-BE32-E72D297353CC}">
              <c16:uniqueId val="{00000001-02D1-8941-9BB0-0488B2B18C73}"/>
            </c:ext>
          </c:extLst>
        </c:ser>
        <c:ser>
          <c:idx val="2"/>
          <c:order val="2"/>
          <c:tx>
            <c:strRef>
              <c:f>'C=7'!$L$44</c:f>
              <c:strCache>
                <c:ptCount val="1"/>
                <c:pt idx="0">
                  <c:v>U(Ci)</c:v>
                </c:pt>
              </c:strCache>
            </c:strRef>
          </c:tx>
          <c:spPr>
            <a:solidFill>
              <a:schemeClr val="accent3">
                <a:lumMod val="75000"/>
              </a:schemeClr>
            </a:solidFill>
            <a:ln>
              <a:noFill/>
            </a:ln>
            <a:effectLst/>
          </c:spPr>
          <c:invertIfNegative val="0"/>
          <c:cat>
            <c:strRef>
              <c:f>'C=7'!$B$7:$H$7</c:f>
              <c:strCache>
                <c:ptCount val="7"/>
                <c:pt idx="0">
                  <c:v>C1</c:v>
                </c:pt>
                <c:pt idx="1">
                  <c:v>C2</c:v>
                </c:pt>
                <c:pt idx="2">
                  <c:v>C3</c:v>
                </c:pt>
                <c:pt idx="3">
                  <c:v>C4</c:v>
                </c:pt>
                <c:pt idx="4">
                  <c:v>C5</c:v>
                </c:pt>
                <c:pt idx="5">
                  <c:v>C6</c:v>
                </c:pt>
                <c:pt idx="6">
                  <c:v>C7</c:v>
                </c:pt>
              </c:strCache>
            </c:strRef>
          </c:cat>
          <c:val>
            <c:numRef>
              <c:f>('C=7'!$L$24,'C=7'!$O$24,'C=7'!$R$24,'C=7'!$U$24,'C=7'!$X$24,'C=7'!$AA$24,'C=7'!$AD$24)</c:f>
              <c:numCache>
                <c:formatCode>0.00</c:formatCode>
                <c:ptCount val="7"/>
                <c:pt idx="0">
                  <c:v>0.39334082667063125</c:v>
                </c:pt>
                <c:pt idx="1">
                  <c:v>0.18170636014675651</c:v>
                </c:pt>
                <c:pt idx="2">
                  <c:v>0.11223039891417333</c:v>
                </c:pt>
                <c:pt idx="3">
                  <c:v>0.11971242550845275</c:v>
                </c:pt>
                <c:pt idx="4">
                  <c:v>9.6197484783577147E-2</c:v>
                </c:pt>
                <c:pt idx="5">
                  <c:v>0.10389328356626379</c:v>
                </c:pt>
                <c:pt idx="6">
                  <c:v>0.12006871248913253</c:v>
                </c:pt>
              </c:numCache>
            </c:numRef>
          </c:val>
          <c:extLst>
            <c:ext xmlns:c16="http://schemas.microsoft.com/office/drawing/2014/chart" uri="{C3380CC4-5D6E-409C-BE32-E72D297353CC}">
              <c16:uniqueId val="{00000002-02D1-8941-9BB0-0488B2B18C73}"/>
            </c:ext>
          </c:extLst>
        </c:ser>
        <c:dLbls>
          <c:showLegendKey val="0"/>
          <c:showVal val="0"/>
          <c:showCatName val="0"/>
          <c:showSerName val="0"/>
          <c:showPercent val="0"/>
          <c:showBubbleSize val="0"/>
        </c:dLbls>
        <c:gapWidth val="75"/>
        <c:overlap val="-25"/>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7"/>
    </mc:Choice>
    <mc:Fallback>
      <c:style val="7"/>
    </mc:Fallback>
  </mc:AlternateContent>
  <c:chart>
    <c:title>
      <c:layout>
        <c:manualLayout>
          <c:xMode val="edge"/>
          <c:yMode val="edge"/>
          <c:x val="0.31647498255249801"/>
          <c:y val="0"/>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manualLayout>
          <c:layoutTarget val="inner"/>
          <c:xMode val="edge"/>
          <c:yMode val="edge"/>
          <c:x val="0.10111388422207764"/>
          <c:y val="0.12983059880152939"/>
          <c:w val="0.91011474291910388"/>
          <c:h val="0.72532466325289136"/>
        </c:manualLayout>
      </c:layout>
      <c:barChart>
        <c:barDir val="col"/>
        <c:grouping val="clustered"/>
        <c:varyColors val="0"/>
        <c:ser>
          <c:idx val="0"/>
          <c:order val="0"/>
          <c:tx>
            <c:strRef>
              <c:f>'C=7'!$A$11:$A$12</c:f>
              <c:strCache>
                <c:ptCount val="1"/>
                <c:pt idx="0">
                  <c:v>Kesin Ağırlık Değerleri</c:v>
                </c:pt>
              </c:strCache>
            </c:strRef>
          </c:tx>
          <c:spPr>
            <a:solidFill>
              <a:schemeClr val="accent5"/>
            </a:solidFill>
            <a:ln>
              <a:noFill/>
            </a:ln>
            <a:effectLst/>
          </c:spPr>
          <c:invertIfNegative val="0"/>
          <c:cat>
            <c:strRef>
              <c:f>'C=7'!$B$11:$H$11</c:f>
              <c:strCache>
                <c:ptCount val="7"/>
                <c:pt idx="0">
                  <c:v>C1</c:v>
                </c:pt>
                <c:pt idx="1">
                  <c:v>C2</c:v>
                </c:pt>
                <c:pt idx="2">
                  <c:v>C3</c:v>
                </c:pt>
                <c:pt idx="3">
                  <c:v>C4</c:v>
                </c:pt>
                <c:pt idx="4">
                  <c:v>C5</c:v>
                </c:pt>
                <c:pt idx="5">
                  <c:v>C6</c:v>
                </c:pt>
                <c:pt idx="6">
                  <c:v>C7</c:v>
                </c:pt>
              </c:strCache>
            </c:strRef>
          </c:cat>
          <c:val>
            <c:numRef>
              <c:f>'C=7'!$B$12:$H$12</c:f>
              <c:numCache>
                <c:formatCode>00,000</c:formatCode>
                <c:ptCount val="7"/>
                <c:pt idx="0">
                  <c:v>0.34702351918223884</c:v>
                </c:pt>
                <c:pt idx="1">
                  <c:v>0.17030517676499946</c:v>
                </c:pt>
                <c:pt idx="2">
                  <c:v>9.9730664008653033E-2</c:v>
                </c:pt>
                <c:pt idx="3">
                  <c:v>0.10225436345513449</c:v>
                </c:pt>
                <c:pt idx="4">
                  <c:v>8.5687018853519634E-2</c:v>
                </c:pt>
                <c:pt idx="5">
                  <c:v>9.4823235000955172E-2</c:v>
                </c:pt>
                <c:pt idx="6">
                  <c:v>0.10017602273450331</c:v>
                </c:pt>
              </c:numCache>
            </c:numRef>
          </c:val>
          <c:extLst>
            <c:ext xmlns:c16="http://schemas.microsoft.com/office/drawing/2014/chart" uri="{C3380CC4-5D6E-409C-BE32-E72D297353CC}">
              <c16:uniqueId val="{00000000-9880-FF49-8A4A-001BFAEAAA84}"/>
            </c:ext>
          </c:extLst>
        </c:ser>
        <c:dLbls>
          <c:showLegendKey val="0"/>
          <c:showVal val="0"/>
          <c:showCatName val="0"/>
          <c:showSerName val="0"/>
          <c:showPercent val="0"/>
          <c:showBubbleSize val="0"/>
        </c:dLbls>
        <c:gapWidth val="219"/>
        <c:overlap val="-27"/>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7"/>
    </mc:Choice>
    <mc:Fallback>
      <c:style val="7"/>
    </mc:Fallback>
  </mc:AlternateContent>
  <c:chart>
    <c:title>
      <c:layout>
        <c:manualLayout>
          <c:xMode val="edge"/>
          <c:yMode val="edge"/>
          <c:x val="0.3164749825524980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manualLayout>
          <c:layoutTarget val="inner"/>
          <c:xMode val="edge"/>
          <c:yMode val="edge"/>
          <c:x val="0.10111388422207764"/>
          <c:y val="4.0637386224500471E-2"/>
          <c:w val="0.91011474291910388"/>
          <c:h val="0.81451790961848991"/>
        </c:manualLayout>
      </c:layout>
      <c:barChart>
        <c:barDir val="col"/>
        <c:grouping val="clustered"/>
        <c:varyColors val="0"/>
        <c:ser>
          <c:idx val="0"/>
          <c:order val="0"/>
          <c:tx>
            <c:strRef>
              <c:f>Açıklamalar!$A$20:$A$21</c:f>
              <c:strCache>
                <c:ptCount val="1"/>
                <c:pt idx="0">
                  <c:v>Kesin Ağırlık Değerleri</c:v>
                </c:pt>
              </c:strCache>
            </c:strRef>
          </c:tx>
          <c:spPr>
            <a:solidFill>
              <a:schemeClr val="accent5"/>
            </a:solidFill>
            <a:ln>
              <a:noFill/>
            </a:ln>
            <a:effectLst/>
          </c:spPr>
          <c:invertIfNegative val="0"/>
          <c:cat>
            <c:strRef>
              <c:f>Açıklamalar!$B$20:$G$20</c:f>
              <c:strCache>
                <c:ptCount val="6"/>
                <c:pt idx="0">
                  <c:v>C3</c:v>
                </c:pt>
                <c:pt idx="1">
                  <c:v>C1</c:v>
                </c:pt>
                <c:pt idx="2">
                  <c:v>C2</c:v>
                </c:pt>
                <c:pt idx="3">
                  <c:v>C4</c:v>
                </c:pt>
                <c:pt idx="4">
                  <c:v>C6</c:v>
                </c:pt>
                <c:pt idx="5">
                  <c:v>C5</c:v>
                </c:pt>
              </c:strCache>
            </c:strRef>
          </c:cat>
          <c:val>
            <c:numRef>
              <c:f>Açıklamalar!$B$21:$G$21</c:f>
              <c:numCache>
                <c:formatCode>0.0000</c:formatCode>
                <c:ptCount val="6"/>
                <c:pt idx="0">
                  <c:v>0.44889890620477146</c:v>
                </c:pt>
                <c:pt idx="1">
                  <c:v>0.21198003904114204</c:v>
                </c:pt>
                <c:pt idx="2">
                  <c:v>9.9755312489949136E-2</c:v>
                </c:pt>
                <c:pt idx="3">
                  <c:v>6.8451887607035564E-2</c:v>
                </c:pt>
                <c:pt idx="4">
                  <c:v>7.7822503828654618E-2</c:v>
                </c:pt>
                <c:pt idx="5">
                  <c:v>9.3091350828449229E-2</c:v>
                </c:pt>
              </c:numCache>
            </c:numRef>
          </c:val>
          <c:extLst>
            <c:ext xmlns:c16="http://schemas.microsoft.com/office/drawing/2014/chart" uri="{C3380CC4-5D6E-409C-BE32-E72D297353CC}">
              <c16:uniqueId val="{00000000-BFA7-704F-BC59-202AE392D9A8}"/>
            </c:ext>
          </c:extLst>
        </c:ser>
        <c:dLbls>
          <c:showLegendKey val="0"/>
          <c:showVal val="0"/>
          <c:showCatName val="0"/>
          <c:showSerName val="0"/>
          <c:showPercent val="0"/>
          <c:showBubbleSize val="0"/>
        </c:dLbls>
        <c:gapWidth val="219"/>
        <c:overlap val="-27"/>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solidFill>
          <a:schemeClr val="accent2">
            <a:lumMod val="20000"/>
            <a:lumOff val="80000"/>
          </a:schemeClr>
        </a:solidFill>
        <a:ln>
          <a:noFill/>
        </a:ln>
        <a:effectLst/>
      </c:spPr>
    </c:plotArea>
    <c:plotVisOnly val="1"/>
    <c:dispBlanksAs val="zero"/>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tr-TR" sz="1200"/>
              <a:t>Bulanık Ağırlık Değerleri</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'C=2'!$F$42</c:f>
              <c:strCache>
                <c:ptCount val="1"/>
                <c:pt idx="0">
                  <c:v>L(Ci)</c:v>
                </c:pt>
              </c:strCache>
            </c:strRef>
          </c:tx>
          <c:spPr>
            <a:solidFill>
              <a:schemeClr val="accent1"/>
            </a:solidFill>
            <a:ln>
              <a:noFill/>
            </a:ln>
            <a:effectLst/>
          </c:spPr>
          <c:invertIfNegative val="0"/>
          <c:cat>
            <c:strRef>
              <c:f>'C=2'!$B$7:$C$7</c:f>
              <c:strCache>
                <c:ptCount val="2"/>
                <c:pt idx="0">
                  <c:v>C1</c:v>
                </c:pt>
                <c:pt idx="1">
                  <c:v>C2</c:v>
                </c:pt>
              </c:strCache>
            </c:strRef>
          </c:cat>
          <c:val>
            <c:numRef>
              <c:f>('C=2'!$F$22,'C=2'!$I$22)</c:f>
              <c:numCache>
                <c:formatCode>0.00</c:formatCode>
                <c:ptCount val="2"/>
                <c:pt idx="0">
                  <c:v>0.36000000000000004</c:v>
                </c:pt>
                <c:pt idx="1">
                  <c:v>0.24000000000000002</c:v>
                </c:pt>
              </c:numCache>
            </c:numRef>
          </c:val>
          <c:extLst>
            <c:ext xmlns:c16="http://schemas.microsoft.com/office/drawing/2014/chart" uri="{C3380CC4-5D6E-409C-BE32-E72D297353CC}">
              <c16:uniqueId val="{00000000-5311-9346-B466-BE887653252C}"/>
            </c:ext>
          </c:extLst>
        </c:ser>
        <c:ser>
          <c:idx val="1"/>
          <c:order val="1"/>
          <c:tx>
            <c:strRef>
              <c:f>'C=2'!$G$42</c:f>
              <c:strCache>
                <c:ptCount val="1"/>
                <c:pt idx="0">
                  <c:v>M(Ci)</c:v>
                </c:pt>
              </c:strCache>
            </c:strRef>
          </c:tx>
          <c:spPr>
            <a:solidFill>
              <a:schemeClr val="accent2"/>
            </a:solidFill>
            <a:ln>
              <a:noFill/>
            </a:ln>
            <a:effectLst/>
          </c:spPr>
          <c:invertIfNegative val="0"/>
          <c:cat>
            <c:strRef>
              <c:f>'C=2'!$B$7:$C$7</c:f>
              <c:strCache>
                <c:ptCount val="2"/>
                <c:pt idx="0">
                  <c:v>C1</c:v>
                </c:pt>
                <c:pt idx="1">
                  <c:v>C2</c:v>
                </c:pt>
              </c:strCache>
            </c:strRef>
          </c:cat>
          <c:val>
            <c:numRef>
              <c:f>('C=2'!$G$22,'C=2'!$J$22)</c:f>
              <c:numCache>
                <c:formatCode>0.00</c:formatCode>
                <c:ptCount val="2"/>
                <c:pt idx="0">
                  <c:v>0.72000000000000008</c:v>
                </c:pt>
                <c:pt idx="1">
                  <c:v>0.36000000000000004</c:v>
                </c:pt>
              </c:numCache>
            </c:numRef>
          </c:val>
          <c:extLst>
            <c:ext xmlns:c16="http://schemas.microsoft.com/office/drawing/2014/chart" uri="{C3380CC4-5D6E-409C-BE32-E72D297353CC}">
              <c16:uniqueId val="{00000001-5311-9346-B466-BE887653252C}"/>
            </c:ext>
          </c:extLst>
        </c:ser>
        <c:ser>
          <c:idx val="2"/>
          <c:order val="2"/>
          <c:tx>
            <c:strRef>
              <c:f>'C=2'!$H$42</c:f>
              <c:strCache>
                <c:ptCount val="1"/>
                <c:pt idx="0">
                  <c:v>U(Ci)</c:v>
                </c:pt>
              </c:strCache>
            </c:strRef>
          </c:tx>
          <c:spPr>
            <a:solidFill>
              <a:schemeClr val="accent3"/>
            </a:solidFill>
            <a:ln>
              <a:noFill/>
            </a:ln>
            <a:effectLst/>
          </c:spPr>
          <c:invertIfNegative val="0"/>
          <c:dPt>
            <c:idx val="0"/>
            <c:invertIfNegative val="0"/>
            <c:bubble3D val="0"/>
            <c:spPr>
              <a:solidFill>
                <a:schemeClr val="accent3">
                  <a:lumMod val="75000"/>
                </a:schemeClr>
              </a:solidFill>
              <a:ln>
                <a:noFill/>
              </a:ln>
              <a:effectLst/>
            </c:spPr>
            <c:extLst>
              <c:ext xmlns:c16="http://schemas.microsoft.com/office/drawing/2014/chart" uri="{C3380CC4-5D6E-409C-BE32-E72D297353CC}">
                <c16:uniqueId val="{00000003-5311-9346-B466-BE887653252C}"/>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4-5311-9346-B466-BE887653252C}"/>
              </c:ext>
            </c:extLst>
          </c:dPt>
          <c:cat>
            <c:strRef>
              <c:f>'C=2'!$B$7:$C$7</c:f>
              <c:strCache>
                <c:ptCount val="2"/>
                <c:pt idx="0">
                  <c:v>C1</c:v>
                </c:pt>
                <c:pt idx="1">
                  <c:v>C2</c:v>
                </c:pt>
              </c:strCache>
            </c:strRef>
          </c:cat>
          <c:val>
            <c:numRef>
              <c:f>('C=2'!$H$22,'C=2'!$K$22)</c:f>
              <c:numCache>
                <c:formatCode>0.00</c:formatCode>
                <c:ptCount val="2"/>
                <c:pt idx="0">
                  <c:v>0.72000000000000008</c:v>
                </c:pt>
                <c:pt idx="1">
                  <c:v>0.36000000000000004</c:v>
                </c:pt>
              </c:numCache>
            </c:numRef>
          </c:val>
          <c:extLst>
            <c:ext xmlns:c16="http://schemas.microsoft.com/office/drawing/2014/chart" uri="{C3380CC4-5D6E-409C-BE32-E72D297353CC}">
              <c16:uniqueId val="{00000002-5311-9346-B466-BE887653252C}"/>
            </c:ext>
          </c:extLst>
        </c:ser>
        <c:dLbls>
          <c:showLegendKey val="0"/>
          <c:showVal val="0"/>
          <c:showCatName val="0"/>
          <c:showSerName val="0"/>
          <c:showPercent val="0"/>
          <c:showBubbleSize val="0"/>
        </c:dLbls>
        <c:gapWidth val="75"/>
        <c:overlap val="-25"/>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7"/>
    </mc:Choice>
    <mc:Fallback>
      <c:style val="7"/>
    </mc:Fallback>
  </mc:AlternateContent>
  <c:chart>
    <c:title>
      <c:layout>
        <c:manualLayout>
          <c:xMode val="edge"/>
          <c:yMode val="edge"/>
          <c:x val="0.36059248108692293"/>
          <c:y val="1.333333333333333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manualLayout>
          <c:layoutTarget val="inner"/>
          <c:xMode val="edge"/>
          <c:yMode val="edge"/>
          <c:x val="0.10111388422207764"/>
          <c:y val="0.11942543545693152"/>
          <c:w val="0.82363860847893766"/>
          <c:h val="0.7357298973991887"/>
        </c:manualLayout>
      </c:layout>
      <c:barChart>
        <c:barDir val="col"/>
        <c:grouping val="clustered"/>
        <c:varyColors val="0"/>
        <c:ser>
          <c:idx val="0"/>
          <c:order val="0"/>
          <c:tx>
            <c:strRef>
              <c:f>'C=2'!$A$11:$A$12</c:f>
              <c:strCache>
                <c:ptCount val="1"/>
                <c:pt idx="0">
                  <c:v>Kesin Ağırlık Değerleri</c:v>
                </c:pt>
              </c:strCache>
            </c:strRef>
          </c:tx>
          <c:spPr>
            <a:solidFill>
              <a:schemeClr val="accent5"/>
            </a:solidFill>
            <a:ln>
              <a:noFill/>
            </a:ln>
            <a:effectLst/>
          </c:spPr>
          <c:invertIfNegative val="0"/>
          <c:cat>
            <c:strRef>
              <c:f>'C=2'!$B$11:$C$11</c:f>
              <c:strCache>
                <c:ptCount val="2"/>
                <c:pt idx="0">
                  <c:v>C1</c:v>
                </c:pt>
                <c:pt idx="1">
                  <c:v>C2</c:v>
                </c:pt>
              </c:strCache>
            </c:strRef>
          </c:cat>
          <c:val>
            <c:numRef>
              <c:f>'C=2'!$B$12:$C$12</c:f>
              <c:numCache>
                <c:formatCode>00,000</c:formatCode>
                <c:ptCount val="2"/>
                <c:pt idx="0">
                  <c:v>0.66</c:v>
                </c:pt>
                <c:pt idx="1">
                  <c:v>0.34</c:v>
                </c:pt>
              </c:numCache>
            </c:numRef>
          </c:val>
          <c:extLst>
            <c:ext xmlns:c16="http://schemas.microsoft.com/office/drawing/2014/chart" uri="{C3380CC4-5D6E-409C-BE32-E72D297353CC}">
              <c16:uniqueId val="{00000000-3842-2748-B045-FC5051DC823E}"/>
            </c:ext>
          </c:extLst>
        </c:ser>
        <c:dLbls>
          <c:showLegendKey val="0"/>
          <c:showVal val="0"/>
          <c:showCatName val="0"/>
          <c:showSerName val="0"/>
          <c:showPercent val="0"/>
          <c:showBubbleSize val="0"/>
        </c:dLbls>
        <c:gapWidth val="219"/>
        <c:overlap val="-27"/>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Bulanık Ağırlık Değerleri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'C=3'!$F$44</c:f>
              <c:strCache>
                <c:ptCount val="1"/>
                <c:pt idx="0">
                  <c:v>L(Ci)</c:v>
                </c:pt>
              </c:strCache>
            </c:strRef>
          </c:tx>
          <c:spPr>
            <a:solidFill>
              <a:schemeClr val="accent1"/>
            </a:solidFill>
            <a:ln>
              <a:noFill/>
            </a:ln>
            <a:effectLst/>
          </c:spPr>
          <c:invertIfNegative val="0"/>
          <c:cat>
            <c:strRef>
              <c:f>'C=3'!$B$7:$D$7</c:f>
              <c:strCache>
                <c:ptCount val="3"/>
                <c:pt idx="0">
                  <c:v>C1</c:v>
                </c:pt>
                <c:pt idx="1">
                  <c:v>C2</c:v>
                </c:pt>
                <c:pt idx="2">
                  <c:v>C3</c:v>
                </c:pt>
              </c:strCache>
            </c:strRef>
          </c:cat>
          <c:val>
            <c:numRef>
              <c:f>('C=3'!$F$24,'C=3'!$I$24,'C=3'!$L$24)</c:f>
              <c:numCache>
                <c:formatCode>0.00</c:formatCode>
                <c:ptCount val="3"/>
                <c:pt idx="0">
                  <c:v>0.26765799256505507</c:v>
                </c:pt>
                <c:pt idx="1">
                  <c:v>0.26765799256505551</c:v>
                </c:pt>
                <c:pt idx="2">
                  <c:v>6.6914498141263754E-2</c:v>
                </c:pt>
              </c:numCache>
            </c:numRef>
          </c:val>
          <c:extLst>
            <c:ext xmlns:c16="http://schemas.microsoft.com/office/drawing/2014/chart" uri="{C3380CC4-5D6E-409C-BE32-E72D297353CC}">
              <c16:uniqueId val="{00000000-721E-6448-9507-5EE43F06FB72}"/>
            </c:ext>
          </c:extLst>
        </c:ser>
        <c:ser>
          <c:idx val="1"/>
          <c:order val="1"/>
          <c:tx>
            <c:strRef>
              <c:f>'C=3'!$G$44</c:f>
              <c:strCache>
                <c:ptCount val="1"/>
                <c:pt idx="0">
                  <c:v>M(Ci)</c:v>
                </c:pt>
              </c:strCache>
            </c:strRef>
          </c:tx>
          <c:spPr>
            <a:solidFill>
              <a:schemeClr val="accent2"/>
            </a:solidFill>
            <a:ln>
              <a:noFill/>
            </a:ln>
            <a:effectLst/>
          </c:spPr>
          <c:invertIfNegative val="0"/>
          <c:cat>
            <c:strRef>
              <c:f>'C=3'!$B$7:$D$7</c:f>
              <c:strCache>
                <c:ptCount val="3"/>
                <c:pt idx="0">
                  <c:v>C1</c:v>
                </c:pt>
                <c:pt idx="1">
                  <c:v>C2</c:v>
                </c:pt>
                <c:pt idx="2">
                  <c:v>C3</c:v>
                </c:pt>
              </c:strCache>
            </c:strRef>
          </c:cat>
          <c:val>
            <c:numRef>
              <c:f>('C=3'!$G$24,'C=3'!$J$24,'C=3'!$M$24)</c:f>
              <c:numCache>
                <c:formatCode>0.00</c:formatCode>
                <c:ptCount val="3"/>
                <c:pt idx="0">
                  <c:v>0.53531598513011103</c:v>
                </c:pt>
                <c:pt idx="1">
                  <c:v>0.26765799256505551</c:v>
                </c:pt>
                <c:pt idx="2">
                  <c:v>0.17843866171003758</c:v>
                </c:pt>
              </c:numCache>
            </c:numRef>
          </c:val>
          <c:extLst>
            <c:ext xmlns:c16="http://schemas.microsoft.com/office/drawing/2014/chart" uri="{C3380CC4-5D6E-409C-BE32-E72D297353CC}">
              <c16:uniqueId val="{00000001-721E-6448-9507-5EE43F06FB72}"/>
            </c:ext>
          </c:extLst>
        </c:ser>
        <c:ser>
          <c:idx val="2"/>
          <c:order val="2"/>
          <c:tx>
            <c:strRef>
              <c:f>'C=3'!$H$44</c:f>
              <c:strCache>
                <c:ptCount val="1"/>
                <c:pt idx="0">
                  <c:v>U(Ci)</c:v>
                </c:pt>
              </c:strCache>
            </c:strRef>
          </c:tx>
          <c:spPr>
            <a:solidFill>
              <a:schemeClr val="accent3">
                <a:lumMod val="75000"/>
              </a:schemeClr>
            </a:solidFill>
            <a:ln>
              <a:noFill/>
            </a:ln>
            <a:effectLst/>
          </c:spPr>
          <c:invertIfNegative val="0"/>
          <c:cat>
            <c:strRef>
              <c:f>'C=3'!$B$7:$D$7</c:f>
              <c:strCache>
                <c:ptCount val="3"/>
                <c:pt idx="0">
                  <c:v>C1</c:v>
                </c:pt>
                <c:pt idx="1">
                  <c:v>C2</c:v>
                </c:pt>
                <c:pt idx="2">
                  <c:v>C3</c:v>
                </c:pt>
              </c:strCache>
            </c:strRef>
          </c:cat>
          <c:val>
            <c:numRef>
              <c:f>('C=3'!$H$24,'C=3'!$K$24,'C=3'!$N$24)</c:f>
              <c:numCache>
                <c:formatCode>0.00</c:formatCode>
                <c:ptCount val="3"/>
                <c:pt idx="0">
                  <c:v>0.80297397769516587</c:v>
                </c:pt>
                <c:pt idx="1">
                  <c:v>0.26765799256505551</c:v>
                </c:pt>
                <c:pt idx="2">
                  <c:v>0.40148698884758244</c:v>
                </c:pt>
              </c:numCache>
            </c:numRef>
          </c:val>
          <c:extLst>
            <c:ext xmlns:c16="http://schemas.microsoft.com/office/drawing/2014/chart" uri="{C3380CC4-5D6E-409C-BE32-E72D297353CC}">
              <c16:uniqueId val="{00000002-721E-6448-9507-5EE43F06FB72}"/>
            </c:ext>
          </c:extLst>
        </c:ser>
        <c:dLbls>
          <c:showLegendKey val="0"/>
          <c:showVal val="0"/>
          <c:showCatName val="0"/>
          <c:showSerName val="0"/>
          <c:showPercent val="0"/>
          <c:showBubbleSize val="0"/>
        </c:dLbls>
        <c:gapWidth val="75"/>
        <c:overlap val="-25"/>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7"/>
    </mc:Choice>
    <mc:Fallback>
      <c:style val="7"/>
    </mc:Fallback>
  </mc:AlternateContent>
  <c:chart>
    <c:title>
      <c:layout>
        <c:manualLayout>
          <c:xMode val="edge"/>
          <c:yMode val="edge"/>
          <c:x val="0.31647498255249801"/>
          <c:y val="0"/>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manualLayout>
          <c:layoutTarget val="inner"/>
          <c:xMode val="edge"/>
          <c:yMode val="edge"/>
          <c:x val="0.10111388422207764"/>
          <c:y val="0.11153039058115483"/>
          <c:w val="0.82363860847893766"/>
          <c:h val="0.74362510804628701"/>
        </c:manualLayout>
      </c:layout>
      <c:barChart>
        <c:barDir val="col"/>
        <c:grouping val="clustered"/>
        <c:varyColors val="0"/>
        <c:ser>
          <c:idx val="0"/>
          <c:order val="0"/>
          <c:tx>
            <c:strRef>
              <c:f>'C=3'!$A$11:$A$12</c:f>
              <c:strCache>
                <c:ptCount val="1"/>
                <c:pt idx="0">
                  <c:v>Kesin Ağırlık Değerleri</c:v>
                </c:pt>
              </c:strCache>
            </c:strRef>
          </c:tx>
          <c:spPr>
            <a:solidFill>
              <a:schemeClr val="accent5"/>
            </a:solidFill>
            <a:ln>
              <a:noFill/>
            </a:ln>
            <a:effectLst/>
          </c:spPr>
          <c:invertIfNegative val="0"/>
          <c:cat>
            <c:strRef>
              <c:f>'C=3'!$B$11:$D$11</c:f>
              <c:strCache>
                <c:ptCount val="3"/>
                <c:pt idx="0">
                  <c:v>C1</c:v>
                </c:pt>
                <c:pt idx="1">
                  <c:v>C2</c:v>
                </c:pt>
                <c:pt idx="2">
                  <c:v>C3</c:v>
                </c:pt>
              </c:strCache>
            </c:strRef>
          </c:cat>
          <c:val>
            <c:numRef>
              <c:f>'C=3'!$B$12:$D$12</c:f>
              <c:numCache>
                <c:formatCode>00,000</c:formatCode>
                <c:ptCount val="3"/>
                <c:pt idx="0">
                  <c:v>0.53531598513011081</c:v>
                </c:pt>
                <c:pt idx="1">
                  <c:v>0.26765799256505551</c:v>
                </c:pt>
                <c:pt idx="2">
                  <c:v>0.19702602230483277</c:v>
                </c:pt>
              </c:numCache>
            </c:numRef>
          </c:val>
          <c:extLst>
            <c:ext xmlns:c16="http://schemas.microsoft.com/office/drawing/2014/chart" uri="{C3380CC4-5D6E-409C-BE32-E72D297353CC}">
              <c16:uniqueId val="{00000000-78B2-9842-98AB-9C1C5283C039}"/>
            </c:ext>
          </c:extLst>
        </c:ser>
        <c:dLbls>
          <c:showLegendKey val="0"/>
          <c:showVal val="0"/>
          <c:showCatName val="0"/>
          <c:showSerName val="0"/>
          <c:showPercent val="0"/>
          <c:showBubbleSize val="0"/>
        </c:dLbls>
        <c:gapWidth val="219"/>
        <c:overlap val="-27"/>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Bulanık Ağırlık Değerleri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'C=4'!$G$44</c:f>
              <c:strCache>
                <c:ptCount val="1"/>
                <c:pt idx="0">
                  <c:v>L(Ci)</c:v>
                </c:pt>
              </c:strCache>
            </c:strRef>
          </c:tx>
          <c:spPr>
            <a:solidFill>
              <a:schemeClr val="accent1"/>
            </a:solidFill>
            <a:ln>
              <a:noFill/>
            </a:ln>
            <a:effectLst/>
          </c:spPr>
          <c:invertIfNegative val="0"/>
          <c:cat>
            <c:strRef>
              <c:f>'C=4'!$B$7:$E$7</c:f>
              <c:strCache>
                <c:ptCount val="4"/>
                <c:pt idx="0">
                  <c:v>C1</c:v>
                </c:pt>
                <c:pt idx="1">
                  <c:v>C2</c:v>
                </c:pt>
                <c:pt idx="2">
                  <c:v>C3</c:v>
                </c:pt>
                <c:pt idx="3">
                  <c:v>C4</c:v>
                </c:pt>
              </c:strCache>
            </c:strRef>
          </c:cat>
          <c:val>
            <c:numRef>
              <c:f>('C=4'!$G$24,'C=4'!$J$24,'C=4'!$M$24,'C=4'!$P$24)</c:f>
              <c:numCache>
                <c:formatCode>0.00</c:formatCode>
                <c:ptCount val="4"/>
                <c:pt idx="0">
                  <c:v>0.17812963879267737</c:v>
                </c:pt>
                <c:pt idx="1">
                  <c:v>0.15833745670460239</c:v>
                </c:pt>
                <c:pt idx="2">
                  <c:v>5.1954477981197712E-2</c:v>
                </c:pt>
                <c:pt idx="3">
                  <c:v>3.2657100445323987E-2</c:v>
                </c:pt>
              </c:numCache>
            </c:numRef>
          </c:val>
          <c:extLst>
            <c:ext xmlns:c16="http://schemas.microsoft.com/office/drawing/2014/chart" uri="{C3380CC4-5D6E-409C-BE32-E72D297353CC}">
              <c16:uniqueId val="{00000000-D073-3C47-B78D-ECB48860E219}"/>
            </c:ext>
          </c:extLst>
        </c:ser>
        <c:ser>
          <c:idx val="1"/>
          <c:order val="1"/>
          <c:tx>
            <c:strRef>
              <c:f>'C=4'!$H$44</c:f>
              <c:strCache>
                <c:ptCount val="1"/>
                <c:pt idx="0">
                  <c:v>M(Ci)</c:v>
                </c:pt>
              </c:strCache>
            </c:strRef>
          </c:tx>
          <c:spPr>
            <a:solidFill>
              <a:schemeClr val="accent2"/>
            </a:solidFill>
            <a:ln>
              <a:noFill/>
            </a:ln>
            <a:effectLst/>
          </c:spPr>
          <c:invertIfNegative val="0"/>
          <c:cat>
            <c:strRef>
              <c:f>'C=4'!$B$7:$E$7</c:f>
              <c:strCache>
                <c:ptCount val="4"/>
                <c:pt idx="0">
                  <c:v>C1</c:v>
                </c:pt>
                <c:pt idx="1">
                  <c:v>C2</c:v>
                </c:pt>
                <c:pt idx="2">
                  <c:v>C3</c:v>
                </c:pt>
                <c:pt idx="3">
                  <c:v>C4</c:v>
                </c:pt>
              </c:strCache>
            </c:strRef>
          </c:cat>
          <c:val>
            <c:numRef>
              <c:f>('C=4'!$H$24,'C=4'!$K$24,'C=4'!$N$24,'C=4'!$Q$24)</c:f>
              <c:numCache>
                <c:formatCode>0.00</c:formatCode>
                <c:ptCount val="4"/>
                <c:pt idx="0">
                  <c:v>0.54181098466105759</c:v>
                </c:pt>
                <c:pt idx="1">
                  <c:v>0.25235032162295984</c:v>
                </c:pt>
                <c:pt idx="2">
                  <c:v>0.15586343394359289</c:v>
                </c:pt>
                <c:pt idx="3">
                  <c:v>0.1632855022266208</c:v>
                </c:pt>
              </c:numCache>
            </c:numRef>
          </c:val>
          <c:extLst>
            <c:ext xmlns:c16="http://schemas.microsoft.com/office/drawing/2014/chart" uri="{C3380CC4-5D6E-409C-BE32-E72D297353CC}">
              <c16:uniqueId val="{00000001-D073-3C47-B78D-ECB48860E219}"/>
            </c:ext>
          </c:extLst>
        </c:ser>
        <c:ser>
          <c:idx val="2"/>
          <c:order val="2"/>
          <c:tx>
            <c:strRef>
              <c:f>'C=4'!$I$44</c:f>
              <c:strCache>
                <c:ptCount val="1"/>
                <c:pt idx="0">
                  <c:v>U(Ci)</c:v>
                </c:pt>
              </c:strCache>
            </c:strRef>
          </c:tx>
          <c:spPr>
            <a:solidFill>
              <a:schemeClr val="accent3">
                <a:lumMod val="75000"/>
              </a:schemeClr>
            </a:solidFill>
            <a:ln>
              <a:noFill/>
            </a:ln>
            <a:effectLst/>
          </c:spPr>
          <c:invertIfNegative val="0"/>
          <c:cat>
            <c:strRef>
              <c:f>'C=4'!$B$7:$E$7</c:f>
              <c:strCache>
                <c:ptCount val="4"/>
                <c:pt idx="0">
                  <c:v>C1</c:v>
                </c:pt>
                <c:pt idx="1">
                  <c:v>C2</c:v>
                </c:pt>
                <c:pt idx="2">
                  <c:v>C3</c:v>
                </c:pt>
                <c:pt idx="3">
                  <c:v>C4</c:v>
                </c:pt>
              </c:strCache>
            </c:strRef>
          </c:cat>
          <c:val>
            <c:numRef>
              <c:f>('C=4'!$I$24,'C=4'!$L$24,'C=4'!$O$24,'C=4'!$R$24)</c:f>
              <c:numCache>
                <c:formatCode>0.00</c:formatCode>
                <c:ptCount val="4"/>
                <c:pt idx="0">
                  <c:v>0.54923305294409053</c:v>
                </c:pt>
                <c:pt idx="1">
                  <c:v>0.25235032162295978</c:v>
                </c:pt>
                <c:pt idx="2">
                  <c:v>0.15586343394359289</c:v>
                </c:pt>
                <c:pt idx="3">
                  <c:v>0.16823354774863952</c:v>
                </c:pt>
              </c:numCache>
            </c:numRef>
          </c:val>
          <c:extLst>
            <c:ext xmlns:c16="http://schemas.microsoft.com/office/drawing/2014/chart" uri="{C3380CC4-5D6E-409C-BE32-E72D297353CC}">
              <c16:uniqueId val="{00000002-D073-3C47-B78D-ECB48860E219}"/>
            </c:ext>
          </c:extLst>
        </c:ser>
        <c:dLbls>
          <c:showLegendKey val="0"/>
          <c:showVal val="0"/>
          <c:showCatName val="0"/>
          <c:showSerName val="0"/>
          <c:showPercent val="0"/>
          <c:showBubbleSize val="0"/>
        </c:dLbls>
        <c:gapWidth val="75"/>
        <c:overlap val="-25"/>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7"/>
    </mc:Choice>
    <mc:Fallback>
      <c:style val="7"/>
    </mc:Fallback>
  </mc:AlternateContent>
  <c:chart>
    <c:title>
      <c:layout>
        <c:manualLayout>
          <c:xMode val="edge"/>
          <c:yMode val="edge"/>
          <c:x val="0.31647498255249801"/>
          <c:y val="0"/>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manualLayout>
          <c:layoutTarget val="inner"/>
          <c:xMode val="edge"/>
          <c:yMode val="edge"/>
          <c:x val="0.10111388422207764"/>
          <c:y val="0.13334361016513208"/>
          <c:w val="0.82363860847893766"/>
          <c:h val="0.7218118884623097"/>
        </c:manualLayout>
      </c:layout>
      <c:barChart>
        <c:barDir val="col"/>
        <c:grouping val="clustered"/>
        <c:varyColors val="0"/>
        <c:ser>
          <c:idx val="0"/>
          <c:order val="0"/>
          <c:tx>
            <c:strRef>
              <c:f>'C=4'!$A$11:$A$12</c:f>
              <c:strCache>
                <c:ptCount val="1"/>
                <c:pt idx="0">
                  <c:v>Kesin Ağırlık Değerleri</c:v>
                </c:pt>
              </c:strCache>
            </c:strRef>
          </c:tx>
          <c:spPr>
            <a:solidFill>
              <a:schemeClr val="accent5"/>
            </a:solidFill>
            <a:ln>
              <a:noFill/>
            </a:ln>
            <a:effectLst/>
          </c:spPr>
          <c:invertIfNegative val="0"/>
          <c:cat>
            <c:strRef>
              <c:f>'C=4'!$B$11:$E$11</c:f>
              <c:strCache>
                <c:ptCount val="4"/>
                <c:pt idx="0">
                  <c:v>C1</c:v>
                </c:pt>
                <c:pt idx="1">
                  <c:v>C2</c:v>
                </c:pt>
                <c:pt idx="2">
                  <c:v>C3</c:v>
                </c:pt>
                <c:pt idx="3">
                  <c:v>C4</c:v>
                </c:pt>
              </c:strCache>
            </c:strRef>
          </c:cat>
          <c:val>
            <c:numRef>
              <c:f>'C=4'!$B$12:$E$12</c:f>
              <c:numCache>
                <c:formatCode>00,000</c:formatCode>
                <c:ptCount val="4"/>
                <c:pt idx="0">
                  <c:v>0.48243443839683303</c:v>
                </c:pt>
                <c:pt idx="1">
                  <c:v>0.23668151080323355</c:v>
                </c:pt>
                <c:pt idx="2">
                  <c:v>0.13854527461652702</c:v>
                </c:pt>
                <c:pt idx="3">
                  <c:v>0.14233877618340779</c:v>
                </c:pt>
              </c:numCache>
            </c:numRef>
          </c:val>
          <c:extLst>
            <c:ext xmlns:c16="http://schemas.microsoft.com/office/drawing/2014/chart" uri="{C3380CC4-5D6E-409C-BE32-E72D297353CC}">
              <c16:uniqueId val="{00000000-58B1-1546-8B1E-631C5C09D505}"/>
            </c:ext>
          </c:extLst>
        </c:ser>
        <c:dLbls>
          <c:showLegendKey val="0"/>
          <c:showVal val="0"/>
          <c:showCatName val="0"/>
          <c:showSerName val="0"/>
          <c:showPercent val="0"/>
          <c:showBubbleSize val="0"/>
        </c:dLbls>
        <c:gapWidth val="219"/>
        <c:overlap val="-27"/>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tr-TR" sz="1200"/>
              <a:t>Bulanık Ağırlık Değerleri</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'C=5'!$H$44</c:f>
              <c:strCache>
                <c:ptCount val="1"/>
                <c:pt idx="0">
                  <c:v>L(Ci)</c:v>
                </c:pt>
              </c:strCache>
            </c:strRef>
          </c:tx>
          <c:spPr>
            <a:solidFill>
              <a:schemeClr val="accent1"/>
            </a:solidFill>
            <a:ln>
              <a:noFill/>
            </a:ln>
            <a:effectLst/>
          </c:spPr>
          <c:invertIfNegative val="0"/>
          <c:cat>
            <c:strRef>
              <c:f>'C=5'!$B$7:$F$7</c:f>
              <c:strCache>
                <c:ptCount val="5"/>
                <c:pt idx="0">
                  <c:v>C1</c:v>
                </c:pt>
                <c:pt idx="1">
                  <c:v>C2</c:v>
                </c:pt>
                <c:pt idx="2">
                  <c:v>C3</c:v>
                </c:pt>
                <c:pt idx="3">
                  <c:v>C4</c:v>
                </c:pt>
                <c:pt idx="4">
                  <c:v>C5</c:v>
                </c:pt>
              </c:strCache>
            </c:strRef>
          </c:cat>
          <c:val>
            <c:numRef>
              <c:f>('C=5'!$H$24,'C=5'!$K$24,'C=5'!$N$24,'C=5'!$Q$24,'C=5'!$T$24)</c:f>
              <c:numCache>
                <c:formatCode>0.00</c:formatCode>
                <c:ptCount val="5"/>
                <c:pt idx="0">
                  <c:v>0.15933316121417762</c:v>
                </c:pt>
                <c:pt idx="1">
                  <c:v>0.14074429240585817</c:v>
                </c:pt>
                <c:pt idx="2">
                  <c:v>4.6250875963560201E-2</c:v>
                </c:pt>
                <c:pt idx="3">
                  <c:v>2.9211079555932572E-2</c:v>
                </c:pt>
                <c:pt idx="4">
                  <c:v>4.1161066646995793E-2</c:v>
                </c:pt>
              </c:numCache>
            </c:numRef>
          </c:val>
          <c:extLst>
            <c:ext xmlns:c16="http://schemas.microsoft.com/office/drawing/2014/chart" uri="{C3380CC4-5D6E-409C-BE32-E72D297353CC}">
              <c16:uniqueId val="{00000000-838F-AB48-8924-6A574FB13186}"/>
            </c:ext>
          </c:extLst>
        </c:ser>
        <c:ser>
          <c:idx val="1"/>
          <c:order val="1"/>
          <c:tx>
            <c:strRef>
              <c:f>'C=5'!$I$44</c:f>
              <c:strCache>
                <c:ptCount val="1"/>
                <c:pt idx="0">
                  <c:v>M(Ci)</c:v>
                </c:pt>
              </c:strCache>
            </c:strRef>
          </c:tx>
          <c:spPr>
            <a:solidFill>
              <a:schemeClr val="accent2"/>
            </a:solidFill>
            <a:ln>
              <a:noFill/>
            </a:ln>
            <a:effectLst/>
          </c:spPr>
          <c:invertIfNegative val="0"/>
          <c:cat>
            <c:strRef>
              <c:f>'C=5'!$B$7:$F$7</c:f>
              <c:strCache>
                <c:ptCount val="5"/>
                <c:pt idx="0">
                  <c:v>C1</c:v>
                </c:pt>
                <c:pt idx="1">
                  <c:v>C2</c:v>
                </c:pt>
                <c:pt idx="2">
                  <c:v>C3</c:v>
                </c:pt>
                <c:pt idx="3">
                  <c:v>C4</c:v>
                </c:pt>
                <c:pt idx="4">
                  <c:v>C5</c:v>
                </c:pt>
              </c:strCache>
            </c:strRef>
          </c:cat>
          <c:val>
            <c:numRef>
              <c:f>('C=5'!$I$24,'C=5'!$L$24,'C=5'!$O$24,'C=5'!$R$24,'C=5'!$U$24)</c:f>
              <c:numCache>
                <c:formatCode>0.00</c:formatCode>
                <c:ptCount val="5"/>
                <c:pt idx="0">
                  <c:v>0.48463836535979271</c:v>
                </c:pt>
                <c:pt idx="1">
                  <c:v>0.22572197838675234</c:v>
                </c:pt>
                <c:pt idx="2">
                  <c:v>0.13941651606240554</c:v>
                </c:pt>
                <c:pt idx="3">
                  <c:v>0.14605539777966289</c:v>
                </c:pt>
                <c:pt idx="4">
                  <c:v>0.11949987091063437</c:v>
                </c:pt>
              </c:numCache>
            </c:numRef>
          </c:val>
          <c:extLst>
            <c:ext xmlns:c16="http://schemas.microsoft.com/office/drawing/2014/chart" uri="{C3380CC4-5D6E-409C-BE32-E72D297353CC}">
              <c16:uniqueId val="{00000001-838F-AB48-8924-6A574FB13186}"/>
            </c:ext>
          </c:extLst>
        </c:ser>
        <c:ser>
          <c:idx val="2"/>
          <c:order val="2"/>
          <c:tx>
            <c:strRef>
              <c:f>'C=5'!$J$44</c:f>
              <c:strCache>
                <c:ptCount val="1"/>
                <c:pt idx="0">
                  <c:v>U(Ci)</c:v>
                </c:pt>
              </c:strCache>
            </c:strRef>
          </c:tx>
          <c:spPr>
            <a:solidFill>
              <a:schemeClr val="accent3">
                <a:lumMod val="75000"/>
              </a:schemeClr>
            </a:solidFill>
            <a:ln>
              <a:noFill/>
            </a:ln>
            <a:effectLst/>
          </c:spPr>
          <c:invertIfNegative val="0"/>
          <c:cat>
            <c:strRef>
              <c:f>'C=5'!$B$7:$F$7</c:f>
              <c:strCache>
                <c:ptCount val="5"/>
                <c:pt idx="0">
                  <c:v>C1</c:v>
                </c:pt>
                <c:pt idx="1">
                  <c:v>C2</c:v>
                </c:pt>
                <c:pt idx="2">
                  <c:v>C3</c:v>
                </c:pt>
                <c:pt idx="3">
                  <c:v>C4</c:v>
                </c:pt>
                <c:pt idx="4">
                  <c:v>C5</c:v>
                </c:pt>
              </c:strCache>
            </c:strRef>
          </c:cat>
          <c:val>
            <c:numRef>
              <c:f>('C=5'!$J$24,'C=5'!$M$24,'C=5'!$P$24,'C=5'!$S$24,'C=5'!$V$24)</c:f>
              <c:numCache>
                <c:formatCode>0.00</c:formatCode>
                <c:ptCount val="5"/>
                <c:pt idx="0">
                  <c:v>0.48862169439014869</c:v>
                </c:pt>
                <c:pt idx="1">
                  <c:v>0.22572197838675229</c:v>
                </c:pt>
                <c:pt idx="2">
                  <c:v>0.13941651606240554</c:v>
                </c:pt>
                <c:pt idx="3">
                  <c:v>0.14871095046656665</c:v>
                </c:pt>
                <c:pt idx="4">
                  <c:v>0.11949987091063437</c:v>
                </c:pt>
              </c:numCache>
            </c:numRef>
          </c:val>
          <c:extLst>
            <c:ext xmlns:c16="http://schemas.microsoft.com/office/drawing/2014/chart" uri="{C3380CC4-5D6E-409C-BE32-E72D297353CC}">
              <c16:uniqueId val="{00000002-838F-AB48-8924-6A574FB13186}"/>
            </c:ext>
          </c:extLst>
        </c:ser>
        <c:dLbls>
          <c:showLegendKey val="0"/>
          <c:showVal val="0"/>
          <c:showCatName val="0"/>
          <c:showSerName val="0"/>
          <c:showPercent val="0"/>
          <c:showBubbleSize val="0"/>
        </c:dLbls>
        <c:gapWidth val="75"/>
        <c:overlap val="-25"/>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142875</xdr:rowOff>
    </xdr:from>
    <xdr:to>
      <xdr:col>2</xdr:col>
      <xdr:colOff>584200</xdr:colOff>
      <xdr:row>42</xdr:row>
      <xdr:rowOff>17462</xdr:rowOff>
    </xdr:to>
    <xdr:graphicFrame macro="">
      <xdr:nvGraphicFramePr>
        <xdr:cNvPr id="2" name="Chart 3">
          <a:extLst>
            <a:ext uri="{FF2B5EF4-FFF2-40B4-BE49-F238E27FC236}">
              <a16:creationId xmlns:a16="http://schemas.microsoft.com/office/drawing/2014/main" id="{973DCB59-9593-1B4A-B6D7-482BEF041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546100</xdr:colOff>
      <xdr:row>27</xdr:row>
      <xdr:rowOff>142875</xdr:rowOff>
    </xdr:from>
    <xdr:to>
      <xdr:col>7</xdr:col>
      <xdr:colOff>12701</xdr:colOff>
      <xdr:row>42</xdr:row>
      <xdr:rowOff>17463</xdr:rowOff>
    </xdr:to>
    <xdr:graphicFrame macro="">
      <xdr:nvGraphicFramePr>
        <xdr:cNvPr id="3" name="Chart 3">
          <a:extLst>
            <a:ext uri="{FF2B5EF4-FFF2-40B4-BE49-F238E27FC236}">
              <a16:creationId xmlns:a16="http://schemas.microsoft.com/office/drawing/2014/main" id="{654C21D8-6EFD-4B41-B06F-A566B0F0F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xdr:colOff>
      <xdr:row>10</xdr:row>
      <xdr:rowOff>12700</xdr:rowOff>
    </xdr:from>
    <xdr:to>
      <xdr:col>0</xdr:col>
      <xdr:colOff>1908173</xdr:colOff>
      <xdr:row>10</xdr:row>
      <xdr:rowOff>165100</xdr:rowOff>
    </xdr:to>
    <xdr:sp macro="" textlink="">
      <xdr:nvSpPr>
        <xdr:cNvPr id="4" name="Rectangle 71">
          <a:extLst>
            <a:ext uri="{FF2B5EF4-FFF2-40B4-BE49-F238E27FC236}">
              <a16:creationId xmlns:a16="http://schemas.microsoft.com/office/drawing/2014/main" id="{1B4556C4-B4B5-D445-A813-5D9B31A4AD03}"/>
            </a:ext>
          </a:extLst>
        </xdr:cNvPr>
        <xdr:cNvSpPr/>
      </xdr:nvSpPr>
      <xdr:spPr>
        <a:xfrm>
          <a:off x="12700" y="546100"/>
          <a:ext cx="1895473" cy="1524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0</xdr:col>
      <xdr:colOff>76200</xdr:colOff>
      <xdr:row>5</xdr:row>
      <xdr:rowOff>297656</xdr:rowOff>
    </xdr:from>
    <xdr:to>
      <xdr:col>4</xdr:col>
      <xdr:colOff>333375</xdr:colOff>
      <xdr:row>9</xdr:row>
      <xdr:rowOff>167005</xdr:rowOff>
    </xdr:to>
    <xdr:grpSp>
      <xdr:nvGrpSpPr>
        <xdr:cNvPr id="6" name="Grup 5">
          <a:extLst>
            <a:ext uri="{FF2B5EF4-FFF2-40B4-BE49-F238E27FC236}">
              <a16:creationId xmlns:a16="http://schemas.microsoft.com/office/drawing/2014/main" id="{1F793489-1BF1-AD4B-848B-77ADB204873A}"/>
            </a:ext>
          </a:extLst>
        </xdr:cNvPr>
        <xdr:cNvGrpSpPr/>
      </xdr:nvGrpSpPr>
      <xdr:grpSpPr>
        <a:xfrm>
          <a:off x="76200" y="1193006"/>
          <a:ext cx="4333875" cy="821849"/>
          <a:chOff x="104774" y="983067"/>
          <a:chExt cx="3411626" cy="841288"/>
        </a:xfrm>
      </xdr:grpSpPr>
      <xdr:sp macro="" textlink="">
        <xdr:nvSpPr>
          <xdr:cNvPr id="7" name="Rectangle 89">
            <a:extLst>
              <a:ext uri="{FF2B5EF4-FFF2-40B4-BE49-F238E27FC236}">
                <a16:creationId xmlns:a16="http://schemas.microsoft.com/office/drawing/2014/main" id="{0E59C664-AB22-2D9C-3615-0E6260F08766}"/>
              </a:ext>
            </a:extLst>
          </xdr:cNvPr>
          <xdr:cNvSpPr/>
        </xdr:nvSpPr>
        <xdr:spPr>
          <a:xfrm>
            <a:off x="104774" y="983067"/>
            <a:ext cx="3411626" cy="550459"/>
          </a:xfrm>
          <a:prstGeom prst="rect">
            <a:avLst/>
          </a:prstGeom>
          <a:solidFill>
            <a:srgbClr val="FFFF00"/>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tr-TR" sz="1100" b="1" u="sng" baseline="0">
                <a:solidFill>
                  <a:schemeClr val="tx2"/>
                </a:solidFill>
              </a:rPr>
              <a:t>Adım</a:t>
            </a:r>
            <a:r>
              <a:rPr lang="nl-NL" sz="1100" b="1" u="sng" baseline="0">
                <a:solidFill>
                  <a:schemeClr val="tx2"/>
                </a:solidFill>
              </a:rPr>
              <a:t> 0</a:t>
            </a:r>
            <a:r>
              <a:rPr lang="sr-Latn-RS" sz="1100" b="1" u="sng" baseline="0">
                <a:solidFill>
                  <a:schemeClr val="tx2"/>
                </a:solidFill>
              </a:rPr>
              <a:t>:</a:t>
            </a:r>
            <a:r>
              <a:rPr lang="sr-Latn-RS" sz="1100" b="1" baseline="0">
                <a:solidFill>
                  <a:schemeClr val="tx2"/>
                </a:solidFill>
              </a:rPr>
              <a:t> </a:t>
            </a:r>
            <a:r>
              <a:rPr lang="tr-TR" sz="1100" b="1">
                <a:solidFill>
                  <a:schemeClr val="tx2"/>
                </a:solidFill>
              </a:rPr>
              <a:t>Alttaki sekmeler yardımı ile karar problemine uygun kriter sayısı seçilir.</a:t>
            </a:r>
            <a:endParaRPr lang="nl-NL" sz="1100" b="1" baseline="0">
              <a:solidFill>
                <a:schemeClr val="tx2"/>
              </a:solidFill>
            </a:endParaRPr>
          </a:p>
        </xdr:txBody>
      </xdr:sp>
      <xdr:cxnSp macro="">
        <xdr:nvCxnSpPr>
          <xdr:cNvPr id="8" name="Straight Arrow Connector 90">
            <a:extLst>
              <a:ext uri="{FF2B5EF4-FFF2-40B4-BE49-F238E27FC236}">
                <a16:creationId xmlns:a16="http://schemas.microsoft.com/office/drawing/2014/main" id="{C962EB78-51F5-B9F9-A548-AB1A10273D4C}"/>
              </a:ext>
            </a:extLst>
          </xdr:cNvPr>
          <xdr:cNvCxnSpPr/>
        </xdr:nvCxnSpPr>
        <xdr:spPr>
          <a:xfrm flipH="1">
            <a:off x="632322" y="1539240"/>
            <a:ext cx="5397" cy="285115"/>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76201</xdr:colOff>
      <xdr:row>6</xdr:row>
      <xdr:rowOff>130970</xdr:rowOff>
    </xdr:from>
    <xdr:to>
      <xdr:col>14</xdr:col>
      <xdr:colOff>355601</xdr:colOff>
      <xdr:row>12</xdr:row>
      <xdr:rowOff>12700</xdr:rowOff>
    </xdr:to>
    <xdr:grpSp>
      <xdr:nvGrpSpPr>
        <xdr:cNvPr id="12" name="Grup 11">
          <a:extLst>
            <a:ext uri="{FF2B5EF4-FFF2-40B4-BE49-F238E27FC236}">
              <a16:creationId xmlns:a16="http://schemas.microsoft.com/office/drawing/2014/main" id="{A57EC4EF-96D1-1748-A7CE-BCA92D4017FF}"/>
            </a:ext>
          </a:extLst>
        </xdr:cNvPr>
        <xdr:cNvGrpSpPr/>
      </xdr:nvGrpSpPr>
      <xdr:grpSpPr>
        <a:xfrm>
          <a:off x="1866901" y="1407320"/>
          <a:ext cx="8051800" cy="1024730"/>
          <a:chOff x="1903096" y="1241949"/>
          <a:chExt cx="8048711" cy="948800"/>
        </a:xfrm>
      </xdr:grpSpPr>
      <xdr:cxnSp macro="">
        <xdr:nvCxnSpPr>
          <xdr:cNvPr id="13" name="Straight Arrow Connector 42">
            <a:extLst>
              <a:ext uri="{FF2B5EF4-FFF2-40B4-BE49-F238E27FC236}">
                <a16:creationId xmlns:a16="http://schemas.microsoft.com/office/drawing/2014/main" id="{D6B41A31-77D2-A04F-589E-FC47701D337E}"/>
              </a:ext>
            </a:extLst>
          </xdr:cNvPr>
          <xdr:cNvCxnSpPr>
            <a:stCxn id="14" idx="1"/>
            <a:endCxn id="15" idx="3"/>
          </xdr:cNvCxnSpPr>
        </xdr:nvCxnSpPr>
        <xdr:spPr>
          <a:xfrm flipH="1">
            <a:off x="6317679" y="1467112"/>
            <a:ext cx="588670" cy="631563"/>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Rectangle 43">
            <a:extLst>
              <a:ext uri="{FF2B5EF4-FFF2-40B4-BE49-F238E27FC236}">
                <a16:creationId xmlns:a16="http://schemas.microsoft.com/office/drawing/2014/main" id="{19B367DB-BE52-CA52-DF4F-D7FC25853577}"/>
              </a:ext>
            </a:extLst>
          </xdr:cNvPr>
          <xdr:cNvSpPr/>
        </xdr:nvSpPr>
        <xdr:spPr>
          <a:xfrm>
            <a:off x="6906349" y="1241949"/>
            <a:ext cx="3045458" cy="450327"/>
          </a:xfrm>
          <a:prstGeom prst="rect">
            <a:avLst/>
          </a:prstGeom>
          <a:solidFill>
            <a:srgbClr val="FFFF00"/>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tr-TR" sz="1100" b="1" u="sng" baseline="0">
                <a:solidFill>
                  <a:schemeClr val="tx2"/>
                </a:solidFill>
              </a:rPr>
              <a:t>Adım</a:t>
            </a:r>
            <a:r>
              <a:rPr lang="nl-NL" sz="1100" b="1" u="sng" baseline="0">
                <a:solidFill>
                  <a:schemeClr val="tx2"/>
                </a:solidFill>
              </a:rPr>
              <a:t> 1</a:t>
            </a:r>
            <a:r>
              <a:rPr lang="sr-Latn-RS" sz="1100" b="1" u="sng" baseline="0">
                <a:solidFill>
                  <a:schemeClr val="tx2"/>
                </a:solidFill>
              </a:rPr>
              <a:t>:</a:t>
            </a:r>
            <a:r>
              <a:rPr lang="sr-Latn-RS" sz="1100" b="1" baseline="0">
                <a:solidFill>
                  <a:schemeClr val="tx2"/>
                </a:solidFill>
              </a:rPr>
              <a:t> </a:t>
            </a:r>
            <a:r>
              <a:rPr lang="tr-TR" sz="1100" b="1" baseline="0">
                <a:solidFill>
                  <a:schemeClr val="tx2"/>
                </a:solidFill>
              </a:rPr>
              <a:t>Karar problemindeki kriter adları tanımlanır.</a:t>
            </a:r>
            <a:endParaRPr lang="nl-NL" sz="1100" b="1" baseline="0">
              <a:solidFill>
                <a:schemeClr val="tx2"/>
              </a:solidFill>
            </a:endParaRPr>
          </a:p>
        </xdr:txBody>
      </xdr:sp>
      <xdr:sp macro="" textlink="">
        <xdr:nvSpPr>
          <xdr:cNvPr id="15" name="Rectangle 44">
            <a:extLst>
              <a:ext uri="{FF2B5EF4-FFF2-40B4-BE49-F238E27FC236}">
                <a16:creationId xmlns:a16="http://schemas.microsoft.com/office/drawing/2014/main" id="{99D7F0CE-356A-D6BA-E942-0EA3F116E66F}"/>
              </a:ext>
            </a:extLst>
          </xdr:cNvPr>
          <xdr:cNvSpPr/>
        </xdr:nvSpPr>
        <xdr:spPr>
          <a:xfrm>
            <a:off x="1903096" y="2006600"/>
            <a:ext cx="4414583" cy="1841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grpSp>
    <xdr:clientData/>
  </xdr:twoCellAnchor>
  <xdr:twoCellAnchor>
    <xdr:from>
      <xdr:col>1</xdr:col>
      <xdr:colOff>76200</xdr:colOff>
      <xdr:row>9</xdr:row>
      <xdr:rowOff>165101</xdr:rowOff>
    </xdr:from>
    <xdr:to>
      <xdr:col>23</xdr:col>
      <xdr:colOff>0</xdr:colOff>
      <xdr:row>13</xdr:row>
      <xdr:rowOff>101601</xdr:rowOff>
    </xdr:to>
    <xdr:grpSp>
      <xdr:nvGrpSpPr>
        <xdr:cNvPr id="21" name="Grup 20">
          <a:extLst>
            <a:ext uri="{FF2B5EF4-FFF2-40B4-BE49-F238E27FC236}">
              <a16:creationId xmlns:a16="http://schemas.microsoft.com/office/drawing/2014/main" id="{7EAB6908-0134-6C43-BF57-C37CB8BAD7E7}"/>
            </a:ext>
          </a:extLst>
        </xdr:cNvPr>
        <xdr:cNvGrpSpPr/>
      </xdr:nvGrpSpPr>
      <xdr:grpSpPr>
        <a:xfrm>
          <a:off x="1866900" y="2012951"/>
          <a:ext cx="11125200" cy="698500"/>
          <a:chOff x="895986" y="1841501"/>
          <a:chExt cx="12458700" cy="647700"/>
        </a:xfrm>
      </xdr:grpSpPr>
      <xdr:cxnSp macro="">
        <xdr:nvCxnSpPr>
          <xdr:cNvPr id="22" name="Straight Arrow Connector 46">
            <a:extLst>
              <a:ext uri="{FF2B5EF4-FFF2-40B4-BE49-F238E27FC236}">
                <a16:creationId xmlns:a16="http://schemas.microsoft.com/office/drawing/2014/main" id="{19A30A24-198B-556E-E580-300E227D151E}"/>
              </a:ext>
            </a:extLst>
          </xdr:cNvPr>
          <xdr:cNvCxnSpPr>
            <a:endCxn id="23" idx="3"/>
          </xdr:cNvCxnSpPr>
        </xdr:nvCxnSpPr>
        <xdr:spPr>
          <a:xfrm flipH="1">
            <a:off x="5793106" y="2316480"/>
            <a:ext cx="498474" cy="9525"/>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3" name="Rectangle 24">
            <a:extLst>
              <a:ext uri="{FF2B5EF4-FFF2-40B4-BE49-F238E27FC236}">
                <a16:creationId xmlns:a16="http://schemas.microsoft.com/office/drawing/2014/main" id="{C6F901E8-E4D8-3522-4EC1-4C8F99FA7085}"/>
              </a:ext>
            </a:extLst>
          </xdr:cNvPr>
          <xdr:cNvSpPr/>
        </xdr:nvSpPr>
        <xdr:spPr>
          <a:xfrm>
            <a:off x="895986" y="2213610"/>
            <a:ext cx="4897120" cy="22479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sp macro="" textlink="">
        <xdr:nvSpPr>
          <xdr:cNvPr id="24" name="Rectangle 26">
            <a:extLst>
              <a:ext uri="{FF2B5EF4-FFF2-40B4-BE49-F238E27FC236}">
                <a16:creationId xmlns:a16="http://schemas.microsoft.com/office/drawing/2014/main" id="{07C50B1A-4BF0-1AFC-F6EA-93A538C9504D}"/>
              </a:ext>
            </a:extLst>
          </xdr:cNvPr>
          <xdr:cNvSpPr/>
        </xdr:nvSpPr>
        <xdr:spPr>
          <a:xfrm>
            <a:off x="6365876" y="1841501"/>
            <a:ext cx="6988810" cy="647700"/>
          </a:xfrm>
          <a:prstGeom prst="rect">
            <a:avLst/>
          </a:prstGeom>
          <a:solidFill>
            <a:srgbClr val="FFFF00"/>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tr-TR" sz="1100" b="1" u="sng" baseline="0">
                <a:solidFill>
                  <a:schemeClr val="tx2"/>
                </a:solidFill>
              </a:rPr>
              <a:t>Adım 2</a:t>
            </a:r>
            <a:r>
              <a:rPr lang="sr-Latn-RS" sz="1100" b="1" u="sng" baseline="0">
                <a:solidFill>
                  <a:schemeClr val="tx2"/>
                </a:solidFill>
              </a:rPr>
              <a:t>:</a:t>
            </a:r>
            <a:r>
              <a:rPr lang="sr-Latn-RS" sz="1100" b="1" baseline="0">
                <a:solidFill>
                  <a:schemeClr val="tx2"/>
                </a:solidFill>
              </a:rPr>
              <a:t> </a:t>
            </a:r>
            <a:r>
              <a:rPr lang="tr-TR" sz="1100" b="1">
                <a:solidFill>
                  <a:schemeClr val="tx2"/>
                </a:solidFill>
                <a:effectLst/>
                <a:latin typeface="+mn-lt"/>
                <a:ea typeface="+mn-ea"/>
                <a:cs typeface="+mn-cs"/>
              </a:rPr>
              <a:t>Karar probleminde yer alan kriterlerin</a:t>
            </a:r>
            <a:r>
              <a:rPr lang="tr-TR" sz="1100" b="1" baseline="0">
                <a:solidFill>
                  <a:schemeClr val="tx2"/>
                </a:solidFill>
                <a:effectLst/>
                <a:latin typeface="+mn-lt"/>
                <a:ea typeface="+mn-ea"/>
                <a:cs typeface="+mn-cs"/>
              </a:rPr>
              <a:t> önem sıraları belirtilir. </a:t>
            </a:r>
            <a:r>
              <a:rPr lang="tr-TR" sz="1100" b="1" i="0">
                <a:solidFill>
                  <a:schemeClr val="tx2"/>
                </a:solidFill>
                <a:effectLst/>
                <a:latin typeface="+mn-lt"/>
                <a:ea typeface="+mn-ea"/>
                <a:cs typeface="+mn-cs"/>
              </a:rPr>
              <a:t>Sıralama, kriterlerin önemine göre en yüksek ağırlık katsayısına sahip olması beklenen kriterden en düşük önem ağırlıklı kritere doğru yapılır. Soldaki örnekte en önemli kriter C3, en az önemli kriter ise C5 olarak belirlenmiştir.</a:t>
            </a:r>
            <a:endParaRPr lang="nl-NL" sz="1100" b="1" baseline="0">
              <a:solidFill>
                <a:schemeClr val="tx2"/>
              </a:solidFill>
            </a:endParaRPr>
          </a:p>
        </xdr:txBody>
      </xdr:sp>
    </xdr:grpSp>
    <xdr:clientData/>
  </xdr:twoCellAnchor>
  <xdr:twoCellAnchor>
    <xdr:from>
      <xdr:col>1</xdr:col>
      <xdr:colOff>63499</xdr:colOff>
      <xdr:row>16</xdr:row>
      <xdr:rowOff>12703</xdr:rowOff>
    </xdr:from>
    <xdr:to>
      <xdr:col>23</xdr:col>
      <xdr:colOff>3175</xdr:colOff>
      <xdr:row>20</xdr:row>
      <xdr:rowOff>166687</xdr:rowOff>
    </xdr:to>
    <xdr:grpSp>
      <xdr:nvGrpSpPr>
        <xdr:cNvPr id="26" name="Grup 25">
          <a:extLst>
            <a:ext uri="{FF2B5EF4-FFF2-40B4-BE49-F238E27FC236}">
              <a16:creationId xmlns:a16="http://schemas.microsoft.com/office/drawing/2014/main" id="{00CAC625-DC08-9B41-90EA-D1579F11127F}"/>
            </a:ext>
          </a:extLst>
        </xdr:cNvPr>
        <xdr:cNvGrpSpPr/>
      </xdr:nvGrpSpPr>
      <xdr:grpSpPr>
        <a:xfrm>
          <a:off x="1854199" y="3194053"/>
          <a:ext cx="11141076" cy="915984"/>
          <a:chOff x="1691640" y="2828925"/>
          <a:chExt cx="12095681" cy="864884"/>
        </a:xfrm>
      </xdr:grpSpPr>
      <xdr:sp macro="" textlink="">
        <xdr:nvSpPr>
          <xdr:cNvPr id="27" name="Rectangle 51">
            <a:extLst>
              <a:ext uri="{FF2B5EF4-FFF2-40B4-BE49-F238E27FC236}">
                <a16:creationId xmlns:a16="http://schemas.microsoft.com/office/drawing/2014/main" id="{A059F510-E570-07B3-5CA1-2ECE5BF7F132}"/>
              </a:ext>
            </a:extLst>
          </xdr:cNvPr>
          <xdr:cNvSpPr/>
        </xdr:nvSpPr>
        <xdr:spPr>
          <a:xfrm>
            <a:off x="1691640" y="2828925"/>
            <a:ext cx="4889500" cy="21589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sp macro="" textlink="">
        <xdr:nvSpPr>
          <xdr:cNvPr id="28" name="Rectangle 79">
            <a:extLst>
              <a:ext uri="{FF2B5EF4-FFF2-40B4-BE49-F238E27FC236}">
                <a16:creationId xmlns:a16="http://schemas.microsoft.com/office/drawing/2014/main" id="{988E3619-D38C-FB4F-3955-FFA3F1B97401}"/>
              </a:ext>
            </a:extLst>
          </xdr:cNvPr>
          <xdr:cNvSpPr/>
        </xdr:nvSpPr>
        <xdr:spPr>
          <a:xfrm>
            <a:off x="7051041" y="3082924"/>
            <a:ext cx="6736280" cy="610885"/>
          </a:xfrm>
          <a:prstGeom prst="rect">
            <a:avLst/>
          </a:prstGeom>
          <a:solidFill>
            <a:srgbClr val="FFFF00"/>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tr-TR" sz="1100" b="1" u="sng" baseline="0">
                <a:solidFill>
                  <a:schemeClr val="tx2"/>
                </a:solidFill>
              </a:rPr>
              <a:t>Adım 3:</a:t>
            </a:r>
            <a:r>
              <a:rPr lang="tr-TR" sz="1100" b="1" baseline="0">
                <a:solidFill>
                  <a:schemeClr val="tx2"/>
                </a:solidFill>
              </a:rPr>
              <a:t> Sıralanan kriterlerin karşılaştırmalı öncelikleri belirlenir. Karşılaştırmalar, birinci sıradaki (en önemli) kritere göre yapılır. Karşılaştırmalar için dilsel (sözel) terimleri temsil eden "bulanık dilsel ölçek" esas alınmıştır.</a:t>
            </a:r>
            <a:endParaRPr lang="nl-NL" sz="1100" b="1" baseline="0">
              <a:solidFill>
                <a:schemeClr val="tx2"/>
              </a:solidFill>
            </a:endParaRPr>
          </a:p>
        </xdr:txBody>
      </xdr:sp>
      <xdr:cxnSp macro="">
        <xdr:nvCxnSpPr>
          <xdr:cNvPr id="29" name="Straight Arrow Connector 80">
            <a:extLst>
              <a:ext uri="{FF2B5EF4-FFF2-40B4-BE49-F238E27FC236}">
                <a16:creationId xmlns:a16="http://schemas.microsoft.com/office/drawing/2014/main" id="{68056C85-7469-A091-064B-8D6250F85D13}"/>
              </a:ext>
            </a:extLst>
          </xdr:cNvPr>
          <xdr:cNvCxnSpPr>
            <a:stCxn id="28" idx="1"/>
            <a:endCxn id="27" idx="3"/>
          </xdr:cNvCxnSpPr>
        </xdr:nvCxnSpPr>
        <xdr:spPr>
          <a:xfrm flipH="1" flipV="1">
            <a:off x="6581140" y="2936874"/>
            <a:ext cx="469901" cy="451493"/>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39687</xdr:colOff>
      <xdr:row>20</xdr:row>
      <xdr:rowOff>13495</xdr:rowOff>
    </xdr:from>
    <xdr:to>
      <xdr:col>7</xdr:col>
      <xdr:colOff>690563</xdr:colOff>
      <xdr:row>27</xdr:row>
      <xdr:rowOff>95248</xdr:rowOff>
    </xdr:to>
    <xdr:grpSp>
      <xdr:nvGrpSpPr>
        <xdr:cNvPr id="34" name="Grup 33">
          <a:extLst>
            <a:ext uri="{FF2B5EF4-FFF2-40B4-BE49-F238E27FC236}">
              <a16:creationId xmlns:a16="http://schemas.microsoft.com/office/drawing/2014/main" id="{929F232D-0A10-5546-A1E0-5DAD1DB3DCED}"/>
            </a:ext>
          </a:extLst>
        </xdr:cNvPr>
        <xdr:cNvGrpSpPr/>
      </xdr:nvGrpSpPr>
      <xdr:grpSpPr>
        <a:xfrm>
          <a:off x="1830387" y="3956845"/>
          <a:ext cx="5203826" cy="1415253"/>
          <a:chOff x="1897380" y="3456305"/>
          <a:chExt cx="5871958" cy="1328227"/>
        </a:xfrm>
      </xdr:grpSpPr>
      <xdr:sp macro="" textlink="">
        <xdr:nvSpPr>
          <xdr:cNvPr id="35" name="Rectangle 54">
            <a:extLst>
              <a:ext uri="{FF2B5EF4-FFF2-40B4-BE49-F238E27FC236}">
                <a16:creationId xmlns:a16="http://schemas.microsoft.com/office/drawing/2014/main" id="{775379F0-4DBA-BC1F-41A2-B1A0CCBE29BA}"/>
              </a:ext>
            </a:extLst>
          </xdr:cNvPr>
          <xdr:cNvSpPr/>
        </xdr:nvSpPr>
        <xdr:spPr>
          <a:xfrm>
            <a:off x="1897380" y="3456305"/>
            <a:ext cx="5080000" cy="1905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sp macro="" textlink="">
        <xdr:nvSpPr>
          <xdr:cNvPr id="36" name="Rectangle 55">
            <a:extLst>
              <a:ext uri="{FF2B5EF4-FFF2-40B4-BE49-F238E27FC236}">
                <a16:creationId xmlns:a16="http://schemas.microsoft.com/office/drawing/2014/main" id="{DED1B5DF-53C5-9B08-37E6-D0FFEF6ED966}"/>
              </a:ext>
            </a:extLst>
          </xdr:cNvPr>
          <xdr:cNvSpPr/>
        </xdr:nvSpPr>
        <xdr:spPr>
          <a:xfrm>
            <a:off x="2955229" y="4167119"/>
            <a:ext cx="4814109" cy="617413"/>
          </a:xfrm>
          <a:prstGeom prst="rect">
            <a:avLst/>
          </a:prstGeom>
          <a:solidFill>
            <a:srgbClr val="FFFF00"/>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tr-TR" sz="1100" b="1" u="sng">
                <a:solidFill>
                  <a:schemeClr val="tx2"/>
                </a:solidFill>
              </a:rPr>
              <a:t>Adım</a:t>
            </a:r>
            <a:r>
              <a:rPr lang="tr-TR" sz="1100" b="1" u="sng" baseline="0">
                <a:solidFill>
                  <a:schemeClr val="tx2"/>
                </a:solidFill>
              </a:rPr>
              <a:t> 4:</a:t>
            </a:r>
            <a:r>
              <a:rPr lang="tr-TR" sz="1100" b="1" baseline="0">
                <a:solidFill>
                  <a:schemeClr val="tx2"/>
                </a:solidFill>
              </a:rPr>
              <a:t> "Veri" sekmesi altındaki "Çözücü" ve ardından "Çöz" işlevine tıklanır. </a:t>
            </a:r>
            <a:r>
              <a:rPr lang="tr-TR" sz="1100" b="1" baseline="0">
                <a:solidFill>
                  <a:schemeClr val="tx2"/>
                </a:solidFill>
                <a:effectLst/>
                <a:latin typeface="+mn-lt"/>
                <a:ea typeface="+mn-ea"/>
                <a:cs typeface="+mn-cs"/>
              </a:rPr>
              <a:t>Otomatik olarak hesaplanan ni</a:t>
            </a:r>
            <a:r>
              <a:rPr lang="tr-TR" sz="1100" b="1" baseline="0">
                <a:solidFill>
                  <a:schemeClr val="tx2"/>
                </a:solidFill>
              </a:rPr>
              <a:t>hai kriter ağırlıkları bu alanda elde edilir.</a:t>
            </a:r>
            <a:endParaRPr lang="nl-NL" sz="1100" b="1" baseline="0">
              <a:solidFill>
                <a:schemeClr val="tx2"/>
              </a:solidFill>
            </a:endParaRPr>
          </a:p>
        </xdr:txBody>
      </xdr:sp>
      <xdr:cxnSp macro="">
        <xdr:nvCxnSpPr>
          <xdr:cNvPr id="37" name="Straight Arrow Connector 60">
            <a:extLst>
              <a:ext uri="{FF2B5EF4-FFF2-40B4-BE49-F238E27FC236}">
                <a16:creationId xmlns:a16="http://schemas.microsoft.com/office/drawing/2014/main" id="{297F84C4-49B7-8864-E6BB-312A596A808D}"/>
              </a:ext>
            </a:extLst>
          </xdr:cNvPr>
          <xdr:cNvCxnSpPr>
            <a:stCxn id="36" idx="0"/>
            <a:endCxn id="35" idx="2"/>
          </xdr:cNvCxnSpPr>
        </xdr:nvCxnSpPr>
        <xdr:spPr>
          <a:xfrm flipH="1" flipV="1">
            <a:off x="4437380" y="3646805"/>
            <a:ext cx="924903" cy="520314"/>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23812</xdr:colOff>
      <xdr:row>25</xdr:row>
      <xdr:rowOff>35719</xdr:rowOff>
    </xdr:from>
    <xdr:to>
      <xdr:col>18</xdr:col>
      <xdr:colOff>142878</xdr:colOff>
      <xdr:row>42</xdr:row>
      <xdr:rowOff>114300</xdr:rowOff>
    </xdr:to>
    <xdr:grpSp>
      <xdr:nvGrpSpPr>
        <xdr:cNvPr id="48" name="Grup 47">
          <a:extLst>
            <a:ext uri="{FF2B5EF4-FFF2-40B4-BE49-F238E27FC236}">
              <a16:creationId xmlns:a16="http://schemas.microsoft.com/office/drawing/2014/main" id="{04556C7C-65E0-3148-ABFB-741ABB764BE1}"/>
            </a:ext>
          </a:extLst>
        </xdr:cNvPr>
        <xdr:cNvGrpSpPr/>
      </xdr:nvGrpSpPr>
      <xdr:grpSpPr>
        <a:xfrm>
          <a:off x="1814512" y="4931569"/>
          <a:ext cx="9415466" cy="3317081"/>
          <a:chOff x="-6068788" y="2132585"/>
          <a:chExt cx="10472513" cy="2731515"/>
        </a:xfrm>
      </xdr:grpSpPr>
      <xdr:cxnSp macro="">
        <xdr:nvCxnSpPr>
          <xdr:cNvPr id="49" name="Straight Arrow Connector 57">
            <a:extLst>
              <a:ext uri="{FF2B5EF4-FFF2-40B4-BE49-F238E27FC236}">
                <a16:creationId xmlns:a16="http://schemas.microsoft.com/office/drawing/2014/main" id="{42D63A89-418C-3B2D-8055-091A19964D12}"/>
              </a:ext>
            </a:extLst>
          </xdr:cNvPr>
          <xdr:cNvCxnSpPr>
            <a:stCxn id="50" idx="1"/>
          </xdr:cNvCxnSpPr>
        </xdr:nvCxnSpPr>
        <xdr:spPr>
          <a:xfrm flipH="1" flipV="1">
            <a:off x="-6068788" y="2132585"/>
            <a:ext cx="6056085" cy="2304478"/>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50" name="Rectangle 58">
            <a:extLst>
              <a:ext uri="{FF2B5EF4-FFF2-40B4-BE49-F238E27FC236}">
                <a16:creationId xmlns:a16="http://schemas.microsoft.com/office/drawing/2014/main" id="{8B5B0F2C-6EB8-FA07-8FAC-4368DA0F9DEC}"/>
              </a:ext>
            </a:extLst>
          </xdr:cNvPr>
          <xdr:cNvSpPr/>
        </xdr:nvSpPr>
        <xdr:spPr>
          <a:xfrm>
            <a:off x="-12703" y="4010026"/>
            <a:ext cx="4416428" cy="854074"/>
          </a:xfrm>
          <a:prstGeom prst="rect">
            <a:avLst/>
          </a:prstGeom>
          <a:solidFill>
            <a:schemeClr val="accent2">
              <a:lumMod val="20000"/>
              <a:lumOff val="80000"/>
            </a:schemeClr>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tr-TR" sz="1100" b="1" i="0">
                <a:solidFill>
                  <a:schemeClr val="tx2"/>
                </a:solidFill>
                <a:effectLst/>
                <a:latin typeface="+mn-lt"/>
                <a:ea typeface="+mn-ea"/>
                <a:cs typeface="+mn-cs"/>
              </a:rPr>
              <a:t>TTS derecesi (tam tutarlılıktan sapma), kriterlerin tahmini karşılaştırmalı önceliklerinden elde edilen önem ağırlık katsayılarının sapma değeridir. TTS sıfır ise, yani </a:t>
            </a:r>
            <a:r>
              <a:rPr lang="el-GR" sz="1100" b="1" i="0">
                <a:solidFill>
                  <a:schemeClr val="tx2"/>
                </a:solidFill>
                <a:effectLst/>
                <a:latin typeface="+mn-lt"/>
                <a:ea typeface="+mn-ea"/>
                <a:cs typeface="+mn-cs"/>
              </a:rPr>
              <a:t>χ=0,00 </a:t>
            </a:r>
            <a:r>
              <a:rPr lang="tr-TR" sz="1100" b="1" i="0">
                <a:solidFill>
                  <a:schemeClr val="tx2"/>
                </a:solidFill>
                <a:effectLst/>
                <a:latin typeface="+mn-lt"/>
                <a:ea typeface="+mn-ea"/>
                <a:cs typeface="+mn-cs"/>
              </a:rPr>
              <a:t>ise maksimum tutarlılık gereksinimi karşılanır. TTS, elde edilen kriterlerin önem ağırlıklarının güvenilirliğini</a:t>
            </a:r>
            <a:r>
              <a:rPr lang="tr-TR" sz="1100" b="1" i="0" baseline="0">
                <a:solidFill>
                  <a:schemeClr val="tx2"/>
                </a:solidFill>
                <a:effectLst/>
                <a:latin typeface="+mn-lt"/>
                <a:ea typeface="+mn-ea"/>
                <a:cs typeface="+mn-cs"/>
              </a:rPr>
              <a:t> gösterir.</a:t>
            </a:r>
            <a:endParaRPr lang="nl-NL" sz="1050" b="1" baseline="0">
              <a:solidFill>
                <a:schemeClr val="tx2"/>
              </a:solidFill>
            </a:endParaRPr>
          </a:p>
        </xdr:txBody>
      </xdr:sp>
    </xdr:grpSp>
    <xdr:clientData/>
  </xdr:twoCellAnchor>
  <xdr:twoCellAnchor>
    <xdr:from>
      <xdr:col>0</xdr:col>
      <xdr:colOff>1066800</xdr:colOff>
      <xdr:row>42</xdr:row>
      <xdr:rowOff>38101</xdr:rowOff>
    </xdr:from>
    <xdr:to>
      <xdr:col>5</xdr:col>
      <xdr:colOff>15875</xdr:colOff>
      <xdr:row>62</xdr:row>
      <xdr:rowOff>171450</xdr:rowOff>
    </xdr:to>
    <xdr:grpSp>
      <xdr:nvGrpSpPr>
        <xdr:cNvPr id="55" name="Grup 54">
          <a:extLst>
            <a:ext uri="{FF2B5EF4-FFF2-40B4-BE49-F238E27FC236}">
              <a16:creationId xmlns:a16="http://schemas.microsoft.com/office/drawing/2014/main" id="{535E1D13-96B6-E54C-B339-15CC17325347}"/>
            </a:ext>
          </a:extLst>
        </xdr:cNvPr>
        <xdr:cNvGrpSpPr/>
      </xdr:nvGrpSpPr>
      <xdr:grpSpPr>
        <a:xfrm>
          <a:off x="1066800" y="8172451"/>
          <a:ext cx="3787775" cy="1657349"/>
          <a:chOff x="-4511411" y="2971800"/>
          <a:chExt cx="7061693" cy="1232659"/>
        </a:xfrm>
      </xdr:grpSpPr>
      <xdr:cxnSp macro="">
        <xdr:nvCxnSpPr>
          <xdr:cNvPr id="56" name="Straight Arrow Connector 57">
            <a:extLst>
              <a:ext uri="{FF2B5EF4-FFF2-40B4-BE49-F238E27FC236}">
                <a16:creationId xmlns:a16="http://schemas.microsoft.com/office/drawing/2014/main" id="{E8D37591-43C6-F57B-8FFF-7E84B0F29A3B}"/>
              </a:ext>
            </a:extLst>
          </xdr:cNvPr>
          <xdr:cNvCxnSpPr>
            <a:stCxn id="57" idx="0"/>
          </xdr:cNvCxnSpPr>
        </xdr:nvCxnSpPr>
        <xdr:spPr>
          <a:xfrm flipH="1" flipV="1">
            <a:off x="-3175520" y="2971800"/>
            <a:ext cx="2194956" cy="511028"/>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57" name="Rectangle 58">
            <a:extLst>
              <a:ext uri="{FF2B5EF4-FFF2-40B4-BE49-F238E27FC236}">
                <a16:creationId xmlns:a16="http://schemas.microsoft.com/office/drawing/2014/main" id="{0DEDAEBE-A657-B902-B5A3-D8791705B4C7}"/>
              </a:ext>
            </a:extLst>
          </xdr:cNvPr>
          <xdr:cNvSpPr/>
        </xdr:nvSpPr>
        <xdr:spPr>
          <a:xfrm>
            <a:off x="-4511411" y="3482828"/>
            <a:ext cx="7061693" cy="721631"/>
          </a:xfrm>
          <a:prstGeom prst="rect">
            <a:avLst/>
          </a:prstGeom>
          <a:solidFill>
            <a:schemeClr val="accent2">
              <a:lumMod val="20000"/>
              <a:lumOff val="80000"/>
            </a:schemeClr>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tr-TR" sz="1100" b="1" i="0">
                <a:solidFill>
                  <a:schemeClr val="tx2"/>
                </a:solidFill>
                <a:effectLst/>
                <a:latin typeface="+mn-lt"/>
                <a:ea typeface="+mn-ea"/>
                <a:cs typeface="+mn-cs"/>
              </a:rPr>
              <a:t>Soldaki grafik, kriterlere ait üçgensel bulanık ağırlık değerlerini; </a:t>
            </a:r>
          </a:p>
          <a:p>
            <a:pPr algn="l"/>
            <a:r>
              <a:rPr lang="tr-TR" sz="1100" b="1" i="0">
                <a:solidFill>
                  <a:schemeClr val="tx2"/>
                </a:solidFill>
                <a:effectLst/>
                <a:latin typeface="+mn-lt"/>
                <a:ea typeface="+mn-ea"/>
                <a:cs typeface="+mn-cs"/>
              </a:rPr>
              <a:t>Sağdaki grafik, kriterlere ait kesin/nihai ağırlık değerlerini</a:t>
            </a:r>
            <a:r>
              <a:rPr lang="tr-TR" sz="1100" b="1" i="0" baseline="0">
                <a:solidFill>
                  <a:schemeClr val="tx2"/>
                </a:solidFill>
                <a:effectLst/>
                <a:latin typeface="+mn-lt"/>
                <a:ea typeface="+mn-ea"/>
                <a:cs typeface="+mn-cs"/>
              </a:rPr>
              <a:t> gösterir.</a:t>
            </a:r>
            <a:endParaRPr lang="nl-NL" sz="1050" b="1" baseline="0">
              <a:solidFill>
                <a:schemeClr val="tx2"/>
              </a:solidFill>
            </a:endParaRPr>
          </a:p>
        </xdr:txBody>
      </xdr:sp>
    </xdr:grpSp>
    <xdr:clientData/>
  </xdr:twoCellAnchor>
  <xdr:twoCellAnchor>
    <xdr:from>
      <xdr:col>2</xdr:col>
      <xdr:colOff>407988</xdr:colOff>
      <xdr:row>42</xdr:row>
      <xdr:rowOff>50800</xdr:rowOff>
    </xdr:from>
    <xdr:to>
      <xdr:col>4</xdr:col>
      <xdr:colOff>0</xdr:colOff>
      <xdr:row>57</xdr:row>
      <xdr:rowOff>153694</xdr:rowOff>
    </xdr:to>
    <xdr:cxnSp macro="">
      <xdr:nvCxnSpPr>
        <xdr:cNvPr id="62" name="Straight Arrow Connector 57">
          <a:extLst>
            <a:ext uri="{FF2B5EF4-FFF2-40B4-BE49-F238E27FC236}">
              <a16:creationId xmlns:a16="http://schemas.microsoft.com/office/drawing/2014/main" id="{825EADD4-FC00-BE46-A8B2-90497DA74B9E}"/>
            </a:ext>
          </a:extLst>
        </xdr:cNvPr>
        <xdr:cNvCxnSpPr>
          <a:stCxn id="57" idx="0"/>
        </xdr:cNvCxnSpPr>
      </xdr:nvCxnSpPr>
      <xdr:spPr>
        <a:xfrm flipV="1">
          <a:off x="2960688" y="8013700"/>
          <a:ext cx="1116012" cy="674394"/>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73025</xdr:colOff>
      <xdr:row>8</xdr:row>
      <xdr:rowOff>139700</xdr:rowOff>
    </xdr:from>
    <xdr:to>
      <xdr:col>34</xdr:col>
      <xdr:colOff>168276</xdr:colOff>
      <xdr:row>25</xdr:row>
      <xdr:rowOff>69646</xdr:rowOff>
    </xdr:to>
    <xdr:pic>
      <xdr:nvPicPr>
        <xdr:cNvPr id="85" name="Resim 84">
          <a:extLst>
            <a:ext uri="{FF2B5EF4-FFF2-40B4-BE49-F238E27FC236}">
              <a16:creationId xmlns:a16="http://schemas.microsoft.com/office/drawing/2014/main" id="{61F88324-04EF-6CD9-8AFA-255CC90267CF}"/>
            </a:ext>
          </a:extLst>
        </xdr:cNvPr>
        <xdr:cNvPicPr>
          <a:picLocks noChangeAspect="1"/>
        </xdr:cNvPicPr>
      </xdr:nvPicPr>
      <xdr:blipFill>
        <a:blip xmlns:r="http://schemas.openxmlformats.org/officeDocument/2006/relationships" r:embed="rId3"/>
        <a:stretch>
          <a:fillRect/>
        </a:stretch>
      </xdr:blipFill>
      <xdr:spPr>
        <a:xfrm>
          <a:off x="15541625" y="1625600"/>
          <a:ext cx="4171951" cy="3168446"/>
        </a:xfrm>
        <a:prstGeom prst="rect">
          <a:avLst/>
        </a:prstGeom>
      </xdr:spPr>
    </xdr:pic>
    <xdr:clientData/>
  </xdr:twoCellAnchor>
  <xdr:twoCellAnchor>
    <xdr:from>
      <xdr:col>8</xdr:col>
      <xdr:colOff>0</xdr:colOff>
      <xdr:row>18</xdr:row>
      <xdr:rowOff>95251</xdr:rowOff>
    </xdr:from>
    <xdr:to>
      <xdr:col>27</xdr:col>
      <xdr:colOff>111124</xdr:colOff>
      <xdr:row>30</xdr:row>
      <xdr:rowOff>2</xdr:rowOff>
    </xdr:to>
    <xdr:grpSp>
      <xdr:nvGrpSpPr>
        <xdr:cNvPr id="86" name="Grup 85">
          <a:extLst>
            <a:ext uri="{FF2B5EF4-FFF2-40B4-BE49-F238E27FC236}">
              <a16:creationId xmlns:a16="http://schemas.microsoft.com/office/drawing/2014/main" id="{9E9E6AE1-BB7D-144E-98EB-4E73CD6E84D5}"/>
            </a:ext>
          </a:extLst>
        </xdr:cNvPr>
        <xdr:cNvGrpSpPr/>
      </xdr:nvGrpSpPr>
      <xdr:grpSpPr>
        <a:xfrm>
          <a:off x="7086600" y="3657601"/>
          <a:ext cx="7826374" cy="2190751"/>
          <a:chOff x="1691640" y="2049240"/>
          <a:chExt cx="8545212" cy="2049184"/>
        </a:xfrm>
      </xdr:grpSpPr>
      <xdr:sp macro="" textlink="">
        <xdr:nvSpPr>
          <xdr:cNvPr id="87" name="Rectangle 51">
            <a:extLst>
              <a:ext uri="{FF2B5EF4-FFF2-40B4-BE49-F238E27FC236}">
                <a16:creationId xmlns:a16="http://schemas.microsoft.com/office/drawing/2014/main" id="{5B5C92A1-3C94-EB3D-02B8-860F85636E20}"/>
              </a:ext>
            </a:extLst>
          </xdr:cNvPr>
          <xdr:cNvSpPr/>
        </xdr:nvSpPr>
        <xdr:spPr>
          <a:xfrm>
            <a:off x="1691640" y="2828925"/>
            <a:ext cx="6409062" cy="24242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mc:AlternateContent xmlns:mc="http://schemas.openxmlformats.org/markup-compatibility/2006" xmlns:a14="http://schemas.microsoft.com/office/drawing/2010/main">
        <mc:Choice Requires="a14">
          <xdr:sp macro="" textlink="">
            <xdr:nvSpPr>
              <xdr:cNvPr id="88" name="Rectangle 79">
                <a:extLst>
                  <a:ext uri="{FF2B5EF4-FFF2-40B4-BE49-F238E27FC236}">
                    <a16:creationId xmlns:a16="http://schemas.microsoft.com/office/drawing/2014/main" id="{175040B3-4F56-707B-BFB9-56DFD06F11AD}"/>
                  </a:ext>
                </a:extLst>
              </xdr:cNvPr>
              <xdr:cNvSpPr/>
            </xdr:nvSpPr>
            <xdr:spPr>
              <a:xfrm>
                <a:off x="8515216" y="2049240"/>
                <a:ext cx="1721636" cy="2049184"/>
              </a:xfrm>
              <a:prstGeom prst="rect">
                <a:avLst/>
              </a:prstGeom>
              <a:solidFill>
                <a:schemeClr val="accent2">
                  <a:lumMod val="20000"/>
                  <a:lumOff val="80000"/>
                </a:schemeClr>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tr-TR" sz="1050" b="1" baseline="0">
                    <a:solidFill>
                      <a:schemeClr val="tx2"/>
                    </a:solidFill>
                  </a:rPr>
                  <a:t>Kriterlerin karşılaştırmalı öncelikleri için üçgensel bulanık üyelik değerleri burada görülecektir. Karşılaştırmalı öncelik </a:t>
                </a:r>
                <a14:m>
                  <m:oMath xmlns:m="http://schemas.openxmlformats.org/officeDocument/2006/math">
                    <m:sSub>
                      <m:sSubPr>
                        <m:ctrlPr>
                          <a:rPr lang="tr-TR" sz="1050" b="1" i="1">
                            <a:solidFill>
                              <a:schemeClr val="tx2"/>
                            </a:solidFill>
                            <a:effectLst/>
                            <a:latin typeface="Cambria Math" panose="02040503050406030204" pitchFamily="18" charset="0"/>
                            <a:ea typeface="+mn-ea"/>
                            <a:cs typeface="+mn-cs"/>
                          </a:rPr>
                        </m:ctrlPr>
                      </m:sSubPr>
                      <m:e>
                        <m:r>
                          <a:rPr lang="tr-TR" sz="1050" b="1" i="1">
                            <a:solidFill>
                              <a:schemeClr val="tx2"/>
                            </a:solidFill>
                            <a:effectLst/>
                            <a:latin typeface="Cambria Math" panose="02040503050406030204" pitchFamily="18" charset="0"/>
                            <a:ea typeface="+mn-ea"/>
                            <a:cs typeface="+mn-cs"/>
                          </a:rPr>
                          <m:t>𝑪</m:t>
                        </m:r>
                      </m:e>
                      <m:sub>
                        <m:r>
                          <a:rPr lang="tr-TR" sz="1050" b="1" i="1">
                            <a:solidFill>
                              <a:schemeClr val="tx2"/>
                            </a:solidFill>
                            <a:effectLst/>
                            <a:latin typeface="Cambria Math" panose="02040503050406030204" pitchFamily="18" charset="0"/>
                            <a:ea typeface="+mn-ea"/>
                            <a:cs typeface="+mn-cs"/>
                          </a:rPr>
                          <m:t>𝒋</m:t>
                        </m:r>
                        <m:r>
                          <a:rPr lang="tr-TR" sz="1050" b="1" i="1">
                            <a:solidFill>
                              <a:schemeClr val="tx2"/>
                            </a:solidFill>
                            <a:effectLst/>
                            <a:latin typeface="Cambria Math" panose="02040503050406030204" pitchFamily="18" charset="0"/>
                            <a:ea typeface="+mn-ea"/>
                            <a:cs typeface="+mn-cs"/>
                          </a:rPr>
                          <m:t>(</m:t>
                        </m:r>
                        <m:r>
                          <a:rPr lang="tr-TR" sz="1050" b="1" i="1">
                            <a:solidFill>
                              <a:schemeClr val="tx2"/>
                            </a:solidFill>
                            <a:effectLst/>
                            <a:latin typeface="Cambria Math" panose="02040503050406030204" pitchFamily="18" charset="0"/>
                            <a:ea typeface="+mn-ea"/>
                            <a:cs typeface="+mn-cs"/>
                          </a:rPr>
                          <m:t>𝒌</m:t>
                        </m:r>
                        <m:r>
                          <a:rPr lang="tr-TR" sz="1050" b="1" i="1">
                            <a:solidFill>
                              <a:schemeClr val="tx2"/>
                            </a:solidFill>
                            <a:effectLst/>
                            <a:latin typeface="Cambria Math" panose="02040503050406030204" pitchFamily="18" charset="0"/>
                            <a:ea typeface="+mn-ea"/>
                            <a:cs typeface="+mn-cs"/>
                          </a:rPr>
                          <m:t>)</m:t>
                        </m:r>
                      </m:sub>
                    </m:sSub>
                  </m:oMath>
                </a14:m>
                <a:r>
                  <a:rPr lang="tr-TR" sz="1050" b="1">
                    <a:solidFill>
                      <a:schemeClr val="tx2"/>
                    </a:solidFill>
                    <a:effectLst/>
                    <a:latin typeface="+mn-lt"/>
                    <a:ea typeface="+mn-ea"/>
                    <a:cs typeface="+mn-cs"/>
                  </a:rPr>
                  <a:t> kriterinin sıralamasının, </a:t>
                </a:r>
                <a14:m>
                  <m:oMath xmlns:m="http://schemas.openxmlformats.org/officeDocument/2006/math">
                    <m:sSub>
                      <m:sSubPr>
                        <m:ctrlPr>
                          <a:rPr lang="tr-TR" sz="1050" b="1" i="1">
                            <a:solidFill>
                              <a:schemeClr val="tx2"/>
                            </a:solidFill>
                            <a:effectLst/>
                            <a:latin typeface="Cambria Math" panose="02040503050406030204" pitchFamily="18" charset="0"/>
                            <a:ea typeface="+mn-ea"/>
                            <a:cs typeface="+mn-cs"/>
                          </a:rPr>
                        </m:ctrlPr>
                      </m:sSubPr>
                      <m:e>
                        <m:r>
                          <a:rPr lang="tr-TR" sz="1050" b="1" i="1">
                            <a:solidFill>
                              <a:schemeClr val="tx2"/>
                            </a:solidFill>
                            <a:effectLst/>
                            <a:latin typeface="Cambria Math" panose="02040503050406030204" pitchFamily="18" charset="0"/>
                            <a:ea typeface="+mn-ea"/>
                            <a:cs typeface="+mn-cs"/>
                          </a:rPr>
                          <m:t>𝑪</m:t>
                        </m:r>
                      </m:e>
                      <m:sub>
                        <m:r>
                          <a:rPr lang="tr-TR" sz="1050" b="1" i="1">
                            <a:solidFill>
                              <a:schemeClr val="tx2"/>
                            </a:solidFill>
                            <a:effectLst/>
                            <a:latin typeface="Cambria Math" panose="02040503050406030204" pitchFamily="18" charset="0"/>
                            <a:ea typeface="+mn-ea"/>
                            <a:cs typeface="+mn-cs"/>
                          </a:rPr>
                          <m:t>𝒋</m:t>
                        </m:r>
                        <m:r>
                          <a:rPr lang="tr-TR" sz="1050" b="1" i="1">
                            <a:solidFill>
                              <a:schemeClr val="tx2"/>
                            </a:solidFill>
                            <a:effectLst/>
                            <a:latin typeface="Cambria Math" panose="02040503050406030204" pitchFamily="18" charset="0"/>
                            <a:ea typeface="+mn-ea"/>
                            <a:cs typeface="+mn-cs"/>
                          </a:rPr>
                          <m:t>(</m:t>
                        </m:r>
                        <m:r>
                          <a:rPr lang="tr-TR" sz="1050" b="1" i="1">
                            <a:solidFill>
                              <a:schemeClr val="tx2"/>
                            </a:solidFill>
                            <a:effectLst/>
                            <a:latin typeface="Cambria Math" panose="02040503050406030204" pitchFamily="18" charset="0"/>
                            <a:ea typeface="+mn-ea"/>
                            <a:cs typeface="+mn-cs"/>
                          </a:rPr>
                          <m:t>𝒌</m:t>
                        </m:r>
                        <m:r>
                          <a:rPr lang="tr-TR" sz="1050" b="1" i="1">
                            <a:solidFill>
                              <a:schemeClr val="tx2"/>
                            </a:solidFill>
                            <a:effectLst/>
                            <a:latin typeface="Cambria Math" panose="02040503050406030204" pitchFamily="18" charset="0"/>
                            <a:ea typeface="+mn-ea"/>
                            <a:cs typeface="+mn-cs"/>
                          </a:rPr>
                          <m:t>+</m:t>
                        </m:r>
                        <m:r>
                          <a:rPr lang="tr-TR" sz="1050" b="1" i="1">
                            <a:solidFill>
                              <a:schemeClr val="tx2"/>
                            </a:solidFill>
                            <a:effectLst/>
                            <a:latin typeface="Cambria Math" panose="02040503050406030204" pitchFamily="18" charset="0"/>
                            <a:ea typeface="+mn-ea"/>
                            <a:cs typeface="+mn-cs"/>
                          </a:rPr>
                          <m:t>𝟏</m:t>
                        </m:r>
                        <m:r>
                          <a:rPr lang="tr-TR" sz="1050" b="1" i="1">
                            <a:solidFill>
                              <a:schemeClr val="tx2"/>
                            </a:solidFill>
                            <a:effectLst/>
                            <a:latin typeface="Cambria Math" panose="02040503050406030204" pitchFamily="18" charset="0"/>
                            <a:ea typeface="+mn-ea"/>
                            <a:cs typeface="+mn-cs"/>
                          </a:rPr>
                          <m:t>)</m:t>
                        </m:r>
                      </m:sub>
                    </m:sSub>
                  </m:oMath>
                </a14:m>
                <a:r>
                  <a:rPr lang="tr-TR" sz="1050" b="1">
                    <a:solidFill>
                      <a:schemeClr val="tx2"/>
                    </a:solidFill>
                    <a:effectLst/>
                    <a:latin typeface="+mn-lt"/>
                    <a:ea typeface="+mn-ea"/>
                    <a:cs typeface="+mn-cs"/>
                  </a:rPr>
                  <a:t> kriterinin sıralamasına göre avantajını temsil etmektedir.</a:t>
                </a:r>
              </a:p>
              <a:p>
                <a:pPr algn="l"/>
                <a:r>
                  <a:rPr lang="tr-TR" sz="1050" b="1" baseline="0">
                    <a:solidFill>
                      <a:schemeClr val="tx2"/>
                    </a:solidFill>
                  </a:rPr>
                  <a:t> </a:t>
                </a:r>
                <a:endParaRPr lang="nl-NL" sz="1050" b="1" baseline="0">
                  <a:solidFill>
                    <a:schemeClr val="tx2"/>
                  </a:solidFill>
                </a:endParaRPr>
              </a:p>
            </xdr:txBody>
          </xdr:sp>
        </mc:Choice>
        <mc:Fallback xmlns="">
          <xdr:sp macro="" textlink="">
            <xdr:nvSpPr>
              <xdr:cNvPr id="88" name="Rectangle 79">
                <a:extLst>
                  <a:ext uri="{FF2B5EF4-FFF2-40B4-BE49-F238E27FC236}">
                    <a16:creationId xmlns:a16="http://schemas.microsoft.com/office/drawing/2014/main" id="{175040B3-4F56-707B-BFB9-56DFD06F11AD}"/>
                  </a:ext>
                </a:extLst>
              </xdr:cNvPr>
              <xdr:cNvSpPr/>
            </xdr:nvSpPr>
            <xdr:spPr>
              <a:xfrm>
                <a:off x="8515216" y="2049240"/>
                <a:ext cx="1721636" cy="2049184"/>
              </a:xfrm>
              <a:prstGeom prst="rect">
                <a:avLst/>
              </a:prstGeom>
              <a:solidFill>
                <a:schemeClr val="accent2">
                  <a:lumMod val="20000"/>
                  <a:lumOff val="80000"/>
                </a:schemeClr>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tr-TR" sz="1050" b="1" baseline="0">
                    <a:solidFill>
                      <a:schemeClr val="tx2"/>
                    </a:solidFill>
                  </a:rPr>
                  <a:t>Kriterlerin karşılaştırmalı öncelikleri için üçgensel bulanık üyelik değerleri burada görülecektir. Karşılaştırmalı öncelik </a:t>
                </a:r>
                <a:r>
                  <a:rPr lang="tr-TR" sz="1050" b="1" i="0">
                    <a:solidFill>
                      <a:schemeClr val="tx2"/>
                    </a:solidFill>
                    <a:effectLst/>
                    <a:latin typeface="Cambria Math" panose="02040503050406030204" pitchFamily="18" charset="0"/>
                    <a:ea typeface="+mn-ea"/>
                    <a:cs typeface="+mn-cs"/>
                  </a:rPr>
                  <a:t>𝑪_(𝒋(𝒌))</a:t>
                </a:r>
                <a:r>
                  <a:rPr lang="tr-TR" sz="1050" b="1">
                    <a:solidFill>
                      <a:schemeClr val="tx2"/>
                    </a:solidFill>
                    <a:effectLst/>
                    <a:latin typeface="+mn-lt"/>
                    <a:ea typeface="+mn-ea"/>
                    <a:cs typeface="+mn-cs"/>
                  </a:rPr>
                  <a:t> kriterinin sıralamasının, </a:t>
                </a:r>
                <a:r>
                  <a:rPr lang="tr-TR" sz="1050" b="1" i="0">
                    <a:solidFill>
                      <a:schemeClr val="tx2"/>
                    </a:solidFill>
                    <a:effectLst/>
                    <a:latin typeface="Cambria Math" panose="02040503050406030204" pitchFamily="18" charset="0"/>
                    <a:ea typeface="+mn-ea"/>
                    <a:cs typeface="+mn-cs"/>
                  </a:rPr>
                  <a:t>𝑪_(𝒋(𝒌+𝟏))</a:t>
                </a:r>
                <a:r>
                  <a:rPr lang="tr-TR" sz="1050" b="1">
                    <a:solidFill>
                      <a:schemeClr val="tx2"/>
                    </a:solidFill>
                    <a:effectLst/>
                    <a:latin typeface="+mn-lt"/>
                    <a:ea typeface="+mn-ea"/>
                    <a:cs typeface="+mn-cs"/>
                  </a:rPr>
                  <a:t> kriterinin sıralamasına göre avantajını temsil etmektedir.</a:t>
                </a:r>
              </a:p>
              <a:p>
                <a:pPr algn="l"/>
                <a:r>
                  <a:rPr lang="tr-TR" sz="1050" b="1" baseline="0">
                    <a:solidFill>
                      <a:schemeClr val="tx2"/>
                    </a:solidFill>
                  </a:rPr>
                  <a:t> </a:t>
                </a:r>
                <a:endParaRPr lang="nl-NL" sz="1050" b="1" baseline="0">
                  <a:solidFill>
                    <a:schemeClr val="tx2"/>
                  </a:solidFill>
                </a:endParaRPr>
              </a:p>
            </xdr:txBody>
          </xdr:sp>
        </mc:Fallback>
      </mc:AlternateContent>
      <xdr:cxnSp macro="">
        <xdr:nvCxnSpPr>
          <xdr:cNvPr id="89" name="Straight Arrow Connector 80">
            <a:extLst>
              <a:ext uri="{FF2B5EF4-FFF2-40B4-BE49-F238E27FC236}">
                <a16:creationId xmlns:a16="http://schemas.microsoft.com/office/drawing/2014/main" id="{3283F3F1-E024-9311-9C54-46C8B07BE3FD}"/>
              </a:ext>
            </a:extLst>
          </xdr:cNvPr>
          <xdr:cNvCxnSpPr>
            <a:stCxn id="88" idx="1"/>
            <a:endCxn id="87" idx="3"/>
          </xdr:cNvCxnSpPr>
        </xdr:nvCxnSpPr>
        <xdr:spPr>
          <a:xfrm flipH="1" flipV="1">
            <a:off x="8100702" y="2950136"/>
            <a:ext cx="414514" cy="123697"/>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28</xdr:col>
      <xdr:colOff>95250</xdr:colOff>
      <xdr:row>32</xdr:row>
      <xdr:rowOff>111125</xdr:rowOff>
    </xdr:from>
    <xdr:to>
      <xdr:col>34</xdr:col>
      <xdr:colOff>221591</xdr:colOff>
      <xdr:row>58</xdr:row>
      <xdr:rowOff>158750</xdr:rowOff>
    </xdr:to>
    <xdr:pic>
      <xdr:nvPicPr>
        <xdr:cNvPr id="102" name="Resim 101">
          <a:extLst>
            <a:ext uri="{FF2B5EF4-FFF2-40B4-BE49-F238E27FC236}">
              <a16:creationId xmlns:a16="http://schemas.microsoft.com/office/drawing/2014/main" id="{055F786A-B05E-FA96-D029-05A6D27CBDD5}"/>
            </a:ext>
          </a:extLst>
        </xdr:cNvPr>
        <xdr:cNvPicPr>
          <a:picLocks noChangeAspect="1"/>
        </xdr:cNvPicPr>
      </xdr:nvPicPr>
      <xdr:blipFill>
        <a:blip xmlns:r="http://schemas.openxmlformats.org/officeDocument/2006/relationships" r:embed="rId4"/>
        <a:stretch>
          <a:fillRect/>
        </a:stretch>
      </xdr:blipFill>
      <xdr:spPr>
        <a:xfrm>
          <a:off x="16668750" y="5778500"/>
          <a:ext cx="4777716" cy="2492375"/>
        </a:xfrm>
        <a:prstGeom prst="rect">
          <a:avLst/>
        </a:prstGeom>
      </xdr:spPr>
    </xdr:pic>
    <xdr:clientData/>
  </xdr:twoCellAnchor>
  <xdr:twoCellAnchor>
    <xdr:from>
      <xdr:col>8</xdr:col>
      <xdr:colOff>0</xdr:colOff>
      <xdr:row>25</xdr:row>
      <xdr:rowOff>158750</xdr:rowOff>
    </xdr:from>
    <xdr:to>
      <xdr:col>19</xdr:col>
      <xdr:colOff>396875</xdr:colOff>
      <xdr:row>27</xdr:row>
      <xdr:rowOff>31750</xdr:rowOff>
    </xdr:to>
    <xdr:sp macro="" textlink="">
      <xdr:nvSpPr>
        <xdr:cNvPr id="107" name="Rectangle 51">
          <a:extLst>
            <a:ext uri="{FF2B5EF4-FFF2-40B4-BE49-F238E27FC236}">
              <a16:creationId xmlns:a16="http://schemas.microsoft.com/office/drawing/2014/main" id="{2B64CA2E-FB49-864D-82DA-7958F1771DCF}"/>
            </a:ext>
          </a:extLst>
        </xdr:cNvPr>
        <xdr:cNvSpPr/>
      </xdr:nvSpPr>
      <xdr:spPr>
        <a:xfrm>
          <a:off x="8096250" y="4603750"/>
          <a:ext cx="5111750" cy="222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19</xdr:col>
      <xdr:colOff>377825</xdr:colOff>
      <xdr:row>24</xdr:row>
      <xdr:rowOff>47627</xdr:rowOff>
    </xdr:from>
    <xdr:to>
      <xdr:col>23</xdr:col>
      <xdr:colOff>344065</xdr:colOff>
      <xdr:row>26</xdr:row>
      <xdr:rowOff>95250</xdr:rowOff>
    </xdr:to>
    <xdr:cxnSp macro="">
      <xdr:nvCxnSpPr>
        <xdr:cNvPr id="108" name="Straight Arrow Connector 80">
          <a:extLst>
            <a:ext uri="{FF2B5EF4-FFF2-40B4-BE49-F238E27FC236}">
              <a16:creationId xmlns:a16="http://schemas.microsoft.com/office/drawing/2014/main" id="{F95CCF1A-8992-8140-B9E0-75630E912ED5}"/>
            </a:ext>
          </a:extLst>
        </xdr:cNvPr>
        <xdr:cNvCxnSpPr>
          <a:stCxn id="88" idx="1"/>
          <a:endCxn id="107" idx="3"/>
        </xdr:cNvCxnSpPr>
      </xdr:nvCxnSpPr>
      <xdr:spPr>
        <a:xfrm flipH="1">
          <a:off x="11823700" y="4302127"/>
          <a:ext cx="1490240" cy="396873"/>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34</xdr:row>
      <xdr:rowOff>15875</xdr:rowOff>
    </xdr:from>
    <xdr:to>
      <xdr:col>26</xdr:col>
      <xdr:colOff>15875</xdr:colOff>
      <xdr:row>42</xdr:row>
      <xdr:rowOff>47625</xdr:rowOff>
    </xdr:to>
    <xdr:grpSp>
      <xdr:nvGrpSpPr>
        <xdr:cNvPr id="5" name="Grup 4">
          <a:extLst>
            <a:ext uri="{FF2B5EF4-FFF2-40B4-BE49-F238E27FC236}">
              <a16:creationId xmlns:a16="http://schemas.microsoft.com/office/drawing/2014/main" id="{4852CBD5-E89E-8D29-5938-C10718B2C281}"/>
            </a:ext>
          </a:extLst>
        </xdr:cNvPr>
        <xdr:cNvGrpSpPr/>
      </xdr:nvGrpSpPr>
      <xdr:grpSpPr>
        <a:xfrm>
          <a:off x="7086600" y="6626225"/>
          <a:ext cx="7064375" cy="1555750"/>
          <a:chOff x="7064375" y="6016625"/>
          <a:chExt cx="7064375" cy="1428750"/>
        </a:xfrm>
      </xdr:grpSpPr>
      <xdr:sp macro="" textlink="">
        <xdr:nvSpPr>
          <xdr:cNvPr id="110" name="Rectangle 79">
            <a:extLst>
              <a:ext uri="{FF2B5EF4-FFF2-40B4-BE49-F238E27FC236}">
                <a16:creationId xmlns:a16="http://schemas.microsoft.com/office/drawing/2014/main" id="{2B3D0EBB-2285-7B4C-B713-ED007FC6CC41}"/>
              </a:ext>
            </a:extLst>
          </xdr:cNvPr>
          <xdr:cNvSpPr/>
        </xdr:nvSpPr>
        <xdr:spPr>
          <a:xfrm>
            <a:off x="12223748" y="6588125"/>
            <a:ext cx="1682751" cy="857250"/>
          </a:xfrm>
          <a:prstGeom prst="rect">
            <a:avLst/>
          </a:prstGeom>
          <a:solidFill>
            <a:schemeClr val="accent2">
              <a:lumMod val="20000"/>
              <a:lumOff val="80000"/>
            </a:schemeClr>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tr-TR" sz="1050" b="1" baseline="0">
                <a:solidFill>
                  <a:schemeClr val="tx2"/>
                </a:solidFill>
                <a:effectLst/>
                <a:latin typeface="+mn-lt"/>
                <a:ea typeface="+mn-ea"/>
                <a:cs typeface="+mn-cs"/>
              </a:rPr>
              <a:t>Otomatik olarak hesaplanan bulanık </a:t>
            </a:r>
            <a:r>
              <a:rPr lang="tr-TR" sz="1050" b="1" baseline="0">
                <a:solidFill>
                  <a:schemeClr val="tx2"/>
                </a:solidFill>
              </a:rPr>
              <a:t>kriter ağırlıkları bu alanda görülür. </a:t>
            </a:r>
            <a:endParaRPr lang="nl-NL" sz="1050" b="1" baseline="0">
              <a:solidFill>
                <a:schemeClr val="tx2"/>
              </a:solidFill>
            </a:endParaRPr>
          </a:p>
        </xdr:txBody>
      </xdr:sp>
      <xdr:cxnSp macro="">
        <xdr:nvCxnSpPr>
          <xdr:cNvPr id="111" name="Straight Arrow Connector 80">
            <a:extLst>
              <a:ext uri="{FF2B5EF4-FFF2-40B4-BE49-F238E27FC236}">
                <a16:creationId xmlns:a16="http://schemas.microsoft.com/office/drawing/2014/main" id="{740D9E5D-6F42-504E-AFE5-65540570E896}"/>
              </a:ext>
            </a:extLst>
          </xdr:cNvPr>
          <xdr:cNvCxnSpPr>
            <a:stCxn id="110" idx="0"/>
          </xdr:cNvCxnSpPr>
        </xdr:nvCxnSpPr>
        <xdr:spPr>
          <a:xfrm flipH="1" flipV="1">
            <a:off x="13049250" y="6286500"/>
            <a:ext cx="15874" cy="301625"/>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17" name="Rectangle 51">
            <a:extLst>
              <a:ext uri="{FF2B5EF4-FFF2-40B4-BE49-F238E27FC236}">
                <a16:creationId xmlns:a16="http://schemas.microsoft.com/office/drawing/2014/main" id="{422CEF4B-B80F-4E49-9156-0BD90CD70990}"/>
              </a:ext>
            </a:extLst>
          </xdr:cNvPr>
          <xdr:cNvSpPr/>
        </xdr:nvSpPr>
        <xdr:spPr>
          <a:xfrm>
            <a:off x="7064375" y="6016625"/>
            <a:ext cx="7064375" cy="222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grpSp>
    <xdr:clientData/>
  </xdr:twoCellAnchor>
  <xdr:twoCellAnchor>
    <xdr:from>
      <xdr:col>24</xdr:col>
      <xdr:colOff>115091</xdr:colOff>
      <xdr:row>5</xdr:row>
      <xdr:rowOff>166687</xdr:rowOff>
    </xdr:from>
    <xdr:to>
      <xdr:col>27</xdr:col>
      <xdr:colOff>575469</xdr:colOff>
      <xdr:row>12</xdr:row>
      <xdr:rowOff>107155</xdr:rowOff>
    </xdr:to>
    <xdr:sp macro="" textlink="">
      <xdr:nvSpPr>
        <xdr:cNvPr id="10" name="Rectangle 79">
          <a:extLst>
            <a:ext uri="{FF2B5EF4-FFF2-40B4-BE49-F238E27FC236}">
              <a16:creationId xmlns:a16="http://schemas.microsoft.com/office/drawing/2014/main" id="{1B67D4A4-8640-334D-C9EB-16FCABFAC809}"/>
            </a:ext>
          </a:extLst>
        </xdr:cNvPr>
        <xdr:cNvSpPr/>
      </xdr:nvSpPr>
      <xdr:spPr>
        <a:xfrm>
          <a:off x="13473904" y="881062"/>
          <a:ext cx="1889128" cy="1393031"/>
        </a:xfrm>
        <a:prstGeom prst="rect">
          <a:avLst/>
        </a:prstGeom>
        <a:solidFill>
          <a:schemeClr val="accent2">
            <a:lumMod val="20000"/>
            <a:lumOff val="80000"/>
          </a:schemeClr>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tr-TR" sz="1050" b="1" baseline="0">
              <a:solidFill>
                <a:schemeClr val="tx2"/>
              </a:solidFill>
              <a:effectLst/>
              <a:latin typeface="+mn-lt"/>
              <a:ea typeface="+mn-ea"/>
              <a:cs typeface="+mn-cs"/>
            </a:rPr>
            <a:t>Kriterlerin karşılaştırmalı önceliklerinin üçgensel bulanık üyelik değerleri burada görülecektir. Bu değerler için Buckley (1985)'in önerdiği "bulanık dilsel ölçek" esas alınmıştır.</a:t>
          </a:r>
          <a:endParaRPr lang="nl-NL" sz="1050" b="1" baseline="0">
            <a:solidFill>
              <a:schemeClr val="tx2"/>
            </a:solidFill>
          </a:endParaRPr>
        </a:p>
      </xdr:txBody>
    </xdr:sp>
    <xdr:clientData/>
  </xdr:twoCellAnchor>
  <xdr:twoCellAnchor>
    <xdr:from>
      <xdr:col>26</xdr:col>
      <xdr:colOff>15875</xdr:colOff>
      <xdr:row>12</xdr:row>
      <xdr:rowOff>107155</xdr:rowOff>
    </xdr:from>
    <xdr:to>
      <xdr:col>26</xdr:col>
      <xdr:colOff>297655</xdr:colOff>
      <xdr:row>16</xdr:row>
      <xdr:rowOff>95250</xdr:rowOff>
    </xdr:to>
    <xdr:cxnSp macro="">
      <xdr:nvCxnSpPr>
        <xdr:cNvPr id="11" name="Straight Arrow Connector 80">
          <a:extLst>
            <a:ext uri="{FF2B5EF4-FFF2-40B4-BE49-F238E27FC236}">
              <a16:creationId xmlns:a16="http://schemas.microsoft.com/office/drawing/2014/main" id="{75B2EDDE-50FA-44C1-1BC2-068BAB5C18E8}"/>
            </a:ext>
          </a:extLst>
        </xdr:cNvPr>
        <xdr:cNvCxnSpPr>
          <a:stCxn id="10" idx="2"/>
          <a:endCxn id="16" idx="3"/>
        </xdr:cNvCxnSpPr>
      </xdr:nvCxnSpPr>
      <xdr:spPr>
        <a:xfrm flipH="1">
          <a:off x="14136688" y="2274093"/>
          <a:ext cx="281780" cy="702470"/>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15</xdr:row>
      <xdr:rowOff>158750</xdr:rowOff>
    </xdr:from>
    <xdr:to>
      <xdr:col>26</xdr:col>
      <xdr:colOff>15875</xdr:colOff>
      <xdr:row>17</xdr:row>
      <xdr:rowOff>31750</xdr:rowOff>
    </xdr:to>
    <xdr:sp macro="" textlink="">
      <xdr:nvSpPr>
        <xdr:cNvPr id="16" name="Rectangle 51">
          <a:extLst>
            <a:ext uri="{FF2B5EF4-FFF2-40B4-BE49-F238E27FC236}">
              <a16:creationId xmlns:a16="http://schemas.microsoft.com/office/drawing/2014/main" id="{9C7F959F-3CD5-E0B9-C340-49AE3A73020C}"/>
            </a:ext>
          </a:extLst>
        </xdr:cNvPr>
        <xdr:cNvSpPr/>
      </xdr:nvSpPr>
      <xdr:spPr>
        <a:xfrm>
          <a:off x="7064375" y="2841625"/>
          <a:ext cx="7064375" cy="222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18</xdr:row>
      <xdr:rowOff>38100</xdr:rowOff>
    </xdr:from>
    <xdr:to>
      <xdr:col>1</xdr:col>
      <xdr:colOff>203200</xdr:colOff>
      <xdr:row>34</xdr:row>
      <xdr:rowOff>50800</xdr:rowOff>
    </xdr:to>
    <xdr:graphicFrame macro="">
      <xdr:nvGraphicFramePr>
        <xdr:cNvPr id="2" name="Chart 3">
          <a:extLst>
            <a:ext uri="{FF2B5EF4-FFF2-40B4-BE49-F238E27FC236}">
              <a16:creationId xmlns:a16="http://schemas.microsoft.com/office/drawing/2014/main" id="{312DAEE9-B2D0-264E-9255-D5DD2543F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250372</xdr:colOff>
      <xdr:row>18</xdr:row>
      <xdr:rowOff>38100</xdr:rowOff>
    </xdr:from>
    <xdr:to>
      <xdr:col>4</xdr:col>
      <xdr:colOff>161472</xdr:colOff>
      <xdr:row>30</xdr:row>
      <xdr:rowOff>0</xdr:rowOff>
    </xdr:to>
    <xdr:graphicFrame macro="">
      <xdr:nvGraphicFramePr>
        <xdr:cNvPr id="3" name="Chart 3">
          <a:extLst>
            <a:ext uri="{FF2B5EF4-FFF2-40B4-BE49-F238E27FC236}">
              <a16:creationId xmlns:a16="http://schemas.microsoft.com/office/drawing/2014/main" id="{E233F7F5-2448-E147-AF13-93F3658B7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17</xdr:row>
      <xdr:rowOff>165099</xdr:rowOff>
    </xdr:from>
    <xdr:to>
      <xdr:col>1</xdr:col>
      <xdr:colOff>495300</xdr:colOff>
      <xdr:row>31</xdr:row>
      <xdr:rowOff>17462</xdr:rowOff>
    </xdr:to>
    <xdr:graphicFrame macro="">
      <xdr:nvGraphicFramePr>
        <xdr:cNvPr id="2" name="Chart 3">
          <a:extLst>
            <a:ext uri="{FF2B5EF4-FFF2-40B4-BE49-F238E27FC236}">
              <a16:creationId xmlns:a16="http://schemas.microsoft.com/office/drawing/2014/main" id="{B22C4ADF-3B42-F94A-B507-38DD4F635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520700</xdr:colOff>
      <xdr:row>18</xdr:row>
      <xdr:rowOff>0</xdr:rowOff>
    </xdr:from>
    <xdr:to>
      <xdr:col>4</xdr:col>
      <xdr:colOff>508000</xdr:colOff>
      <xdr:row>31</xdr:row>
      <xdr:rowOff>17463</xdr:rowOff>
    </xdr:to>
    <xdr:graphicFrame macro="">
      <xdr:nvGraphicFramePr>
        <xdr:cNvPr id="3" name="Chart 3">
          <a:extLst>
            <a:ext uri="{FF2B5EF4-FFF2-40B4-BE49-F238E27FC236}">
              <a16:creationId xmlns:a16="http://schemas.microsoft.com/office/drawing/2014/main" id="{F37745C3-53A5-AB44-B1C1-B1E3D299E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17</xdr:row>
      <xdr:rowOff>165099</xdr:rowOff>
    </xdr:from>
    <xdr:to>
      <xdr:col>2</xdr:col>
      <xdr:colOff>190500</xdr:colOff>
      <xdr:row>31</xdr:row>
      <xdr:rowOff>17462</xdr:rowOff>
    </xdr:to>
    <xdr:graphicFrame macro="">
      <xdr:nvGraphicFramePr>
        <xdr:cNvPr id="2" name="Chart 3">
          <a:extLst>
            <a:ext uri="{FF2B5EF4-FFF2-40B4-BE49-F238E27FC236}">
              <a16:creationId xmlns:a16="http://schemas.microsoft.com/office/drawing/2014/main" id="{0080AA45-A687-C343-8235-24A52CDF9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215900</xdr:colOff>
      <xdr:row>18</xdr:row>
      <xdr:rowOff>0</xdr:rowOff>
    </xdr:from>
    <xdr:to>
      <xdr:col>5</xdr:col>
      <xdr:colOff>508000</xdr:colOff>
      <xdr:row>31</xdr:row>
      <xdr:rowOff>17463</xdr:rowOff>
    </xdr:to>
    <xdr:graphicFrame macro="">
      <xdr:nvGraphicFramePr>
        <xdr:cNvPr id="3" name="Chart 3">
          <a:extLst>
            <a:ext uri="{FF2B5EF4-FFF2-40B4-BE49-F238E27FC236}">
              <a16:creationId xmlns:a16="http://schemas.microsoft.com/office/drawing/2014/main" id="{0A78BF46-DDE3-2046-9198-B62C9574B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17</xdr:row>
      <xdr:rowOff>165099</xdr:rowOff>
    </xdr:from>
    <xdr:to>
      <xdr:col>2</xdr:col>
      <xdr:colOff>444500</xdr:colOff>
      <xdr:row>31</xdr:row>
      <xdr:rowOff>17462</xdr:rowOff>
    </xdr:to>
    <xdr:graphicFrame macro="">
      <xdr:nvGraphicFramePr>
        <xdr:cNvPr id="2" name="Chart 3">
          <a:extLst>
            <a:ext uri="{FF2B5EF4-FFF2-40B4-BE49-F238E27FC236}">
              <a16:creationId xmlns:a16="http://schemas.microsoft.com/office/drawing/2014/main" id="{759770ED-CC70-7B47-9340-A697DF791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17</xdr:row>
      <xdr:rowOff>165100</xdr:rowOff>
    </xdr:from>
    <xdr:to>
      <xdr:col>6</xdr:col>
      <xdr:colOff>12701</xdr:colOff>
      <xdr:row>31</xdr:row>
      <xdr:rowOff>17463</xdr:rowOff>
    </xdr:to>
    <xdr:graphicFrame macro="">
      <xdr:nvGraphicFramePr>
        <xdr:cNvPr id="3" name="Chart 3">
          <a:extLst>
            <a:ext uri="{FF2B5EF4-FFF2-40B4-BE49-F238E27FC236}">
              <a16:creationId xmlns:a16="http://schemas.microsoft.com/office/drawing/2014/main" id="{8F199071-6E25-AB46-9E86-6E3C83489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17</xdr:row>
      <xdr:rowOff>165099</xdr:rowOff>
    </xdr:from>
    <xdr:to>
      <xdr:col>2</xdr:col>
      <xdr:colOff>584200</xdr:colOff>
      <xdr:row>31</xdr:row>
      <xdr:rowOff>17462</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546100</xdr:colOff>
      <xdr:row>17</xdr:row>
      <xdr:rowOff>165100</xdr:rowOff>
    </xdr:from>
    <xdr:to>
      <xdr:col>7</xdr:col>
      <xdr:colOff>12701</xdr:colOff>
      <xdr:row>31</xdr:row>
      <xdr:rowOff>17463</xdr:rowOff>
    </xdr:to>
    <xdr:graphicFrame macro="">
      <xdr:nvGraphicFramePr>
        <xdr:cNvPr id="2" name="Chart 3">
          <a:extLst>
            <a:ext uri="{FF2B5EF4-FFF2-40B4-BE49-F238E27FC236}">
              <a16:creationId xmlns:a16="http://schemas.microsoft.com/office/drawing/2014/main" id="{C89FD236-5ECA-8443-BD7D-5C78498DF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17</xdr:row>
      <xdr:rowOff>165099</xdr:rowOff>
    </xdr:from>
    <xdr:to>
      <xdr:col>3</xdr:col>
      <xdr:colOff>395111</xdr:colOff>
      <xdr:row>31</xdr:row>
      <xdr:rowOff>17462</xdr:rowOff>
    </xdr:to>
    <xdr:graphicFrame macro="">
      <xdr:nvGraphicFramePr>
        <xdr:cNvPr id="2" name="Chart 3">
          <a:extLst>
            <a:ext uri="{FF2B5EF4-FFF2-40B4-BE49-F238E27FC236}">
              <a16:creationId xmlns:a16="http://schemas.microsoft.com/office/drawing/2014/main" id="{F993BCC1-28A0-1540-9B7F-D6E860C2F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508000</xdr:colOff>
      <xdr:row>17</xdr:row>
      <xdr:rowOff>165100</xdr:rowOff>
    </xdr:from>
    <xdr:to>
      <xdr:col>8</xdr:col>
      <xdr:colOff>12700</xdr:colOff>
      <xdr:row>31</xdr:row>
      <xdr:rowOff>17463</xdr:rowOff>
    </xdr:to>
    <xdr:graphicFrame macro="">
      <xdr:nvGraphicFramePr>
        <xdr:cNvPr id="3" name="Chart 3">
          <a:extLst>
            <a:ext uri="{FF2B5EF4-FFF2-40B4-BE49-F238E27FC236}">
              <a16:creationId xmlns:a16="http://schemas.microsoft.com/office/drawing/2014/main" id="{1F579686-A23A-C74C-9C7D-526CAA816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D544B-800B-B640-84FB-02BD5E0CB0B3}">
  <dimension ref="A1:AU61"/>
  <sheetViews>
    <sheetView zoomScale="50" zoomScaleNormal="50" workbookViewId="0">
      <selection activeCell="AN8" sqref="AN8"/>
    </sheetView>
  </sheetViews>
  <sheetFormatPr defaultColWidth="8.85546875" defaultRowHeight="14.45" customHeight="1" x14ac:dyDescent="0.25"/>
  <cols>
    <col min="1" max="1" width="26.85546875" style="8" bestFit="1" customWidth="1"/>
    <col min="2" max="6" width="11.42578125" style="8" customWidth="1"/>
    <col min="7" max="8" width="11" style="8" customWidth="1"/>
    <col min="9" max="10" width="5.7109375" style="8" customWidth="1"/>
    <col min="11" max="11" width="7.140625" style="8" customWidth="1"/>
    <col min="12" max="13" width="5.7109375" style="8" customWidth="1"/>
    <col min="14" max="14" width="7.140625" style="8" customWidth="1"/>
    <col min="15" max="26" width="5.7109375" style="8" customWidth="1"/>
    <col min="27" max="33" width="10" style="8" customWidth="1"/>
    <col min="34" max="34" width="11" style="8" customWidth="1"/>
    <col min="35" max="35" width="4" style="8" customWidth="1"/>
    <col min="36" max="36" width="11" style="8" customWidth="1"/>
    <col min="37" max="45" width="8.85546875" style="8" customWidth="1"/>
    <col min="46" max="46" width="12" style="8" customWidth="1"/>
    <col min="47" max="16384" width="8.85546875" style="8"/>
  </cols>
  <sheetData>
    <row r="1" spans="1:44" ht="14.1" customHeight="1" x14ac:dyDescent="0.25"/>
    <row r="2" spans="1:44" ht="14.1" customHeight="1" x14ac:dyDescent="0.25">
      <c r="A2" s="111" t="s">
        <v>39</v>
      </c>
      <c r="B2" s="96"/>
      <c r="C2" s="96"/>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row>
    <row r="3" spans="1:44" ht="14.1" customHeight="1" x14ac:dyDescent="0.25">
      <c r="A3" s="96"/>
      <c r="B3" s="96"/>
      <c r="C3" s="96"/>
      <c r="D3" s="96"/>
      <c r="E3" s="96"/>
      <c r="F3" s="96"/>
      <c r="G3" s="96"/>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row>
    <row r="4" spans="1:44" ht="14.1" customHeight="1" x14ac:dyDescent="0.25">
      <c r="A4" s="96"/>
      <c r="B4" s="96"/>
      <c r="C4" s="96"/>
      <c r="D4" s="96"/>
      <c r="E4" s="96"/>
      <c r="F4" s="96"/>
      <c r="G4" s="96"/>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row>
    <row r="5" spans="1:44" ht="17.100000000000001" customHeight="1" x14ac:dyDescent="0.25">
      <c r="A5" s="96"/>
      <c r="B5" s="96"/>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row>
    <row r="6" spans="1:44" ht="30" customHeight="1" x14ac:dyDescent="0.25">
      <c r="A6" s="83"/>
      <c r="B6" s="83"/>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row>
    <row r="7" spans="1:44" ht="14.45" customHeight="1" x14ac:dyDescent="0.25">
      <c r="AC7" s="84"/>
      <c r="AD7" s="84"/>
      <c r="AE7" s="84"/>
      <c r="AF7" s="84"/>
      <c r="AG7" s="84"/>
      <c r="AH7" s="84"/>
      <c r="AI7" s="84"/>
    </row>
    <row r="8" spans="1:44" ht="14.45" customHeight="1" x14ac:dyDescent="0.25">
      <c r="AC8" s="85" t="s">
        <v>32</v>
      </c>
      <c r="AD8" s="86"/>
      <c r="AE8" s="86"/>
      <c r="AF8" s="86"/>
      <c r="AG8" s="86"/>
      <c r="AH8" s="86"/>
      <c r="AI8" s="86"/>
    </row>
    <row r="9" spans="1:44" ht="14.45" customHeight="1" x14ac:dyDescent="0.25">
      <c r="AC9" s="86"/>
      <c r="AD9" s="86"/>
      <c r="AE9" s="86"/>
      <c r="AF9" s="86"/>
      <c r="AG9" s="86"/>
      <c r="AH9" s="86"/>
      <c r="AI9" s="86"/>
    </row>
    <row r="10" spans="1:44" ht="14.45" customHeight="1" x14ac:dyDescent="0.25">
      <c r="F10" s="11"/>
      <c r="G10" s="11"/>
      <c r="H10" s="11"/>
      <c r="I10" s="11"/>
      <c r="J10" s="11"/>
      <c r="K10" s="11"/>
      <c r="L10" s="11"/>
      <c r="M10" s="11"/>
      <c r="N10" s="11"/>
      <c r="O10" s="11"/>
      <c r="P10" s="11"/>
      <c r="Q10" s="11"/>
      <c r="R10" s="11"/>
      <c r="S10" s="11"/>
      <c r="T10" s="11"/>
      <c r="U10" s="11"/>
      <c r="V10" s="11"/>
      <c r="W10" s="11"/>
      <c r="X10" s="11"/>
      <c r="Y10" s="11"/>
      <c r="Z10" s="11"/>
      <c r="AA10" s="11"/>
      <c r="AB10" s="11"/>
      <c r="AC10" s="86"/>
      <c r="AD10" s="86"/>
      <c r="AE10" s="86"/>
      <c r="AF10" s="86"/>
      <c r="AG10" s="86"/>
      <c r="AH10" s="86"/>
      <c r="AI10" s="86"/>
      <c r="AJ10" s="11"/>
      <c r="AK10" s="11"/>
      <c r="AL10" s="11"/>
    </row>
    <row r="11" spans="1:44" ht="14.45" customHeight="1" x14ac:dyDescent="0.25">
      <c r="A11" s="30" t="s">
        <v>17</v>
      </c>
      <c r="B11" s="65" t="s">
        <v>14</v>
      </c>
      <c r="C11" s="65" t="s">
        <v>12</v>
      </c>
      <c r="D11" s="65" t="s">
        <v>13</v>
      </c>
      <c r="E11" s="65" t="s">
        <v>18</v>
      </c>
      <c r="F11" s="65" t="s">
        <v>19</v>
      </c>
      <c r="G11" s="65" t="s">
        <v>20</v>
      </c>
      <c r="H11" s="59"/>
      <c r="I11" s="59"/>
      <c r="J11" s="59"/>
      <c r="K11" s="59"/>
      <c r="L11" s="59"/>
      <c r="M11" s="59"/>
      <c r="N11" s="59"/>
      <c r="O11" s="59"/>
      <c r="P11" s="59"/>
      <c r="Q11" s="59"/>
      <c r="R11" s="59"/>
      <c r="S11" s="59"/>
      <c r="T11" s="59"/>
      <c r="U11" s="59"/>
      <c r="V11" s="59"/>
      <c r="W11" s="59"/>
      <c r="X11" s="59"/>
      <c r="Y11" s="59"/>
      <c r="Z11" s="59"/>
      <c r="AA11" s="59"/>
      <c r="AB11" s="59"/>
      <c r="AC11" s="87"/>
      <c r="AD11" s="87"/>
      <c r="AE11" s="87"/>
      <c r="AF11" s="87"/>
      <c r="AG11" s="87"/>
      <c r="AH11" s="87"/>
      <c r="AI11" s="87"/>
      <c r="AJ11" s="59"/>
      <c r="AK11" s="11"/>
      <c r="AL11" s="11"/>
    </row>
    <row r="12" spans="1:44" ht="14.45" customHeight="1" x14ac:dyDescent="0.25">
      <c r="A12" s="64" t="s">
        <v>7</v>
      </c>
      <c r="B12" s="21" t="s">
        <v>1</v>
      </c>
      <c r="C12" s="21" t="s">
        <v>2</v>
      </c>
      <c r="D12" s="21" t="s">
        <v>3</v>
      </c>
      <c r="E12" s="21" t="s">
        <v>4</v>
      </c>
      <c r="F12" s="21" t="s">
        <v>5</v>
      </c>
      <c r="G12" s="21" t="s">
        <v>22</v>
      </c>
      <c r="H12" s="60"/>
      <c r="AA12" s="60"/>
      <c r="AB12" s="60"/>
      <c r="AC12" s="84"/>
      <c r="AD12" s="84"/>
      <c r="AE12" s="84"/>
      <c r="AF12" s="84"/>
      <c r="AG12" s="84"/>
      <c r="AH12" s="84"/>
      <c r="AI12" s="84"/>
      <c r="AJ12" s="60"/>
      <c r="AK12" s="11"/>
      <c r="AL12" s="11"/>
    </row>
    <row r="13" spans="1:44" ht="14.45" customHeight="1" x14ac:dyDescent="0.25">
      <c r="A13" s="64" t="s">
        <v>8</v>
      </c>
      <c r="B13" s="66">
        <v>2</v>
      </c>
      <c r="C13" s="66">
        <v>3</v>
      </c>
      <c r="D13" s="66">
        <v>1</v>
      </c>
      <c r="E13" s="66">
        <v>4</v>
      </c>
      <c r="F13" s="66">
        <v>6</v>
      </c>
      <c r="G13" s="66">
        <v>5</v>
      </c>
      <c r="AC13" s="84"/>
      <c r="AD13" s="84"/>
      <c r="AE13" s="84"/>
      <c r="AF13" s="84"/>
      <c r="AG13" s="84"/>
      <c r="AH13" s="84"/>
      <c r="AI13" s="84"/>
      <c r="AK13" s="11"/>
      <c r="AL13" s="11"/>
    </row>
    <row r="14" spans="1:44" ht="14.45" customHeight="1" x14ac:dyDescent="0.25">
      <c r="A14" s="9"/>
      <c r="F14" s="11"/>
      <c r="G14" s="11"/>
      <c r="H14" s="11"/>
      <c r="I14" s="11"/>
      <c r="J14" s="11"/>
      <c r="K14" s="11"/>
      <c r="L14" s="11"/>
      <c r="M14" s="11"/>
      <c r="N14" s="11"/>
      <c r="O14" s="11"/>
      <c r="P14" s="11"/>
      <c r="Q14" s="11"/>
      <c r="R14" s="11"/>
      <c r="S14" s="11"/>
      <c r="T14" s="11"/>
      <c r="U14" s="11"/>
      <c r="V14" s="11"/>
      <c r="W14" s="11"/>
      <c r="X14" s="11"/>
      <c r="Y14" s="11"/>
      <c r="Z14" s="11"/>
      <c r="AA14" s="11"/>
      <c r="AB14" s="11"/>
      <c r="AC14" s="84"/>
      <c r="AD14" s="84"/>
      <c r="AE14" s="84"/>
      <c r="AF14" s="84"/>
      <c r="AG14" s="84"/>
      <c r="AH14" s="84"/>
      <c r="AI14" s="84"/>
      <c r="AJ14" s="11"/>
      <c r="AK14" s="11"/>
      <c r="AL14" s="11"/>
    </row>
    <row r="15" spans="1:44" ht="14.45" customHeight="1" x14ac:dyDescent="0.25">
      <c r="A15" s="9"/>
      <c r="F15" s="11"/>
      <c r="G15" s="11"/>
      <c r="H15" s="11"/>
      <c r="I15" s="67" t="s">
        <v>23</v>
      </c>
      <c r="J15" s="11"/>
      <c r="K15" s="11"/>
      <c r="L15" s="11"/>
      <c r="M15" s="11"/>
      <c r="N15" s="11"/>
      <c r="O15" s="11"/>
      <c r="P15" s="11"/>
      <c r="Q15" s="11"/>
      <c r="R15" s="11"/>
      <c r="S15" s="11"/>
      <c r="T15" s="11"/>
      <c r="U15" s="11"/>
      <c r="V15" s="11"/>
      <c r="W15" s="11"/>
      <c r="X15" s="11"/>
      <c r="Y15" s="11"/>
      <c r="Z15" s="11"/>
      <c r="AA15" s="11"/>
      <c r="AB15" s="11"/>
      <c r="AC15" s="84"/>
      <c r="AD15" s="84"/>
      <c r="AE15" s="84"/>
      <c r="AF15" s="84"/>
      <c r="AG15" s="84"/>
      <c r="AH15" s="84"/>
      <c r="AI15" s="84"/>
      <c r="AJ15" s="11"/>
      <c r="AK15" s="11"/>
      <c r="AL15" s="11"/>
    </row>
    <row r="16" spans="1:44" ht="14.45" customHeight="1" x14ac:dyDescent="0.25">
      <c r="A16" s="68" t="s">
        <v>9</v>
      </c>
      <c r="B16" s="29" t="str">
        <f>IF($B$13=1,$B$12,IF($C$13=1,$C$12,IF($D$13=1,$D$12,IF($E$13=1,$E$12,IF($F$13=1,$F$12,IF($G$13=1,$G$12,""))))))</f>
        <v>C3</v>
      </c>
      <c r="C16" s="29" t="str">
        <f>IF($B$13=2,$B$12,IF($C$13=2,$C$12,IF($D$13=2,$D$12,IF($E$13=2,$E$12,IF($F$13=2,$F$12,IF($G$13=2,$G$12,""))))))</f>
        <v>C1</v>
      </c>
      <c r="D16" s="29" t="str">
        <f>IF($B$13=3,$B$12,IF($C$13=3,$C$12,IF($D$13=3,$D$12,IF($E$13=3,$E$12,IF($F$13=3,$F$12,IF($G$13=3,$G$12,""))))))</f>
        <v>C2</v>
      </c>
      <c r="E16" s="29" t="str">
        <f>IF($B$13=4,$B$12,IF($C$13=4,$C$12,IF($D$13=4,$D$12,IF($E$13=4,$E$12,IF($F$13=4,$F$12,IF($G$13=4,$G$12,""))))))</f>
        <v>C4</v>
      </c>
      <c r="F16" s="29" t="str">
        <f>IF($B$13=5,$B$12,IF($C$13=5,$C$12,IF($D$13=5,$D$12,IF($E$13=5,$E$12,IF($F$13=5,$F$12,IF($G$13=5,$G$12,""))))))</f>
        <v>C6</v>
      </c>
      <c r="G16" s="29" t="str">
        <f>IF($B$13=6,$B$12,IF($C$13=6,$C$12,IF($D$13=6,$D$12,IF($E$13=6,$E$12,IF($F$13=6,$F$12,IF($G$13=6,$G$12,""))))))</f>
        <v>C5</v>
      </c>
      <c r="H16" s="11"/>
      <c r="I16" s="92" t="str">
        <f>B16</f>
        <v>C3</v>
      </c>
      <c r="J16" s="92"/>
      <c r="K16" s="92"/>
      <c r="L16" s="92" t="str">
        <f>C16</f>
        <v>C1</v>
      </c>
      <c r="M16" s="92"/>
      <c r="N16" s="92"/>
      <c r="O16" s="92" t="str">
        <f>D16</f>
        <v>C2</v>
      </c>
      <c r="P16" s="92"/>
      <c r="Q16" s="92"/>
      <c r="R16" s="92" t="str">
        <f>E16</f>
        <v>C4</v>
      </c>
      <c r="S16" s="92"/>
      <c r="T16" s="92"/>
      <c r="U16" s="92" t="str">
        <f>F16</f>
        <v>C6</v>
      </c>
      <c r="V16" s="92"/>
      <c r="W16" s="92"/>
      <c r="X16" s="92" t="str">
        <f>G16</f>
        <v>C5</v>
      </c>
      <c r="Y16" s="92"/>
      <c r="Z16" s="92"/>
      <c r="AA16" s="11"/>
      <c r="AB16" s="11"/>
      <c r="AC16" s="84"/>
      <c r="AD16" s="84"/>
      <c r="AE16" s="84"/>
      <c r="AF16" s="84"/>
      <c r="AG16" s="84"/>
      <c r="AH16" s="84"/>
      <c r="AI16" s="84"/>
      <c r="AJ16" s="11"/>
      <c r="AK16" s="11"/>
      <c r="AL16" s="11"/>
      <c r="AQ16" s="11"/>
      <c r="AR16" s="11"/>
    </row>
    <row r="17" spans="1:47" ht="14.45" customHeight="1" x14ac:dyDescent="0.25">
      <c r="A17" s="69" t="s">
        <v>10</v>
      </c>
      <c r="B17" s="66">
        <v>1</v>
      </c>
      <c r="C17" s="66">
        <v>2</v>
      </c>
      <c r="D17" s="66">
        <v>4</v>
      </c>
      <c r="E17" s="66">
        <v>7</v>
      </c>
      <c r="F17" s="66">
        <v>8</v>
      </c>
      <c r="G17" s="66">
        <v>9</v>
      </c>
      <c r="H17" s="60"/>
      <c r="I17" s="33">
        <f>IF(J17=1,1,IF(J17=9,9,J17-1))</f>
        <v>1</v>
      </c>
      <c r="J17" s="34">
        <f>B17</f>
        <v>1</v>
      </c>
      <c r="K17" s="35">
        <f>IF(J17=1,1,IF(J17=9,9,J17+1))</f>
        <v>1</v>
      </c>
      <c r="L17" s="36">
        <f>IF(M17=1,1,IF(M17=9,9,M17-1))</f>
        <v>1</v>
      </c>
      <c r="M17" s="37">
        <f>C17</f>
        <v>2</v>
      </c>
      <c r="N17" s="38">
        <f>IF(M17=1,1,IF(M17=9,9,M17+1))</f>
        <v>3</v>
      </c>
      <c r="O17" s="33">
        <f>IF(P17=1,1,IF(P17=9,9,P17-1))</f>
        <v>3</v>
      </c>
      <c r="P17" s="34">
        <f>D17</f>
        <v>4</v>
      </c>
      <c r="Q17" s="35">
        <f>IF(P17=1,1,IF(P17=9,9,P17+1))</f>
        <v>5</v>
      </c>
      <c r="R17" s="36">
        <f>IF(S17=1,1,IF(S17=9,9,S17-1))</f>
        <v>6</v>
      </c>
      <c r="S17" s="37">
        <f>E17</f>
        <v>7</v>
      </c>
      <c r="T17" s="38">
        <f>IF(S17=1,1,IF(S17=9,9,S17+1))</f>
        <v>8</v>
      </c>
      <c r="U17" s="33">
        <f>IF(V17=1,1,IF(V17=9,9,V17-1))</f>
        <v>7</v>
      </c>
      <c r="V17" s="34">
        <f>F17</f>
        <v>8</v>
      </c>
      <c r="W17" s="35">
        <f>IF(V17=1,1,IF(V17=9,9,V17+1))</f>
        <v>9</v>
      </c>
      <c r="X17" s="36">
        <f>IF(Y17=1,1,IF(Y17=9,9,Y17-1))</f>
        <v>9</v>
      </c>
      <c r="Y17" s="37">
        <f>G17</f>
        <v>9</v>
      </c>
      <c r="Z17" s="38">
        <f>IF(Y17=1,1,IF(Y17=9,9,Y17+1))</f>
        <v>9</v>
      </c>
      <c r="AA17" s="60"/>
      <c r="AB17" s="60"/>
      <c r="AC17" s="84"/>
      <c r="AD17" s="84"/>
      <c r="AE17" s="84"/>
      <c r="AF17" s="84"/>
      <c r="AG17" s="84"/>
      <c r="AH17" s="84"/>
      <c r="AI17" s="84"/>
      <c r="AJ17" s="60"/>
      <c r="AK17" s="11"/>
      <c r="AL17" s="11"/>
    </row>
    <row r="18" spans="1:47" ht="14.45" customHeight="1" x14ac:dyDescent="0.25">
      <c r="B18" s="10"/>
      <c r="C18" s="10"/>
      <c r="D18" s="10"/>
      <c r="AC18" s="88"/>
      <c r="AD18" s="88"/>
      <c r="AE18" s="88"/>
      <c r="AF18" s="88"/>
      <c r="AG18" s="88"/>
      <c r="AH18" s="88"/>
      <c r="AI18" s="88"/>
      <c r="AK18" s="11"/>
      <c r="AL18" s="11"/>
    </row>
    <row r="19" spans="1:47" ht="14.45" customHeight="1" x14ac:dyDescent="0.25">
      <c r="B19" s="10"/>
      <c r="C19" s="10"/>
      <c r="D19" s="10"/>
      <c r="AC19" s="84"/>
      <c r="AD19" s="84"/>
      <c r="AE19" s="84"/>
      <c r="AF19" s="84"/>
      <c r="AG19" s="84"/>
      <c r="AH19" s="84"/>
      <c r="AI19" s="84"/>
      <c r="AK19" s="11"/>
      <c r="AL19" s="11"/>
    </row>
    <row r="20" spans="1:47" ht="14.45" customHeight="1" x14ac:dyDescent="0.25">
      <c r="A20" s="99" t="s">
        <v>28</v>
      </c>
      <c r="B20" s="29" t="str">
        <f>B16</f>
        <v>C3</v>
      </c>
      <c r="C20" s="29" t="str">
        <f t="shared" ref="C20:G20" si="0">C16</f>
        <v>C1</v>
      </c>
      <c r="D20" s="29" t="str">
        <f t="shared" si="0"/>
        <v>C2</v>
      </c>
      <c r="E20" s="29" t="str">
        <f t="shared" si="0"/>
        <v>C4</v>
      </c>
      <c r="F20" s="29" t="str">
        <f t="shared" si="0"/>
        <v>C6</v>
      </c>
      <c r="G20" s="29" t="str">
        <f t="shared" si="0"/>
        <v>C5</v>
      </c>
      <c r="AC20" s="84"/>
      <c r="AD20" s="84"/>
      <c r="AE20" s="84"/>
      <c r="AF20" s="84"/>
      <c r="AG20" s="84"/>
      <c r="AH20" s="84"/>
      <c r="AI20" s="84"/>
      <c r="AK20" s="11"/>
      <c r="AL20" s="11"/>
    </row>
    <row r="21" spans="1:47" ht="14.45" customHeight="1" x14ac:dyDescent="0.25">
      <c r="A21" s="100"/>
      <c r="B21" s="70">
        <f>(I35+4*J35+K35)/6</f>
        <v>0.44889890620477146</v>
      </c>
      <c r="C21" s="70">
        <f>(L35+4*M35+N35)/6</f>
        <v>0.21198003904114204</v>
      </c>
      <c r="D21" s="70">
        <f>(O35+4*P35+Q35)/6</f>
        <v>9.9755312489949136E-2</v>
      </c>
      <c r="E21" s="70">
        <f>(R35+4*S35+T35)/6</f>
        <v>6.8451887607035564E-2</v>
      </c>
      <c r="F21" s="70">
        <f>(U35+4*V35+W35)/6</f>
        <v>7.7822503828654618E-2</v>
      </c>
      <c r="G21" s="70">
        <f>(X35+4*Y35+Z35)/6</f>
        <v>9.3091350828449229E-2</v>
      </c>
      <c r="AC21" s="84"/>
      <c r="AD21" s="84"/>
      <c r="AE21" s="84"/>
      <c r="AF21" s="84"/>
      <c r="AG21" s="84"/>
      <c r="AH21" s="84"/>
      <c r="AI21" s="84"/>
      <c r="AK21" s="11"/>
      <c r="AL21" s="11"/>
    </row>
    <row r="22" spans="1:47" ht="14.45" customHeight="1" x14ac:dyDescent="0.25">
      <c r="B22" s="10"/>
      <c r="C22" s="10"/>
      <c r="D22" s="10"/>
      <c r="I22" s="71" t="s">
        <v>24</v>
      </c>
      <c r="AC22" s="84"/>
      <c r="AD22" s="84"/>
      <c r="AE22" s="84"/>
      <c r="AF22" s="84"/>
      <c r="AG22" s="84"/>
      <c r="AH22" s="84"/>
      <c r="AI22" s="84"/>
      <c r="AK22" s="11"/>
      <c r="AL22" s="11"/>
    </row>
    <row r="23" spans="1:47" ht="14.45" customHeight="1" x14ac:dyDescent="0.25">
      <c r="A23" s="72"/>
      <c r="I23" s="98" t="str">
        <f>B16&amp;"/"&amp;C16</f>
        <v>C3/C1</v>
      </c>
      <c r="J23" s="98"/>
      <c r="K23" s="98"/>
      <c r="L23" s="98" t="str">
        <f>C16&amp;"/"&amp;D16</f>
        <v>C1/C2</v>
      </c>
      <c r="M23" s="98"/>
      <c r="N23" s="98"/>
      <c r="O23" s="93" t="str">
        <f>D16&amp;"/"&amp;E16</f>
        <v>C2/C4</v>
      </c>
      <c r="P23" s="94"/>
      <c r="Q23" s="95"/>
      <c r="R23" s="93" t="str">
        <f>E16&amp;"/"&amp;F16</f>
        <v>C4/C6</v>
      </c>
      <c r="S23" s="94"/>
      <c r="T23" s="95"/>
      <c r="U23" s="93" t="str">
        <f>F16&amp;"/"&amp;G16</f>
        <v>C6/C5</v>
      </c>
      <c r="V23" s="94"/>
      <c r="W23" s="95"/>
      <c r="X23" s="97"/>
      <c r="Y23" s="97"/>
      <c r="Z23" s="97"/>
      <c r="AC23" s="84"/>
      <c r="AD23" s="84"/>
      <c r="AE23" s="84"/>
      <c r="AF23" s="84"/>
      <c r="AG23" s="84"/>
      <c r="AH23" s="84"/>
      <c r="AI23" s="84"/>
      <c r="AK23" s="11"/>
      <c r="AL23" s="11"/>
    </row>
    <row r="24" spans="1:47" ht="14.45" customHeight="1" x14ac:dyDescent="0.25">
      <c r="A24" s="73" t="s">
        <v>27</v>
      </c>
      <c r="B24" s="61"/>
      <c r="C24" s="61"/>
      <c r="D24" s="61"/>
      <c r="E24" s="61"/>
      <c r="F24" s="61"/>
      <c r="G24" s="61"/>
      <c r="H24" s="61"/>
      <c r="I24" s="40">
        <f>L17/K17</f>
        <v>1</v>
      </c>
      <c r="J24" s="41">
        <f>M17/J17</f>
        <v>2</v>
      </c>
      <c r="K24" s="42">
        <f>N17/I17</f>
        <v>3</v>
      </c>
      <c r="L24" s="43">
        <f>O17/N17</f>
        <v>1</v>
      </c>
      <c r="M24" s="44">
        <f>P17/M17</f>
        <v>2</v>
      </c>
      <c r="N24" s="45">
        <f>Q17/L17</f>
        <v>5</v>
      </c>
      <c r="O24" s="40">
        <f>R17/Q17</f>
        <v>1.2</v>
      </c>
      <c r="P24" s="41">
        <f>S17/P17</f>
        <v>1.75</v>
      </c>
      <c r="Q24" s="42">
        <f>T17/O17</f>
        <v>2.6666666666666665</v>
      </c>
      <c r="R24" s="43">
        <f>U17/T17</f>
        <v>0.875</v>
      </c>
      <c r="S24" s="44">
        <f>V17/S17</f>
        <v>1.1428571428571428</v>
      </c>
      <c r="T24" s="45">
        <f>W17/R17</f>
        <v>1.5</v>
      </c>
      <c r="U24" s="40">
        <f>X17/W17</f>
        <v>1</v>
      </c>
      <c r="V24" s="41">
        <f>Y17/V17</f>
        <v>1.125</v>
      </c>
      <c r="W24" s="42">
        <f>Z17/U17</f>
        <v>1.2857142857142858</v>
      </c>
      <c r="X24" s="61"/>
      <c r="Y24" s="61"/>
      <c r="Z24" s="61"/>
      <c r="AA24" s="61"/>
      <c r="AB24" s="61"/>
      <c r="AC24" s="84"/>
      <c r="AD24" s="84"/>
      <c r="AE24" s="84"/>
      <c r="AF24" s="84"/>
      <c r="AG24" s="84"/>
      <c r="AH24" s="84"/>
      <c r="AI24" s="84"/>
      <c r="AJ24" s="61"/>
      <c r="AK24" s="74"/>
      <c r="AL24" s="75"/>
      <c r="AM24" s="11"/>
      <c r="AN24" s="11"/>
    </row>
    <row r="25" spans="1:47" ht="14.45" customHeight="1" x14ac:dyDescent="0.25">
      <c r="A25" s="76" t="s">
        <v>11</v>
      </c>
      <c r="B25" s="22">
        <v>5.6112363275596468E-2</v>
      </c>
      <c r="AC25" s="84"/>
      <c r="AD25" s="84"/>
      <c r="AE25" s="84"/>
      <c r="AF25" s="84"/>
      <c r="AG25" s="84"/>
      <c r="AH25" s="84"/>
      <c r="AI25" s="84"/>
      <c r="AK25" s="11"/>
      <c r="AL25" s="11"/>
      <c r="AM25" s="11"/>
      <c r="AN25" s="11"/>
    </row>
    <row r="26" spans="1:47" ht="14.45" customHeight="1" x14ac:dyDescent="0.25">
      <c r="C26" s="20"/>
      <c r="I26" s="98" t="str">
        <f>B16&amp;"/"&amp;D16</f>
        <v>C3/C2</v>
      </c>
      <c r="J26" s="98"/>
      <c r="K26" s="98"/>
      <c r="L26" s="98" t="str">
        <f>C16&amp;"/"&amp;E16</f>
        <v>C1/C4</v>
      </c>
      <c r="M26" s="98"/>
      <c r="N26" s="98"/>
      <c r="O26" s="93" t="str">
        <f>D16&amp;"/"&amp;F16</f>
        <v>C2/C6</v>
      </c>
      <c r="P26" s="94"/>
      <c r="Q26" s="95"/>
      <c r="R26" s="93" t="str">
        <f>E16&amp;"/"&amp;G16</f>
        <v>C4/C5</v>
      </c>
      <c r="S26" s="94"/>
      <c r="T26" s="95"/>
      <c r="AC26" s="89"/>
      <c r="AD26" s="89"/>
      <c r="AE26" s="89"/>
      <c r="AF26" s="89"/>
      <c r="AG26" s="89"/>
      <c r="AH26" s="89"/>
      <c r="AI26" s="89"/>
      <c r="AK26" s="11"/>
      <c r="AL26" s="11"/>
      <c r="AM26" s="11"/>
      <c r="AN26" s="11"/>
      <c r="AO26" s="11"/>
      <c r="AP26" s="11"/>
      <c r="AQ26" s="11"/>
      <c r="AR26" s="11"/>
      <c r="AS26" s="11"/>
      <c r="AT26" s="11"/>
    </row>
    <row r="27" spans="1:47" ht="14.45" customHeight="1" x14ac:dyDescent="0.25">
      <c r="A27" s="62"/>
      <c r="B27" s="62"/>
      <c r="C27" s="62"/>
      <c r="D27" s="62"/>
      <c r="E27" s="62"/>
      <c r="I27" s="43">
        <f>I24*L24</f>
        <v>1</v>
      </c>
      <c r="J27" s="44">
        <f>J24*M24</f>
        <v>4</v>
      </c>
      <c r="K27" s="45">
        <f>K24*N24</f>
        <v>15</v>
      </c>
      <c r="L27" s="40">
        <f t="shared" ref="L27:T27" si="1">L24*O24</f>
        <v>1.2</v>
      </c>
      <c r="M27" s="41">
        <f t="shared" si="1"/>
        <v>3.5</v>
      </c>
      <c r="N27" s="42">
        <f t="shared" si="1"/>
        <v>13.333333333333332</v>
      </c>
      <c r="O27" s="43">
        <f t="shared" si="1"/>
        <v>1.05</v>
      </c>
      <c r="P27" s="44">
        <f t="shared" si="1"/>
        <v>2</v>
      </c>
      <c r="Q27" s="45">
        <f t="shared" si="1"/>
        <v>4</v>
      </c>
      <c r="R27" s="40">
        <f t="shared" si="1"/>
        <v>0.875</v>
      </c>
      <c r="S27" s="41">
        <f t="shared" si="1"/>
        <v>1.2857142857142856</v>
      </c>
      <c r="T27" s="42">
        <f t="shared" si="1"/>
        <v>1.9285714285714288</v>
      </c>
      <c r="AC27" s="110" t="s">
        <v>37</v>
      </c>
      <c r="AD27" s="89"/>
      <c r="AE27" s="89"/>
      <c r="AF27" s="89"/>
      <c r="AG27" s="89"/>
      <c r="AH27" s="89"/>
      <c r="AI27" s="89"/>
      <c r="AK27" s="11"/>
      <c r="AL27" s="11"/>
      <c r="AM27" s="11"/>
      <c r="AN27" s="11"/>
      <c r="AO27" s="11"/>
      <c r="AP27" s="11"/>
      <c r="AQ27" s="11"/>
      <c r="AR27" s="11"/>
      <c r="AS27" s="11"/>
      <c r="AT27" s="11"/>
    </row>
    <row r="28" spans="1:47" ht="14.45" customHeight="1" x14ac:dyDescent="0.25">
      <c r="A28" s="62"/>
      <c r="B28" s="62"/>
      <c r="C28" s="62"/>
      <c r="D28" s="62"/>
      <c r="E28" s="62"/>
      <c r="AC28" s="90"/>
      <c r="AD28" s="90"/>
      <c r="AE28" s="90"/>
      <c r="AF28" s="90"/>
      <c r="AG28" s="90"/>
      <c r="AH28" s="90"/>
      <c r="AI28" s="90"/>
      <c r="AK28" s="11"/>
      <c r="AL28" s="11"/>
      <c r="AM28" s="11"/>
      <c r="AN28" s="11"/>
    </row>
    <row r="29" spans="1:47" ht="14.45" customHeight="1" x14ac:dyDescent="0.25">
      <c r="A29" s="62"/>
      <c r="B29" s="62"/>
      <c r="C29" s="62"/>
      <c r="D29" s="62"/>
      <c r="E29" s="62"/>
      <c r="AK29" s="11"/>
      <c r="AL29" s="11"/>
      <c r="AM29" s="11"/>
      <c r="AN29" s="11"/>
    </row>
    <row r="30" spans="1:47" ht="14.45" customHeight="1" x14ac:dyDescent="0.25">
      <c r="A30" s="62"/>
      <c r="B30" s="62"/>
      <c r="C30" s="62"/>
      <c r="D30" s="62"/>
      <c r="E30" s="62"/>
      <c r="AK30" s="11"/>
      <c r="AL30" s="11"/>
      <c r="AM30" s="11"/>
      <c r="AN30" s="11"/>
    </row>
    <row r="31" spans="1:47" ht="14.45" customHeight="1" x14ac:dyDescent="0.25">
      <c r="A31" s="77"/>
      <c r="B31" s="77"/>
      <c r="C31" s="77"/>
      <c r="D31" s="77"/>
      <c r="E31" s="77"/>
      <c r="AC31" s="84"/>
      <c r="AD31" s="84"/>
      <c r="AE31" s="84"/>
      <c r="AF31" s="84"/>
      <c r="AG31" s="84"/>
      <c r="AH31" s="84"/>
      <c r="AI31" s="84"/>
      <c r="AK31" s="11"/>
      <c r="AU31" s="11"/>
    </row>
    <row r="32" spans="1:47" ht="14.45" customHeight="1" x14ac:dyDescent="0.25">
      <c r="A32" s="62"/>
      <c r="B32" s="62"/>
      <c r="C32" s="62"/>
      <c r="D32" s="62"/>
      <c r="E32" s="62"/>
      <c r="F32" s="62"/>
      <c r="G32" s="62"/>
      <c r="H32" s="62"/>
      <c r="I32" s="67" t="s">
        <v>25</v>
      </c>
      <c r="J32" s="11"/>
      <c r="K32" s="11"/>
      <c r="L32" s="11"/>
      <c r="M32" s="11"/>
      <c r="N32" s="11"/>
      <c r="O32" s="11"/>
      <c r="P32" s="11"/>
      <c r="Q32" s="11"/>
      <c r="R32" s="11"/>
      <c r="S32" s="11"/>
      <c r="T32" s="11"/>
      <c r="U32" s="11"/>
      <c r="V32" s="11"/>
      <c r="W32" s="11"/>
      <c r="X32" s="11"/>
      <c r="Y32" s="11"/>
      <c r="Z32" s="11"/>
      <c r="AA32" s="62"/>
      <c r="AB32" s="62"/>
      <c r="AC32" s="85" t="s">
        <v>30</v>
      </c>
      <c r="AD32" s="86"/>
      <c r="AE32" s="86"/>
      <c r="AF32" s="86"/>
      <c r="AG32" s="86"/>
      <c r="AH32" s="86"/>
      <c r="AI32" s="86"/>
      <c r="AJ32" s="62"/>
      <c r="AK32" s="62"/>
      <c r="AL32" s="11"/>
      <c r="AM32" s="11"/>
      <c r="AN32" s="11"/>
      <c r="AO32" s="11"/>
      <c r="AP32" s="11"/>
    </row>
    <row r="33" spans="1:41" ht="14.45" customHeight="1" x14ac:dyDescent="0.25">
      <c r="A33" s="62"/>
      <c r="B33" s="62"/>
      <c r="C33" s="62"/>
      <c r="D33" s="62"/>
      <c r="E33" s="62"/>
      <c r="F33" s="62"/>
      <c r="G33" s="62"/>
      <c r="H33" s="62"/>
      <c r="I33" s="92" t="str">
        <f>IF(B16="",B11,B16)</f>
        <v>C3</v>
      </c>
      <c r="J33" s="92"/>
      <c r="K33" s="92"/>
      <c r="L33" s="92" t="str">
        <f>IF(C16="",C11,C16)</f>
        <v>C1</v>
      </c>
      <c r="M33" s="92"/>
      <c r="N33" s="92"/>
      <c r="O33" s="92" t="str">
        <f>IF(D16="",D11,D16)</f>
        <v>C2</v>
      </c>
      <c r="P33" s="92"/>
      <c r="Q33" s="92"/>
      <c r="R33" s="92" t="str">
        <f>IF(E16="",E11,E16)</f>
        <v>C4</v>
      </c>
      <c r="S33" s="92"/>
      <c r="T33" s="92"/>
      <c r="U33" s="92" t="str">
        <f>IF(F16="",F11,F16)</f>
        <v>C6</v>
      </c>
      <c r="V33" s="92"/>
      <c r="W33" s="92"/>
      <c r="X33" s="92" t="str">
        <f>IF(G16="",G11,G16)</f>
        <v>C5</v>
      </c>
      <c r="Y33" s="92"/>
      <c r="Z33" s="92"/>
      <c r="AA33" s="62"/>
      <c r="AB33" s="62"/>
      <c r="AC33" s="86"/>
      <c r="AD33" s="86"/>
      <c r="AE33" s="86"/>
      <c r="AF33" s="86"/>
      <c r="AG33" s="86"/>
      <c r="AH33" s="86"/>
      <c r="AI33" s="86"/>
      <c r="AJ33" s="62"/>
      <c r="AK33" s="62"/>
    </row>
    <row r="34" spans="1:41" ht="14.45" customHeight="1" x14ac:dyDescent="0.25">
      <c r="A34" s="63"/>
      <c r="B34" s="63"/>
      <c r="C34" s="63"/>
      <c r="D34" s="63"/>
      <c r="E34" s="63"/>
      <c r="F34" s="63"/>
      <c r="G34" s="63"/>
      <c r="H34" s="63"/>
      <c r="I34" s="33" t="str">
        <f>"L("&amp;B$16&amp;")"</f>
        <v>L(C3)</v>
      </c>
      <c r="J34" s="34" t="str">
        <f>"M("&amp;B$16&amp;")"</f>
        <v>M(C3)</v>
      </c>
      <c r="K34" s="35" t="str">
        <f>"U("&amp;B$16&amp;")"</f>
        <v>U(C3)</v>
      </c>
      <c r="L34" s="36" t="str">
        <f>"L("&amp;C$16&amp;")"</f>
        <v>L(C1)</v>
      </c>
      <c r="M34" s="37" t="str">
        <f>"M("&amp;C$16&amp;")"</f>
        <v>M(C1)</v>
      </c>
      <c r="N34" s="38" t="str">
        <f>"U("&amp;C$16&amp;")"</f>
        <v>U(C1)</v>
      </c>
      <c r="O34" s="33" t="str">
        <f>"L("&amp;D$16&amp;")"</f>
        <v>L(C2)</v>
      </c>
      <c r="P34" s="34" t="str">
        <f>"M("&amp;D$16&amp;")"</f>
        <v>M(C2)</v>
      </c>
      <c r="Q34" s="35" t="str">
        <f>"U("&amp;D$16&amp;")"</f>
        <v>U(C2)</v>
      </c>
      <c r="R34" s="36" t="str">
        <f>"L("&amp;E$16&amp;")"</f>
        <v>L(C4)</v>
      </c>
      <c r="S34" s="37" t="str">
        <f>"M("&amp;E$16&amp;")"</f>
        <v>M(C4)</v>
      </c>
      <c r="T34" s="38" t="str">
        <f>"U("&amp;E$16&amp;")"</f>
        <v>U(C4)</v>
      </c>
      <c r="U34" s="33" t="str">
        <f>"L("&amp;F$16&amp;")"</f>
        <v>L(C6)</v>
      </c>
      <c r="V34" s="34" t="str">
        <f>"M("&amp;F$16&amp;")"</f>
        <v>M(C6)</v>
      </c>
      <c r="W34" s="35" t="str">
        <f>"U("&amp;F$16&amp;")"</f>
        <v>U(C6)</v>
      </c>
      <c r="X34" s="36" t="str">
        <f>"L("&amp;G$16&amp;")"</f>
        <v>L(C5)</v>
      </c>
      <c r="Y34" s="37" t="str">
        <f>"M("&amp;G$16&amp;")"</f>
        <v>M(C5)</v>
      </c>
      <c r="Z34" s="38" t="str">
        <f>"U("&amp;G$16&amp;")"</f>
        <v>U(C5)</v>
      </c>
      <c r="AA34" s="63"/>
      <c r="AB34" s="63"/>
      <c r="AC34" s="86"/>
      <c r="AD34" s="86"/>
      <c r="AE34" s="86"/>
      <c r="AF34" s="86"/>
      <c r="AG34" s="86"/>
      <c r="AH34" s="86"/>
      <c r="AI34" s="86"/>
      <c r="AJ34" s="63"/>
      <c r="AK34" s="63"/>
    </row>
    <row r="35" spans="1:41" ht="14.45" customHeight="1" x14ac:dyDescent="0.25">
      <c r="A35" s="10"/>
      <c r="B35" s="10"/>
      <c r="C35" s="10"/>
      <c r="D35" s="10"/>
      <c r="E35" s="10"/>
      <c r="F35" s="10"/>
      <c r="G35" s="10"/>
      <c r="H35" s="10"/>
      <c r="I35" s="46">
        <v>0.1683370898267893</v>
      </c>
      <c r="J35" s="47">
        <v>0.5050112694803679</v>
      </c>
      <c r="K35" s="48">
        <v>0.5050112694803679</v>
      </c>
      <c r="L35" s="40">
        <v>0.14963296873492377</v>
      </c>
      <c r="M35" s="41">
        <v>0.2244494531023857</v>
      </c>
      <c r="N35" s="42">
        <v>0.2244494531023857</v>
      </c>
      <c r="O35" s="43">
        <v>3.7408242183730941E-2</v>
      </c>
      <c r="P35" s="44">
        <v>0.11222472655119277</v>
      </c>
      <c r="Q35" s="45">
        <v>0.11222472655119275</v>
      </c>
      <c r="R35" s="40">
        <v>2.1042136228348676E-2</v>
      </c>
      <c r="S35" s="41">
        <v>7.793383788277293E-2</v>
      </c>
      <c r="T35" s="42">
        <v>7.7933837882772944E-2</v>
      </c>
      <c r="U35" s="43">
        <v>4.2084272456697339E-2</v>
      </c>
      <c r="V35" s="44">
        <v>8.4168544913394691E-2</v>
      </c>
      <c r="W35" s="45">
        <v>8.8176570861651579E-2</v>
      </c>
      <c r="X35" s="40">
        <v>6.2554893873905684E-2</v>
      </c>
      <c r="Y35" s="41">
        <v>9.9198642219357952E-2</v>
      </c>
      <c r="Z35" s="42">
        <v>9.9198642219357952E-2</v>
      </c>
      <c r="AA35" s="10"/>
      <c r="AB35" s="10"/>
      <c r="AC35" s="87"/>
      <c r="AD35" s="87"/>
      <c r="AE35" s="87"/>
      <c r="AF35" s="87"/>
      <c r="AG35" s="87"/>
      <c r="AH35" s="87"/>
      <c r="AI35" s="87"/>
      <c r="AJ35" s="10"/>
      <c r="AK35" s="63"/>
      <c r="AL35" s="11"/>
      <c r="AM35" s="11"/>
      <c r="AN35" s="11"/>
      <c r="AO35" s="11"/>
    </row>
    <row r="36" spans="1:41" ht="14.45" customHeight="1" x14ac:dyDescent="0.25">
      <c r="A36" s="10"/>
      <c r="B36" s="10"/>
      <c r="C36" s="10"/>
      <c r="D36" s="10"/>
      <c r="E36" s="10"/>
      <c r="F36" s="10"/>
      <c r="G36" s="10"/>
      <c r="H36" s="10"/>
      <c r="I36" s="78"/>
      <c r="J36" s="78"/>
      <c r="K36" s="78"/>
      <c r="L36" s="78"/>
      <c r="M36" s="78"/>
      <c r="N36" s="78"/>
      <c r="O36" s="78"/>
      <c r="P36" s="78"/>
      <c r="Q36" s="78"/>
      <c r="R36" s="78"/>
      <c r="S36" s="78"/>
      <c r="T36" s="78"/>
      <c r="U36" s="78"/>
      <c r="V36" s="78"/>
      <c r="W36" s="78"/>
      <c r="X36" s="78"/>
      <c r="Y36" s="78"/>
      <c r="Z36" s="78"/>
      <c r="AA36" s="10"/>
      <c r="AB36" s="10"/>
      <c r="AC36" s="84"/>
      <c r="AD36" s="84"/>
      <c r="AE36" s="84"/>
      <c r="AF36" s="84"/>
      <c r="AG36" s="84"/>
      <c r="AH36" s="84"/>
      <c r="AI36" s="84"/>
      <c r="AJ36" s="10"/>
      <c r="AK36" s="63"/>
      <c r="AL36" s="11"/>
      <c r="AM36" s="11"/>
      <c r="AN36" s="11"/>
      <c r="AO36" s="11"/>
    </row>
    <row r="37" spans="1:41" ht="14.45" customHeight="1" x14ac:dyDescent="0.25">
      <c r="A37" s="10"/>
      <c r="B37" s="10"/>
      <c r="C37" s="10"/>
      <c r="D37" s="10"/>
      <c r="E37" s="10"/>
      <c r="F37" s="10"/>
      <c r="G37" s="10"/>
      <c r="H37" s="10"/>
      <c r="I37" s="78"/>
      <c r="J37" s="78"/>
      <c r="K37" s="78"/>
      <c r="L37" s="78"/>
      <c r="M37" s="78"/>
      <c r="N37" s="78"/>
      <c r="O37" s="78"/>
      <c r="P37" s="78"/>
      <c r="Q37" s="78"/>
      <c r="R37" s="78"/>
      <c r="S37" s="78"/>
      <c r="T37" s="78"/>
      <c r="U37" s="78"/>
      <c r="V37" s="78"/>
      <c r="W37" s="78"/>
      <c r="X37" s="78"/>
      <c r="Y37" s="78"/>
      <c r="Z37" s="78"/>
      <c r="AA37" s="10"/>
      <c r="AB37" s="10"/>
      <c r="AC37" s="84"/>
      <c r="AD37" s="84"/>
      <c r="AE37" s="84"/>
      <c r="AF37" s="84"/>
      <c r="AG37" s="84"/>
      <c r="AH37" s="84"/>
      <c r="AI37" s="84"/>
      <c r="AJ37" s="10"/>
      <c r="AK37" s="63"/>
      <c r="AL37" s="11"/>
      <c r="AM37" s="11"/>
      <c r="AN37" s="11"/>
      <c r="AO37" s="11"/>
    </row>
    <row r="38" spans="1:41" ht="14.45" customHeight="1" x14ac:dyDescent="0.25">
      <c r="A38" s="10"/>
      <c r="B38" s="10"/>
      <c r="C38" s="10"/>
      <c r="D38" s="10"/>
      <c r="E38" s="10"/>
      <c r="F38" s="10"/>
      <c r="G38" s="10"/>
      <c r="H38" s="10"/>
      <c r="I38" s="78"/>
      <c r="J38" s="78"/>
      <c r="K38" s="78"/>
      <c r="L38" s="78"/>
      <c r="M38" s="78"/>
      <c r="N38" s="78"/>
      <c r="O38" s="78"/>
      <c r="P38" s="78"/>
      <c r="Q38" s="78"/>
      <c r="R38" s="78"/>
      <c r="S38" s="78"/>
      <c r="T38" s="78"/>
      <c r="U38" s="78"/>
      <c r="V38" s="78"/>
      <c r="W38" s="78"/>
      <c r="X38" s="78"/>
      <c r="Y38" s="78"/>
      <c r="Z38" s="78"/>
      <c r="AA38" s="10"/>
      <c r="AB38" s="10"/>
      <c r="AC38" s="84"/>
      <c r="AD38" s="84"/>
      <c r="AE38" s="84"/>
      <c r="AF38" s="84"/>
      <c r="AG38" s="84"/>
      <c r="AH38" s="84"/>
      <c r="AI38" s="84"/>
      <c r="AJ38" s="10"/>
      <c r="AK38" s="63"/>
      <c r="AL38" s="11"/>
      <c r="AM38" s="11"/>
      <c r="AN38" s="11"/>
      <c r="AO38" s="11"/>
    </row>
    <row r="39" spans="1:41" ht="14.45" customHeight="1" x14ac:dyDescent="0.25">
      <c r="A39" s="10"/>
      <c r="B39" s="10"/>
      <c r="C39" s="10"/>
      <c r="D39" s="10"/>
      <c r="E39" s="10"/>
      <c r="F39" s="10"/>
      <c r="G39" s="10"/>
      <c r="H39" s="10"/>
      <c r="I39" s="78"/>
      <c r="J39" s="78"/>
      <c r="K39" s="78"/>
      <c r="L39" s="78"/>
      <c r="M39" s="78"/>
      <c r="N39" s="78"/>
      <c r="O39" s="78"/>
      <c r="P39" s="78"/>
      <c r="Q39" s="78"/>
      <c r="R39" s="78"/>
      <c r="S39" s="78"/>
      <c r="T39" s="78"/>
      <c r="U39" s="78"/>
      <c r="V39" s="78"/>
      <c r="W39" s="78"/>
      <c r="X39" s="78"/>
      <c r="Y39" s="78"/>
      <c r="Z39" s="78"/>
      <c r="AA39" s="10"/>
      <c r="AB39" s="10"/>
      <c r="AC39" s="84"/>
      <c r="AD39" s="84"/>
      <c r="AE39" s="84"/>
      <c r="AF39" s="84"/>
      <c r="AG39" s="84"/>
      <c r="AH39" s="84"/>
      <c r="AI39" s="84"/>
      <c r="AJ39" s="10"/>
      <c r="AK39" s="63"/>
      <c r="AL39" s="11"/>
      <c r="AM39" s="11"/>
      <c r="AN39" s="11"/>
      <c r="AO39" s="11"/>
    </row>
    <row r="40" spans="1:41" ht="14.45" customHeight="1" x14ac:dyDescent="0.25">
      <c r="A40" s="10"/>
      <c r="B40" s="10"/>
      <c r="C40" s="10"/>
      <c r="D40" s="10"/>
      <c r="E40" s="10"/>
      <c r="F40" s="10"/>
      <c r="G40" s="10"/>
      <c r="H40" s="10"/>
      <c r="I40" s="78"/>
      <c r="J40" s="78"/>
      <c r="K40" s="78"/>
      <c r="L40" s="78"/>
      <c r="M40" s="78"/>
      <c r="N40" s="78"/>
      <c r="O40" s="78"/>
      <c r="P40" s="78"/>
      <c r="Q40" s="78"/>
      <c r="R40" s="78"/>
      <c r="S40" s="78"/>
      <c r="T40" s="78"/>
      <c r="U40" s="78"/>
      <c r="V40" s="78"/>
      <c r="W40" s="78"/>
      <c r="X40" s="78"/>
      <c r="Y40" s="78"/>
      <c r="Z40" s="78"/>
      <c r="AA40" s="10"/>
      <c r="AB40" s="10"/>
      <c r="AC40" s="84"/>
      <c r="AD40" s="84"/>
      <c r="AE40" s="84"/>
      <c r="AF40" s="84"/>
      <c r="AG40" s="84"/>
      <c r="AH40" s="84"/>
      <c r="AI40" s="84"/>
      <c r="AJ40" s="10"/>
      <c r="AK40" s="63"/>
      <c r="AL40" s="11"/>
      <c r="AM40" s="11"/>
      <c r="AN40" s="11"/>
      <c r="AO40" s="11"/>
    </row>
    <row r="41" spans="1:41" ht="14.45" customHeight="1" x14ac:dyDescent="0.25">
      <c r="A41" s="10"/>
      <c r="B41" s="10"/>
      <c r="C41" s="10"/>
      <c r="D41" s="10"/>
      <c r="E41" s="10"/>
      <c r="F41" s="10"/>
      <c r="G41" s="10"/>
      <c r="H41" s="10"/>
      <c r="I41" s="78"/>
      <c r="J41" s="78"/>
      <c r="K41" s="78"/>
      <c r="L41" s="78"/>
      <c r="M41" s="78"/>
      <c r="N41" s="78"/>
      <c r="O41" s="78"/>
      <c r="P41" s="78"/>
      <c r="Q41" s="78"/>
      <c r="R41" s="78"/>
      <c r="S41" s="78"/>
      <c r="T41" s="78"/>
      <c r="U41" s="78"/>
      <c r="V41" s="78"/>
      <c r="W41" s="78"/>
      <c r="X41" s="78"/>
      <c r="Y41" s="78"/>
      <c r="Z41" s="78"/>
      <c r="AA41" s="10"/>
      <c r="AB41" s="10"/>
      <c r="AC41" s="84"/>
      <c r="AD41" s="84"/>
      <c r="AE41" s="84"/>
      <c r="AF41" s="84"/>
      <c r="AG41" s="84"/>
      <c r="AH41" s="84"/>
      <c r="AI41" s="84"/>
      <c r="AJ41" s="10"/>
      <c r="AK41" s="63"/>
      <c r="AL41" s="11"/>
      <c r="AM41" s="11"/>
      <c r="AN41" s="11"/>
      <c r="AO41" s="11"/>
    </row>
    <row r="42" spans="1:41" ht="14.45" customHeight="1" x14ac:dyDescent="0.25">
      <c r="A42" s="10"/>
      <c r="B42" s="10"/>
      <c r="C42" s="10"/>
      <c r="D42" s="10"/>
      <c r="E42" s="10"/>
      <c r="F42" s="10"/>
      <c r="G42" s="10"/>
      <c r="H42" s="10"/>
      <c r="I42" s="78"/>
      <c r="J42" s="78"/>
      <c r="K42" s="78"/>
      <c r="L42" s="78"/>
      <c r="M42" s="78"/>
      <c r="N42" s="78"/>
      <c r="O42" s="78"/>
      <c r="P42" s="78"/>
      <c r="Q42" s="78"/>
      <c r="R42" s="78"/>
      <c r="S42" s="78"/>
      <c r="T42" s="78"/>
      <c r="U42" s="78"/>
      <c r="V42" s="78"/>
      <c r="W42" s="78"/>
      <c r="X42" s="78"/>
      <c r="Y42" s="78"/>
      <c r="Z42" s="78"/>
      <c r="AA42" s="10"/>
      <c r="AB42" s="10"/>
      <c r="AC42" s="88"/>
      <c r="AD42" s="88"/>
      <c r="AE42" s="88"/>
      <c r="AF42" s="88"/>
      <c r="AG42" s="88"/>
      <c r="AH42" s="88"/>
      <c r="AI42" s="88"/>
      <c r="AJ42" s="10"/>
      <c r="AK42" s="63"/>
      <c r="AL42" s="11"/>
      <c r="AM42" s="11"/>
      <c r="AN42" s="11"/>
      <c r="AO42" s="11"/>
    </row>
    <row r="43" spans="1:41" ht="14.45" customHeight="1"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84"/>
      <c r="AD43" s="84"/>
      <c r="AE43" s="84"/>
      <c r="AF43" s="84"/>
      <c r="AG43" s="84"/>
      <c r="AH43" s="84"/>
      <c r="AI43" s="84"/>
      <c r="AJ43" s="10"/>
      <c r="AK43" s="63"/>
      <c r="AL43" s="63"/>
    </row>
    <row r="44" spans="1:41" ht="14.45" hidden="1" customHeight="1" x14ac:dyDescent="0.25">
      <c r="A44" s="10"/>
      <c r="B44" s="10"/>
      <c r="C44" s="10"/>
      <c r="D44" s="10"/>
      <c r="E44" s="10"/>
      <c r="F44" s="10"/>
      <c r="G44" s="10"/>
      <c r="H44" s="10"/>
      <c r="I44" s="79" t="s">
        <v>26</v>
      </c>
      <c r="J44" s="10"/>
      <c r="K44" s="10"/>
      <c r="L44" s="10"/>
      <c r="M44" s="10"/>
      <c r="N44" s="10"/>
      <c r="O44" s="10"/>
      <c r="P44" s="10"/>
      <c r="Q44" s="10"/>
      <c r="R44" s="10"/>
      <c r="S44" s="10"/>
      <c r="T44" s="10"/>
      <c r="U44" s="10"/>
      <c r="V44" s="10"/>
      <c r="W44" s="10"/>
      <c r="X44" s="10"/>
      <c r="Y44" s="10"/>
      <c r="Z44" s="10"/>
      <c r="AA44" s="10"/>
      <c r="AB44" s="10"/>
      <c r="AC44" s="84"/>
      <c r="AD44" s="84"/>
      <c r="AE44" s="84"/>
      <c r="AF44" s="84"/>
      <c r="AG44" s="84"/>
      <c r="AH44" s="84"/>
      <c r="AI44" s="84"/>
      <c r="AJ44" s="10"/>
      <c r="AK44" s="63"/>
      <c r="AL44" s="63"/>
    </row>
    <row r="45" spans="1:41" ht="14.45" hidden="1" customHeight="1"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84"/>
      <c r="AD45" s="84"/>
      <c r="AE45" s="84"/>
      <c r="AF45" s="84"/>
      <c r="AG45" s="84"/>
      <c r="AH45" s="84"/>
      <c r="AI45" s="84"/>
      <c r="AJ45" s="10"/>
      <c r="AK45" s="63"/>
      <c r="AL45" s="63"/>
    </row>
    <row r="46" spans="1:41" ht="14.45" hidden="1" customHeight="1" x14ac:dyDescent="0.25">
      <c r="A46" s="10"/>
      <c r="B46" s="10"/>
      <c r="C46" s="10"/>
      <c r="D46" s="10"/>
      <c r="E46" s="10"/>
      <c r="F46" s="10"/>
      <c r="G46" s="10"/>
      <c r="H46" s="10"/>
      <c r="I46" s="80">
        <f>I35-N35*I24</f>
        <v>-5.6112363275596405E-2</v>
      </c>
      <c r="J46" s="80">
        <f>J35-M35*J24</f>
        <v>5.6112363275596489E-2</v>
      </c>
      <c r="K46" s="80">
        <f>K35-L35*K24</f>
        <v>5.61123632755966E-2</v>
      </c>
      <c r="L46" s="80">
        <f>L35-Q35*L24</f>
        <v>3.7408242183731011E-2</v>
      </c>
      <c r="M46" s="80">
        <f>M35-P35*M24</f>
        <v>0</v>
      </c>
      <c r="N46" s="80">
        <f>N35-O35*N24</f>
        <v>3.7408242183730983E-2</v>
      </c>
      <c r="O46" s="80">
        <f>O35-T35*O24</f>
        <v>-5.6112363275596586E-2</v>
      </c>
      <c r="P46" s="80">
        <f>P35-S35*P24</f>
        <v>-2.4159489743659848E-2</v>
      </c>
      <c r="Q46" s="80">
        <f>Q35-R35*Q24</f>
        <v>5.6112363275596287E-2</v>
      </c>
      <c r="R46" s="80">
        <f>R35-W35*R24</f>
        <v>-5.6112363275596461E-2</v>
      </c>
      <c r="S46" s="80">
        <f>S35-V35*S24</f>
        <v>-1.8258784875392425E-2</v>
      </c>
      <c r="T46" s="80">
        <f>T35-U35*T24</f>
        <v>1.4807429197726929E-2</v>
      </c>
      <c r="U46" s="80">
        <f>U35-Z35*U24</f>
        <v>-5.7114369762660613E-2</v>
      </c>
      <c r="V46" s="80">
        <f>V35-Y35*V24</f>
        <v>-2.7429927583383001E-2</v>
      </c>
      <c r="W46" s="80">
        <f>W35-X35*W24</f>
        <v>7.7488501666299753E-3</v>
      </c>
      <c r="X46" s="10"/>
      <c r="Y46" s="10"/>
      <c r="Z46" s="10"/>
      <c r="AA46" s="10"/>
      <c r="AB46" s="10"/>
      <c r="AC46" s="84"/>
      <c r="AD46" s="84"/>
      <c r="AE46" s="84"/>
      <c r="AF46" s="84"/>
      <c r="AG46" s="84"/>
      <c r="AH46" s="84"/>
      <c r="AI46" s="84"/>
      <c r="AJ46" s="10"/>
      <c r="AK46" s="63"/>
      <c r="AL46" s="63"/>
    </row>
    <row r="47" spans="1:41" ht="14.45" hidden="1" customHeight="1" x14ac:dyDescent="0.25">
      <c r="A47" s="10"/>
      <c r="B47" s="10"/>
      <c r="C47" s="10"/>
      <c r="D47" s="10"/>
      <c r="E47" s="10"/>
      <c r="F47" s="10"/>
      <c r="G47" s="10"/>
      <c r="H47" s="10"/>
      <c r="I47" s="80">
        <f>-I46</f>
        <v>5.6112363275596405E-2</v>
      </c>
      <c r="J47" s="80">
        <f t="shared" ref="J47:W47" si="2">-J46</f>
        <v>-5.6112363275596489E-2</v>
      </c>
      <c r="K47" s="80">
        <f t="shared" si="2"/>
        <v>-5.61123632755966E-2</v>
      </c>
      <c r="L47" s="80">
        <f t="shared" si="2"/>
        <v>-3.7408242183731011E-2</v>
      </c>
      <c r="M47" s="80">
        <f t="shared" si="2"/>
        <v>0</v>
      </c>
      <c r="N47" s="80">
        <f t="shared" si="2"/>
        <v>-3.7408242183730983E-2</v>
      </c>
      <c r="O47" s="80">
        <f t="shared" si="2"/>
        <v>5.6112363275596586E-2</v>
      </c>
      <c r="P47" s="80">
        <f t="shared" si="2"/>
        <v>2.4159489743659848E-2</v>
      </c>
      <c r="Q47" s="80">
        <f t="shared" si="2"/>
        <v>-5.6112363275596287E-2</v>
      </c>
      <c r="R47" s="80">
        <f t="shared" si="2"/>
        <v>5.6112363275596461E-2</v>
      </c>
      <c r="S47" s="80">
        <f t="shared" si="2"/>
        <v>1.8258784875392425E-2</v>
      </c>
      <c r="T47" s="80">
        <f t="shared" si="2"/>
        <v>-1.4807429197726929E-2</v>
      </c>
      <c r="U47" s="80">
        <f t="shared" si="2"/>
        <v>5.7114369762660613E-2</v>
      </c>
      <c r="V47" s="80">
        <f t="shared" si="2"/>
        <v>2.7429927583383001E-2</v>
      </c>
      <c r="W47" s="80">
        <f t="shared" si="2"/>
        <v>-7.7488501666299753E-3</v>
      </c>
      <c r="X47" s="10"/>
      <c r="Y47" s="10"/>
      <c r="Z47" s="10"/>
      <c r="AA47" s="10"/>
      <c r="AB47" s="10"/>
      <c r="AC47" s="84"/>
      <c r="AD47" s="84"/>
      <c r="AE47" s="84"/>
      <c r="AF47" s="84"/>
      <c r="AG47" s="84"/>
      <c r="AH47" s="84"/>
      <c r="AI47" s="84"/>
      <c r="AJ47" s="10"/>
      <c r="AK47" s="63"/>
      <c r="AL47" s="63"/>
    </row>
    <row r="48" spans="1:41" ht="14.45" hidden="1" customHeight="1" x14ac:dyDescent="0.25">
      <c r="A48" s="10"/>
      <c r="B48" s="10"/>
      <c r="C48" s="10"/>
      <c r="D48" s="10"/>
      <c r="E48" s="10"/>
      <c r="F48" s="10"/>
      <c r="G48" s="10"/>
      <c r="H48" s="10"/>
      <c r="V48" s="10"/>
      <c r="W48" s="10"/>
      <c r="X48" s="10"/>
      <c r="Y48" s="10"/>
      <c r="Z48" s="10"/>
      <c r="AA48" s="10"/>
      <c r="AB48" s="10"/>
      <c r="AC48" s="84"/>
      <c r="AD48" s="84"/>
      <c r="AE48" s="84"/>
      <c r="AF48" s="84"/>
      <c r="AG48" s="84"/>
      <c r="AH48" s="84"/>
      <c r="AI48" s="84"/>
      <c r="AJ48" s="10"/>
      <c r="AK48" s="63"/>
      <c r="AL48" s="63"/>
    </row>
    <row r="49" spans="1:38" ht="14.45" hidden="1" customHeight="1" x14ac:dyDescent="0.25">
      <c r="A49" s="63"/>
      <c r="B49" s="63"/>
      <c r="C49" s="63"/>
      <c r="D49" s="63"/>
      <c r="E49" s="63"/>
      <c r="F49" s="63"/>
      <c r="G49" s="63"/>
      <c r="H49" s="63"/>
      <c r="I49" s="80">
        <f>I35-Q35*I27</f>
        <v>5.6112363275596544E-2</v>
      </c>
      <c r="J49" s="80">
        <f>J35-P35*J27</f>
        <v>5.6112363275596822E-2</v>
      </c>
      <c r="K49" s="80">
        <f>K35-O35*K27</f>
        <v>-5.6112363275596211E-2</v>
      </c>
      <c r="L49" s="80">
        <f>L35-T35*L27</f>
        <v>5.6112363275596239E-2</v>
      </c>
      <c r="M49" s="80">
        <f>M35-S35*M27</f>
        <v>-4.831897948731953E-2</v>
      </c>
      <c r="N49" s="80">
        <f>N35-R35*N27</f>
        <v>-5.6112363275596627E-2</v>
      </c>
      <c r="O49" s="80">
        <f>O35-W35*O27</f>
        <v>-5.517715722100322E-2</v>
      </c>
      <c r="P49" s="80">
        <f>P35-V35*P27</f>
        <v>-5.6112363275596613E-2</v>
      </c>
      <c r="Q49" s="80">
        <f>Q35-U35*Q27</f>
        <v>-5.61123632755966E-2</v>
      </c>
      <c r="R49" s="80">
        <f>R35-Z35*R27</f>
        <v>-6.5756675713589535E-2</v>
      </c>
      <c r="S49" s="80">
        <f>S35-Y35*S27</f>
        <v>-4.9607273542115846E-2</v>
      </c>
      <c r="T49" s="81">
        <f>T35-X35*T27</f>
        <v>-4.2707743159759462E-2</v>
      </c>
      <c r="U49" s="82"/>
      <c r="V49" s="63"/>
      <c r="W49" s="63"/>
      <c r="X49" s="63"/>
      <c r="Y49" s="63"/>
      <c r="Z49" s="63"/>
      <c r="AA49" s="63"/>
      <c r="AB49" s="63"/>
      <c r="AC49" s="84"/>
      <c r="AD49" s="84"/>
      <c r="AE49" s="84"/>
      <c r="AF49" s="84"/>
      <c r="AG49" s="84"/>
      <c r="AH49" s="84"/>
      <c r="AI49" s="84"/>
      <c r="AJ49" s="63"/>
      <c r="AK49" s="63"/>
      <c r="AL49" s="63"/>
    </row>
    <row r="50" spans="1:38" ht="14.45" hidden="1" customHeight="1" x14ac:dyDescent="0.25">
      <c r="A50" s="63"/>
      <c r="B50" s="63"/>
      <c r="C50" s="63"/>
      <c r="D50" s="63"/>
      <c r="E50" s="63"/>
      <c r="F50" s="63"/>
      <c r="G50" s="63"/>
      <c r="H50" s="63"/>
      <c r="I50" s="80">
        <f>-I49</f>
        <v>-5.6112363275596544E-2</v>
      </c>
      <c r="J50" s="80">
        <f t="shared" ref="J50:T50" si="3">-J49</f>
        <v>-5.6112363275596822E-2</v>
      </c>
      <c r="K50" s="80">
        <f t="shared" si="3"/>
        <v>5.6112363275596211E-2</v>
      </c>
      <c r="L50" s="80">
        <f t="shared" si="3"/>
        <v>-5.6112363275596239E-2</v>
      </c>
      <c r="M50" s="80">
        <f t="shared" si="3"/>
        <v>4.831897948731953E-2</v>
      </c>
      <c r="N50" s="80">
        <f t="shared" si="3"/>
        <v>5.6112363275596627E-2</v>
      </c>
      <c r="O50" s="80">
        <f t="shared" si="3"/>
        <v>5.517715722100322E-2</v>
      </c>
      <c r="P50" s="80">
        <f t="shared" si="3"/>
        <v>5.6112363275596613E-2</v>
      </c>
      <c r="Q50" s="80">
        <f t="shared" si="3"/>
        <v>5.61123632755966E-2</v>
      </c>
      <c r="R50" s="80">
        <f t="shared" si="3"/>
        <v>6.5756675713589535E-2</v>
      </c>
      <c r="S50" s="80">
        <f t="shared" si="3"/>
        <v>4.9607273542115846E-2</v>
      </c>
      <c r="T50" s="81">
        <f t="shared" si="3"/>
        <v>4.2707743159759462E-2</v>
      </c>
      <c r="U50" s="82"/>
      <c r="V50" s="63"/>
      <c r="W50" s="63"/>
      <c r="X50" s="63"/>
      <c r="Y50" s="63"/>
      <c r="Z50" s="63"/>
      <c r="AA50" s="63"/>
      <c r="AB50" s="63"/>
      <c r="AC50" s="89"/>
      <c r="AD50" s="89"/>
      <c r="AE50" s="89"/>
      <c r="AF50" s="89"/>
      <c r="AG50" s="89"/>
      <c r="AH50" s="89"/>
      <c r="AI50" s="89"/>
      <c r="AJ50" s="63"/>
      <c r="AK50" s="63"/>
      <c r="AL50" s="63"/>
    </row>
    <row r="51" spans="1:38" ht="14.45" hidden="1" customHeight="1" x14ac:dyDescent="0.25">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c r="AA51" s="62"/>
      <c r="AB51" s="62"/>
      <c r="AC51" s="89"/>
      <c r="AD51" s="89"/>
      <c r="AE51" s="89"/>
      <c r="AF51" s="89"/>
      <c r="AG51" s="89"/>
      <c r="AH51" s="89"/>
      <c r="AI51" s="89"/>
      <c r="AJ51" s="62"/>
      <c r="AK51" s="62"/>
    </row>
    <row r="52" spans="1:38" ht="14.45" hidden="1" customHeight="1" x14ac:dyDescent="0.25">
      <c r="I52" s="8" t="s">
        <v>0</v>
      </c>
      <c r="AC52" s="90"/>
      <c r="AD52" s="90"/>
      <c r="AE52" s="90"/>
      <c r="AF52" s="90"/>
      <c r="AG52" s="90"/>
      <c r="AH52" s="90"/>
      <c r="AI52" s="90"/>
    </row>
    <row r="53" spans="1:38" ht="14.45" hidden="1" customHeight="1" x14ac:dyDescent="0.25">
      <c r="I53" s="76">
        <f>(I54+4*J54+K54)/6</f>
        <v>1.0000000000000022</v>
      </c>
    </row>
    <row r="54" spans="1:38" ht="14.45" hidden="1" customHeight="1" x14ac:dyDescent="0.25">
      <c r="I54" s="76">
        <f>SUM(I35,L35,O35,R35,U35,X35)</f>
        <v>0.48105960330439568</v>
      </c>
      <c r="J54" s="76">
        <f>SUM(J35,M35,P35,S35,V35,Y35)</f>
        <v>1.1029864741494722</v>
      </c>
      <c r="K54" s="76">
        <f>SUM(K35,N35,Q35,T35,W35,Z35)</f>
        <v>1.106994500097729</v>
      </c>
    </row>
    <row r="55" spans="1:38" ht="14.45" hidden="1" customHeight="1" x14ac:dyDescent="0.25">
      <c r="I55" s="91" t="s">
        <v>33</v>
      </c>
      <c r="J55" s="91" t="s">
        <v>34</v>
      </c>
      <c r="K55" s="91" t="s">
        <v>35</v>
      </c>
      <c r="AC55" s="84"/>
      <c r="AD55" s="84"/>
      <c r="AE55" s="84"/>
      <c r="AF55" s="84"/>
      <c r="AG55" s="84"/>
      <c r="AH55" s="84"/>
      <c r="AI55" s="84"/>
    </row>
    <row r="56" spans="1:38" ht="14.45" customHeight="1" x14ac:dyDescent="0.25">
      <c r="I56" s="71"/>
      <c r="AC56" s="84"/>
      <c r="AD56" s="84"/>
      <c r="AE56" s="84"/>
      <c r="AF56" s="84"/>
      <c r="AG56" s="84"/>
      <c r="AH56" s="84"/>
      <c r="AI56" s="84"/>
    </row>
    <row r="57" spans="1:38" ht="14.45" customHeight="1" x14ac:dyDescent="0.25">
      <c r="AC57" s="84"/>
      <c r="AD57" s="84"/>
      <c r="AE57" s="84"/>
      <c r="AF57" s="84"/>
      <c r="AG57" s="84"/>
      <c r="AH57" s="84"/>
      <c r="AI57" s="84"/>
    </row>
    <row r="58" spans="1:38" ht="14.45" customHeight="1" x14ac:dyDescent="0.25">
      <c r="AC58" s="84"/>
      <c r="AD58" s="84"/>
      <c r="AE58" s="84"/>
      <c r="AF58" s="84"/>
      <c r="AG58" s="84"/>
      <c r="AH58" s="84"/>
      <c r="AI58" s="84"/>
    </row>
    <row r="59" spans="1:38" ht="14.45" customHeight="1" x14ac:dyDescent="0.25">
      <c r="AC59" s="84"/>
      <c r="AD59" s="84"/>
      <c r="AE59" s="84"/>
      <c r="AF59" s="84"/>
      <c r="AG59" s="84"/>
      <c r="AH59" s="84"/>
      <c r="AI59" s="84"/>
    </row>
    <row r="60" spans="1:38" ht="14.45" customHeight="1" x14ac:dyDescent="0.25">
      <c r="AC60" s="84"/>
      <c r="AD60" s="84"/>
      <c r="AE60" s="84"/>
      <c r="AF60" s="84"/>
      <c r="AG60" s="84"/>
      <c r="AH60" s="84"/>
      <c r="AI60" s="84"/>
    </row>
    <row r="61" spans="1:38" ht="14.45" customHeight="1" x14ac:dyDescent="0.25">
      <c r="AC61" s="109" t="s">
        <v>38</v>
      </c>
      <c r="AD61" s="84"/>
      <c r="AE61" s="84"/>
      <c r="AF61" s="84"/>
      <c r="AG61" s="84"/>
      <c r="AH61" s="84"/>
      <c r="AI61" s="84"/>
    </row>
  </sheetData>
  <mergeCells count="24">
    <mergeCell ref="X33:Z33"/>
    <mergeCell ref="A2:AI5"/>
    <mergeCell ref="X23:Z23"/>
    <mergeCell ref="I26:K26"/>
    <mergeCell ref="L26:N26"/>
    <mergeCell ref="O26:Q26"/>
    <mergeCell ref="R26:T26"/>
    <mergeCell ref="I33:K33"/>
    <mergeCell ref="L33:N33"/>
    <mergeCell ref="O33:Q33"/>
    <mergeCell ref="R33:T33"/>
    <mergeCell ref="U33:W33"/>
    <mergeCell ref="A20:A21"/>
    <mergeCell ref="I23:K23"/>
    <mergeCell ref="L23:N23"/>
    <mergeCell ref="O23:Q23"/>
    <mergeCell ref="X16:Z16"/>
    <mergeCell ref="R23:T23"/>
    <mergeCell ref="U23:W23"/>
    <mergeCell ref="I16:K16"/>
    <mergeCell ref="L16:N16"/>
    <mergeCell ref="O16:Q16"/>
    <mergeCell ref="R16:T16"/>
    <mergeCell ref="U16:W16"/>
  </mergeCells>
  <conditionalFormatting sqref="D26">
    <cfRule type="cellIs" dxfId="11" priority="1" operator="equal">
      <formula>"YES"</formula>
    </cfRule>
    <cfRule type="cellIs" dxfId="10" priority="2" operator="equal">
      <formula>"NO"</formula>
    </cfRule>
  </conditionalFormatting>
  <dataValidations count="3">
    <dataValidation allowBlank="1" showInputMessage="1" showErrorMessage="1" sqref="B25" xr:uid="{B2795E75-FF19-8D4C-81E8-AC5C83F18208}"/>
    <dataValidation type="list" allowBlank="1" showInputMessage="1" showErrorMessage="1" sqref="B14" xr:uid="{8DE44AF2-3AAE-F349-97B2-D95D10AF214C}">
      <formula1>$B$12:$G$12</formula1>
    </dataValidation>
    <dataValidation type="list" allowBlank="1" showInputMessage="1" showErrorMessage="1" sqref="B27:B31 B13:G13 B17:G17" xr:uid="{72C1B811-0F54-ED4F-9918-3CDBB9C37FFA}">
      <formula1>"1,2,3,4,5,6,7,8,9"</formula1>
    </dataValidation>
  </dataValidations>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5877-1704-4244-9073-E61E87A15BD5}">
  <dimension ref="A1:AE42"/>
  <sheetViews>
    <sheetView tabSelected="1" zoomScale="70" zoomScaleNormal="70" workbookViewId="0">
      <selection activeCell="A2" sqref="A2"/>
    </sheetView>
  </sheetViews>
  <sheetFormatPr defaultColWidth="8.85546875" defaultRowHeight="14.45" customHeight="1" x14ac:dyDescent="0.25"/>
  <cols>
    <col min="1" max="1" width="26.85546875" style="2" bestFit="1" customWidth="1"/>
    <col min="2" max="3" width="11.42578125" style="2" customWidth="1"/>
    <col min="4" max="5" width="11" style="2" customWidth="1"/>
    <col min="6" max="11" width="5.7109375" style="2" customWidth="1"/>
    <col min="12" max="17" width="10" style="2" customWidth="1"/>
    <col min="18" max="20" width="11" style="2" customWidth="1"/>
    <col min="21" max="29" width="8.85546875" style="2" customWidth="1"/>
    <col min="30" max="30" width="12" style="2" customWidth="1"/>
    <col min="31" max="16384" width="8.85546875" style="2"/>
  </cols>
  <sheetData>
    <row r="1" spans="1:28" ht="14.45" customHeight="1" x14ac:dyDescent="0.25">
      <c r="D1" s="5"/>
      <c r="E1" s="5"/>
      <c r="F1" s="5"/>
      <c r="G1" s="5"/>
      <c r="H1" s="5"/>
      <c r="I1" s="5"/>
      <c r="J1" s="5"/>
      <c r="K1" s="5"/>
      <c r="L1" s="5"/>
      <c r="M1" s="5"/>
      <c r="N1" s="5"/>
      <c r="O1" s="5"/>
      <c r="P1" s="5"/>
      <c r="Q1" s="5"/>
      <c r="R1" s="5"/>
      <c r="S1" s="5"/>
      <c r="T1" s="5"/>
      <c r="U1" s="5"/>
      <c r="V1" s="5"/>
    </row>
    <row r="2" spans="1:28" ht="14.45" customHeight="1" x14ac:dyDescent="0.25">
      <c r="A2" s="30" t="s">
        <v>29</v>
      </c>
      <c r="B2" s="1" t="s">
        <v>14</v>
      </c>
      <c r="C2" s="1" t="s">
        <v>12</v>
      </c>
      <c r="D2" s="23"/>
      <c r="E2" s="23"/>
      <c r="F2" s="23"/>
      <c r="G2" s="23"/>
      <c r="H2" s="23"/>
      <c r="I2" s="23"/>
      <c r="J2" s="23"/>
      <c r="K2" s="23"/>
      <c r="L2" s="23"/>
      <c r="M2" s="23"/>
      <c r="N2" s="23"/>
      <c r="O2" s="23"/>
      <c r="P2" s="23"/>
      <c r="Q2" s="23"/>
      <c r="R2" s="23"/>
      <c r="S2" s="23"/>
      <c r="T2" s="23"/>
      <c r="U2" s="5"/>
      <c r="V2" s="5"/>
    </row>
    <row r="3" spans="1:28" ht="14.45" customHeight="1" x14ac:dyDescent="0.25">
      <c r="A3" s="14" t="s">
        <v>7</v>
      </c>
      <c r="B3" s="21" t="s">
        <v>1</v>
      </c>
      <c r="C3" s="21" t="s">
        <v>2</v>
      </c>
      <c r="D3" s="24"/>
      <c r="E3" s="24"/>
      <c r="L3" s="24"/>
      <c r="M3" s="24"/>
      <c r="N3" s="24"/>
      <c r="O3" s="24"/>
      <c r="P3" s="24"/>
      <c r="Q3" s="24"/>
      <c r="R3" s="24"/>
      <c r="S3" s="24"/>
      <c r="T3" s="24"/>
      <c r="U3" s="5"/>
      <c r="V3" s="5"/>
    </row>
    <row r="4" spans="1:28" ht="14.45" customHeight="1" x14ac:dyDescent="0.25">
      <c r="A4" s="14" t="s">
        <v>8</v>
      </c>
      <c r="B4" s="26">
        <v>1</v>
      </c>
      <c r="C4" s="26">
        <v>2</v>
      </c>
      <c r="U4" s="5"/>
      <c r="V4" s="5"/>
    </row>
    <row r="5" spans="1:28" ht="14.45" customHeight="1" x14ac:dyDescent="0.25">
      <c r="A5" s="15"/>
      <c r="D5" s="5"/>
      <c r="E5" s="5"/>
      <c r="F5" s="5"/>
      <c r="G5" s="5"/>
      <c r="H5" s="5"/>
      <c r="I5" s="5"/>
      <c r="J5" s="5"/>
      <c r="K5" s="5"/>
      <c r="L5" s="5"/>
      <c r="M5" s="5"/>
      <c r="N5" s="5"/>
      <c r="O5" s="5"/>
      <c r="P5" s="5"/>
      <c r="Q5" s="5"/>
      <c r="R5" s="5"/>
      <c r="S5" s="5"/>
      <c r="T5" s="5"/>
      <c r="U5" s="5"/>
      <c r="V5" s="5"/>
    </row>
    <row r="6" spans="1:28" ht="14.45" customHeight="1" x14ac:dyDescent="0.25">
      <c r="A6" s="15"/>
      <c r="D6" s="5"/>
      <c r="E6" s="5"/>
      <c r="F6" s="32" t="s">
        <v>23</v>
      </c>
      <c r="G6" s="5"/>
      <c r="H6" s="5"/>
      <c r="I6" s="5"/>
      <c r="J6" s="5"/>
      <c r="K6" s="5"/>
      <c r="L6" s="5"/>
      <c r="M6" s="5"/>
      <c r="N6" s="5"/>
      <c r="O6" s="5"/>
      <c r="P6" s="5"/>
      <c r="Q6" s="5"/>
      <c r="R6" s="5"/>
      <c r="S6" s="5"/>
      <c r="T6" s="5"/>
      <c r="U6" s="5"/>
      <c r="V6" s="5"/>
    </row>
    <row r="7" spans="1:28" ht="14.45" customHeight="1" x14ac:dyDescent="0.25">
      <c r="A7" s="16" t="s">
        <v>9</v>
      </c>
      <c r="B7" s="29" t="str">
        <f>IF($B$4=1,$B$3,IF($C$4=1,$C$3,""))</f>
        <v>C1</v>
      </c>
      <c r="C7" s="29" t="str">
        <f>IF($B$4=2,$B$3,IF($C$4=2,$C$3,""))</f>
        <v>C2</v>
      </c>
      <c r="D7" s="5"/>
      <c r="E7" s="5"/>
      <c r="F7" s="101" t="str">
        <f>B7</f>
        <v>C1</v>
      </c>
      <c r="G7" s="101"/>
      <c r="H7" s="101"/>
      <c r="I7" s="101" t="str">
        <f>C7</f>
        <v>C2</v>
      </c>
      <c r="J7" s="101"/>
      <c r="K7" s="101"/>
      <c r="L7" s="5"/>
      <c r="M7" s="5"/>
      <c r="N7" s="5"/>
      <c r="O7" s="5"/>
      <c r="P7" s="5"/>
      <c r="Q7" s="5"/>
      <c r="R7" s="5"/>
      <c r="S7" s="5"/>
      <c r="T7" s="5"/>
      <c r="U7" s="5"/>
      <c r="V7" s="5"/>
      <c r="AA7" s="5"/>
      <c r="AB7" s="5"/>
    </row>
    <row r="8" spans="1:28" ht="14.45" customHeight="1" x14ac:dyDescent="0.25">
      <c r="A8" s="17" t="s">
        <v>10</v>
      </c>
      <c r="B8" s="26">
        <v>1</v>
      </c>
      <c r="C8" s="26">
        <v>2</v>
      </c>
      <c r="D8" s="24"/>
      <c r="E8" s="24"/>
      <c r="F8" s="33">
        <f>IF(G8=1,1,IF(G8=9,9,G8-1))</f>
        <v>1</v>
      </c>
      <c r="G8" s="34">
        <f>B8</f>
        <v>1</v>
      </c>
      <c r="H8" s="35">
        <f>IF(G8=1,1,IF(G8=9,9,G8+1))</f>
        <v>1</v>
      </c>
      <c r="I8" s="36">
        <f>IF(J8=1,1,IF(J8=9,9,J8-1))</f>
        <v>1</v>
      </c>
      <c r="J8" s="37">
        <f>C8</f>
        <v>2</v>
      </c>
      <c r="K8" s="38">
        <f>IF(J8=1,1,IF(J8=9,9,J8+1))</f>
        <v>3</v>
      </c>
      <c r="L8" s="24"/>
      <c r="M8" s="24"/>
      <c r="N8" s="24"/>
      <c r="O8" s="24"/>
      <c r="P8" s="24"/>
      <c r="Q8" s="24"/>
      <c r="R8" s="24"/>
      <c r="S8" s="24"/>
      <c r="T8" s="24"/>
      <c r="U8" s="5"/>
      <c r="V8" s="5"/>
    </row>
    <row r="9" spans="1:28" ht="14.45" customHeight="1" x14ac:dyDescent="0.25">
      <c r="B9" s="4"/>
      <c r="C9" s="4"/>
      <c r="U9" s="5"/>
      <c r="V9" s="5"/>
    </row>
    <row r="10" spans="1:28" ht="14.45" customHeight="1" x14ac:dyDescent="0.25">
      <c r="B10" s="4"/>
      <c r="C10" s="4"/>
      <c r="U10" s="5"/>
      <c r="V10" s="5"/>
    </row>
    <row r="11" spans="1:28" ht="14.45" customHeight="1" x14ac:dyDescent="0.25">
      <c r="A11" s="102" t="s">
        <v>28</v>
      </c>
      <c r="B11" s="29" t="str">
        <f>B7</f>
        <v>C1</v>
      </c>
      <c r="C11" s="29" t="str">
        <f t="shared" ref="C11" si="0">C7</f>
        <v>C2</v>
      </c>
      <c r="U11" s="5"/>
      <c r="V11" s="5"/>
    </row>
    <row r="12" spans="1:28" ht="14.45" customHeight="1" x14ac:dyDescent="0.25">
      <c r="A12" s="103"/>
      <c r="B12" s="31">
        <f>(F22+4*G22+H22)/6</f>
        <v>0.66</v>
      </c>
      <c r="C12" s="31">
        <f>(I22+4*J22+K22)/6</f>
        <v>0.34</v>
      </c>
      <c r="U12" s="5"/>
      <c r="V12" s="5"/>
    </row>
    <row r="13" spans="1:28" ht="14.45" customHeight="1" x14ac:dyDescent="0.25">
      <c r="B13" s="4"/>
      <c r="C13" s="4"/>
      <c r="F13" s="39" t="s">
        <v>24</v>
      </c>
      <c r="U13" s="5"/>
      <c r="V13" s="5"/>
    </row>
    <row r="14" spans="1:28" ht="14.45" customHeight="1" x14ac:dyDescent="0.25">
      <c r="A14" s="27"/>
      <c r="F14" s="104" t="str">
        <f>B7&amp;"/"&amp;C7</f>
        <v>C1/C2</v>
      </c>
      <c r="G14" s="104"/>
      <c r="H14" s="104"/>
      <c r="I14" s="55"/>
      <c r="J14" s="55"/>
      <c r="K14" s="55"/>
      <c r="U14" s="5"/>
      <c r="V14" s="5"/>
    </row>
    <row r="15" spans="1:28" ht="14.45" customHeight="1" x14ac:dyDescent="0.25">
      <c r="A15" s="28" t="s">
        <v>27</v>
      </c>
      <c r="B15" s="25"/>
      <c r="C15" s="25"/>
      <c r="D15" s="25"/>
      <c r="E15" s="25"/>
      <c r="F15" s="58">
        <f>I8/H8</f>
        <v>1</v>
      </c>
      <c r="G15" s="58">
        <f>J8/G8</f>
        <v>2</v>
      </c>
      <c r="H15" s="58">
        <f>K8/F8</f>
        <v>3</v>
      </c>
      <c r="I15" s="51"/>
      <c r="J15" s="51"/>
      <c r="K15" s="51"/>
      <c r="L15" s="25"/>
      <c r="M15" s="25"/>
      <c r="N15" s="25"/>
      <c r="O15" s="25"/>
      <c r="P15" s="25"/>
      <c r="Q15" s="25"/>
      <c r="R15" s="25"/>
      <c r="S15" s="25"/>
      <c r="T15" s="25"/>
      <c r="U15" s="18"/>
      <c r="V15" s="19"/>
      <c r="W15" s="5"/>
      <c r="X15" s="5"/>
    </row>
    <row r="16" spans="1:28" ht="14.45" customHeight="1" x14ac:dyDescent="0.25">
      <c r="A16" s="3" t="s">
        <v>11</v>
      </c>
      <c r="B16" s="22">
        <v>0</v>
      </c>
      <c r="U16" s="5"/>
      <c r="V16" s="5"/>
      <c r="W16" s="5"/>
      <c r="X16" s="5"/>
    </row>
    <row r="17" spans="1:31" ht="14.45" customHeight="1" x14ac:dyDescent="0.25">
      <c r="A17" s="6"/>
      <c r="B17" s="6"/>
      <c r="C17" s="6"/>
      <c r="U17" s="5"/>
      <c r="V17" s="5"/>
      <c r="W17" s="5"/>
      <c r="X17" s="5"/>
    </row>
    <row r="18" spans="1:31" ht="14.45" customHeight="1" x14ac:dyDescent="0.25">
      <c r="A18" s="13"/>
      <c r="B18" s="13"/>
      <c r="C18" s="13"/>
      <c r="U18" s="5"/>
      <c r="AE18" s="5"/>
    </row>
    <row r="19" spans="1:31" ht="14.45" customHeight="1" x14ac:dyDescent="0.25">
      <c r="A19" s="6"/>
      <c r="B19" s="6"/>
      <c r="C19" s="6"/>
      <c r="D19" s="6"/>
      <c r="E19" s="6"/>
      <c r="F19" s="32" t="s">
        <v>25</v>
      </c>
      <c r="G19" s="5"/>
      <c r="H19" s="5"/>
      <c r="I19" s="5"/>
      <c r="J19" s="5"/>
      <c r="K19" s="5"/>
      <c r="L19" s="6"/>
      <c r="M19" s="6"/>
      <c r="N19" s="6"/>
      <c r="O19" s="6"/>
      <c r="P19" s="6"/>
      <c r="Q19" s="6"/>
      <c r="R19" s="6"/>
      <c r="S19" s="6"/>
      <c r="T19" s="6"/>
      <c r="U19" s="6"/>
      <c r="V19" s="5"/>
      <c r="W19" s="5"/>
      <c r="X19" s="5"/>
      <c r="Y19" s="5"/>
      <c r="Z19" s="5"/>
    </row>
    <row r="20" spans="1:31" ht="14.45" customHeight="1" x14ac:dyDescent="0.25">
      <c r="A20" s="6"/>
      <c r="B20" s="6"/>
      <c r="C20" s="6"/>
      <c r="D20" s="6"/>
      <c r="E20" s="6"/>
      <c r="F20" s="101" t="str">
        <f>IF(B7="",B2,B7)</f>
        <v>C1</v>
      </c>
      <c r="G20" s="101"/>
      <c r="H20" s="101"/>
      <c r="I20" s="101" t="str">
        <f>IF(C7="",C2,C7)</f>
        <v>C2</v>
      </c>
      <c r="J20" s="101"/>
      <c r="K20" s="101"/>
      <c r="L20" s="6"/>
      <c r="M20" s="6"/>
      <c r="N20" s="6"/>
      <c r="O20" s="6"/>
      <c r="P20" s="6"/>
      <c r="Q20" s="6"/>
      <c r="R20" s="6"/>
      <c r="S20" s="6"/>
      <c r="T20" s="6"/>
      <c r="U20" s="6"/>
    </row>
    <row r="21" spans="1:31" ht="14.45" customHeight="1" x14ac:dyDescent="0.25">
      <c r="A21" s="7"/>
      <c r="B21" s="7"/>
      <c r="C21" s="7"/>
      <c r="D21" s="7"/>
      <c r="E21" s="7"/>
      <c r="F21" s="33" t="str">
        <f>"L("&amp;B$7&amp;")"</f>
        <v>L(C1)</v>
      </c>
      <c r="G21" s="34" t="str">
        <f>"M("&amp;B$7&amp;")"</f>
        <v>M(C1)</v>
      </c>
      <c r="H21" s="35" t="str">
        <f>"U("&amp;B$7&amp;")"</f>
        <v>U(C1)</v>
      </c>
      <c r="I21" s="36" t="str">
        <f>"L("&amp;C$7&amp;")"</f>
        <v>L(C2)</v>
      </c>
      <c r="J21" s="37" t="str">
        <f>"M("&amp;C$7&amp;")"</f>
        <v>M(C2)</v>
      </c>
      <c r="K21" s="38" t="str">
        <f>"U("&amp;C$7&amp;")"</f>
        <v>U(C2)</v>
      </c>
      <c r="L21" s="7"/>
      <c r="M21" s="7"/>
      <c r="N21" s="7"/>
      <c r="O21" s="7"/>
      <c r="P21" s="7"/>
      <c r="Q21" s="7"/>
      <c r="R21" s="7"/>
      <c r="S21" s="7"/>
      <c r="T21" s="7"/>
      <c r="U21" s="7"/>
    </row>
    <row r="22" spans="1:31" ht="14.45" customHeight="1" x14ac:dyDescent="0.25">
      <c r="A22" s="4"/>
      <c r="B22" s="4"/>
      <c r="C22" s="4"/>
      <c r="D22" s="4"/>
      <c r="E22" s="4"/>
      <c r="F22" s="46">
        <v>0.36000000000000004</v>
      </c>
      <c r="G22" s="47">
        <v>0.72000000000000008</v>
      </c>
      <c r="H22" s="48">
        <v>0.72000000000000008</v>
      </c>
      <c r="I22" s="40">
        <v>0.24000000000000002</v>
      </c>
      <c r="J22" s="41">
        <v>0.36000000000000004</v>
      </c>
      <c r="K22" s="42">
        <v>0.36000000000000004</v>
      </c>
      <c r="L22" s="4"/>
      <c r="M22" s="4"/>
      <c r="N22" s="4"/>
      <c r="O22" s="4"/>
      <c r="P22" s="4"/>
      <c r="Q22" s="4"/>
      <c r="R22" s="4"/>
      <c r="S22" s="4"/>
      <c r="T22" s="4"/>
      <c r="U22" s="7"/>
      <c r="V22" s="5"/>
      <c r="W22" s="5"/>
      <c r="X22" s="5"/>
      <c r="Y22" s="5"/>
    </row>
    <row r="23" spans="1:31" ht="14.45" customHeight="1" x14ac:dyDescent="0.25">
      <c r="A23" s="4"/>
      <c r="B23" s="4"/>
      <c r="C23" s="4"/>
      <c r="D23" s="4"/>
      <c r="E23" s="4"/>
      <c r="F23" s="51"/>
      <c r="G23" s="51"/>
      <c r="H23" s="51"/>
      <c r="I23" s="51"/>
      <c r="J23" s="51"/>
      <c r="K23" s="51"/>
      <c r="L23" s="4"/>
      <c r="M23" s="4"/>
      <c r="N23" s="4"/>
      <c r="O23" s="4"/>
      <c r="P23" s="4"/>
      <c r="Q23" s="4"/>
      <c r="R23" s="4"/>
      <c r="S23" s="4"/>
      <c r="T23" s="4"/>
      <c r="U23" s="7"/>
      <c r="V23" s="5"/>
      <c r="W23" s="5"/>
      <c r="X23" s="5"/>
      <c r="Y23" s="5"/>
    </row>
    <row r="24" spans="1:31" ht="14.45" customHeight="1" x14ac:dyDescent="0.25">
      <c r="A24" s="4"/>
      <c r="B24" s="4"/>
      <c r="C24" s="4"/>
      <c r="D24" s="4"/>
      <c r="E24" s="4"/>
      <c r="I24" s="51"/>
      <c r="J24" s="51"/>
      <c r="K24" s="51"/>
      <c r="L24" s="4"/>
      <c r="M24" s="4"/>
      <c r="N24" s="4"/>
      <c r="O24" s="4"/>
      <c r="P24" s="4"/>
      <c r="Q24" s="4"/>
      <c r="R24" s="4"/>
      <c r="S24" s="4"/>
      <c r="T24" s="4"/>
      <c r="U24" s="7"/>
      <c r="V24" s="5"/>
      <c r="W24" s="5"/>
      <c r="X24" s="5"/>
      <c r="Y24" s="5"/>
    </row>
    <row r="25" spans="1:31" ht="14.45" customHeight="1" x14ac:dyDescent="0.25">
      <c r="A25" s="4"/>
      <c r="B25" s="4"/>
      <c r="C25" s="4"/>
      <c r="D25" s="4"/>
      <c r="E25" s="4"/>
      <c r="F25" s="51"/>
      <c r="G25" s="51"/>
      <c r="H25" s="51"/>
      <c r="I25" s="51"/>
      <c r="J25" s="51"/>
      <c r="K25" s="51"/>
      <c r="L25" s="4"/>
      <c r="M25" s="4"/>
      <c r="N25" s="4"/>
      <c r="O25" s="4"/>
      <c r="P25" s="4"/>
      <c r="Q25" s="4"/>
      <c r="R25" s="4"/>
      <c r="S25" s="4"/>
      <c r="T25" s="4"/>
      <c r="U25" s="7"/>
      <c r="V25" s="5"/>
      <c r="W25" s="5"/>
      <c r="X25" s="5"/>
      <c r="Y25" s="5"/>
    </row>
    <row r="26" spans="1:31" ht="14.45" customHeight="1" x14ac:dyDescent="0.25">
      <c r="A26" s="4"/>
      <c r="B26" s="4"/>
      <c r="C26" s="4"/>
      <c r="D26" s="4"/>
      <c r="E26" s="4"/>
      <c r="F26" s="51"/>
      <c r="G26" s="51"/>
      <c r="H26" s="51"/>
      <c r="I26" s="51"/>
      <c r="J26" s="51"/>
      <c r="K26" s="51"/>
      <c r="L26" s="4"/>
      <c r="M26" s="4"/>
      <c r="N26" s="4"/>
      <c r="O26" s="4"/>
      <c r="P26" s="4"/>
      <c r="Q26" s="4"/>
      <c r="R26" s="4"/>
      <c r="S26" s="4"/>
      <c r="T26" s="4"/>
      <c r="U26" s="7"/>
      <c r="V26" s="5"/>
      <c r="W26" s="5"/>
      <c r="X26" s="5"/>
      <c r="Y26" s="5"/>
    </row>
    <row r="27" spans="1:31" ht="14.45" customHeight="1" x14ac:dyDescent="0.25">
      <c r="A27" s="4"/>
      <c r="B27" s="4"/>
      <c r="C27" s="4"/>
      <c r="D27" s="4"/>
      <c r="E27" s="4"/>
      <c r="F27" s="51"/>
      <c r="G27" s="51"/>
      <c r="H27" s="51"/>
      <c r="I27" s="51"/>
      <c r="J27" s="51"/>
      <c r="K27" s="51"/>
      <c r="L27" s="4"/>
      <c r="M27" s="4"/>
      <c r="N27" s="4"/>
      <c r="O27" s="4"/>
      <c r="P27" s="4"/>
      <c r="Q27" s="4"/>
      <c r="R27" s="4"/>
      <c r="S27" s="4"/>
      <c r="T27" s="4"/>
      <c r="U27" s="7"/>
      <c r="V27" s="5"/>
      <c r="W27" s="5"/>
      <c r="X27" s="5"/>
      <c r="Y27" s="5"/>
    </row>
    <row r="28" spans="1:31" ht="14.45" customHeight="1" x14ac:dyDescent="0.25">
      <c r="A28" s="4"/>
      <c r="B28" s="4"/>
      <c r="C28" s="4"/>
      <c r="D28" s="4"/>
      <c r="E28" s="4"/>
      <c r="F28" s="51"/>
      <c r="G28" s="51"/>
      <c r="H28" s="51"/>
      <c r="I28" s="51"/>
      <c r="J28" s="51"/>
      <c r="K28" s="51"/>
      <c r="L28" s="4"/>
      <c r="M28" s="4"/>
      <c r="N28" s="4"/>
      <c r="O28" s="4"/>
      <c r="P28" s="4"/>
      <c r="Q28" s="4"/>
      <c r="R28" s="4"/>
      <c r="S28" s="4"/>
      <c r="T28" s="4"/>
      <c r="U28" s="7"/>
      <c r="V28" s="5"/>
      <c r="W28" s="5"/>
      <c r="X28" s="5"/>
      <c r="Y28" s="5"/>
    </row>
    <row r="29" spans="1:31" ht="14.45" customHeight="1" x14ac:dyDescent="0.25">
      <c r="A29" s="4"/>
      <c r="B29" s="4"/>
      <c r="C29" s="4"/>
      <c r="D29" s="4"/>
      <c r="E29" s="4"/>
      <c r="F29" s="51"/>
      <c r="G29" s="51"/>
      <c r="H29" s="51"/>
      <c r="I29" s="51"/>
      <c r="J29" s="51"/>
      <c r="K29" s="51"/>
      <c r="L29" s="4"/>
      <c r="M29" s="4"/>
      <c r="N29" s="4"/>
      <c r="O29" s="4"/>
      <c r="P29" s="4"/>
      <c r="Q29" s="4"/>
      <c r="R29" s="4"/>
      <c r="S29" s="4"/>
      <c r="T29" s="4"/>
      <c r="U29" s="7"/>
      <c r="V29" s="5"/>
      <c r="W29" s="5"/>
      <c r="X29" s="5"/>
      <c r="Y29" s="5"/>
    </row>
    <row r="30" spans="1:31" ht="14.45" customHeight="1" x14ac:dyDescent="0.25">
      <c r="A30" s="4"/>
      <c r="B30" s="4"/>
      <c r="C30" s="4"/>
      <c r="D30" s="4"/>
      <c r="E30" s="4"/>
      <c r="F30" s="4"/>
      <c r="G30" s="4"/>
      <c r="H30" s="4"/>
      <c r="I30" s="4"/>
      <c r="J30" s="4"/>
      <c r="K30" s="4"/>
      <c r="L30" s="4"/>
      <c r="M30" s="4"/>
      <c r="N30" s="4"/>
      <c r="O30" s="4"/>
      <c r="P30" s="4"/>
      <c r="Q30" s="4"/>
      <c r="R30" s="4"/>
      <c r="S30" s="4"/>
      <c r="T30" s="4"/>
      <c r="U30" s="7"/>
      <c r="V30" s="7"/>
    </row>
    <row r="31" spans="1:31" ht="14.45" hidden="1" customHeight="1" x14ac:dyDescent="0.25">
      <c r="A31" s="4"/>
      <c r="B31" s="4"/>
      <c r="C31" s="4"/>
      <c r="D31" s="4"/>
      <c r="E31" s="4"/>
      <c r="F31" s="49" t="s">
        <v>26</v>
      </c>
      <c r="G31" s="4"/>
      <c r="H31" s="4"/>
      <c r="I31" s="4"/>
      <c r="J31" s="4"/>
      <c r="K31" s="4"/>
      <c r="L31" s="4"/>
      <c r="M31" s="4"/>
      <c r="N31" s="4"/>
      <c r="O31" s="4"/>
      <c r="P31" s="4"/>
      <c r="Q31" s="4"/>
      <c r="R31" s="4"/>
      <c r="S31" s="4"/>
      <c r="T31" s="4"/>
      <c r="U31" s="7"/>
      <c r="V31" s="7"/>
    </row>
    <row r="32" spans="1:31" ht="14.45" hidden="1" customHeight="1" x14ac:dyDescent="0.25">
      <c r="A32" s="4"/>
      <c r="B32" s="4"/>
      <c r="C32" s="4"/>
      <c r="D32" s="4"/>
      <c r="E32" s="4"/>
      <c r="F32" s="4"/>
      <c r="G32" s="4"/>
      <c r="H32" s="4"/>
      <c r="I32" s="4"/>
      <c r="J32" s="4"/>
      <c r="K32" s="4"/>
      <c r="L32" s="4"/>
      <c r="M32" s="4"/>
      <c r="N32" s="4"/>
      <c r="O32" s="4"/>
      <c r="P32" s="4"/>
      <c r="Q32" s="4"/>
      <c r="R32" s="4"/>
      <c r="S32" s="4"/>
      <c r="T32" s="4"/>
      <c r="U32" s="7"/>
      <c r="V32" s="7"/>
    </row>
    <row r="33" spans="1:22" ht="14.45" hidden="1" customHeight="1" x14ac:dyDescent="0.25">
      <c r="A33" s="4"/>
      <c r="B33" s="4"/>
      <c r="C33" s="4"/>
      <c r="D33" s="4"/>
      <c r="E33" s="4"/>
      <c r="F33" s="50">
        <f>F22-K22*F15</f>
        <v>0</v>
      </c>
      <c r="G33" s="50">
        <f>G22-J22*G15</f>
        <v>0</v>
      </c>
      <c r="H33" s="50">
        <f>H22-I22*H15</f>
        <v>0</v>
      </c>
      <c r="I33" s="4"/>
      <c r="J33" s="4"/>
      <c r="K33" s="4"/>
      <c r="L33" s="4"/>
      <c r="M33" s="4"/>
      <c r="N33" s="4"/>
      <c r="O33" s="4"/>
      <c r="P33" s="4"/>
      <c r="Q33" s="4"/>
      <c r="R33" s="4"/>
      <c r="S33" s="4"/>
      <c r="T33" s="4"/>
      <c r="U33" s="7"/>
      <c r="V33" s="7"/>
    </row>
    <row r="34" spans="1:22" ht="14.45" hidden="1" customHeight="1" x14ac:dyDescent="0.25">
      <c r="A34" s="4"/>
      <c r="B34" s="4"/>
      <c r="C34" s="4"/>
      <c r="D34" s="4"/>
      <c r="E34" s="4"/>
      <c r="F34" s="50">
        <f>-F33</f>
        <v>0</v>
      </c>
      <c r="G34" s="50">
        <f t="shared" ref="G34:H34" si="1">-G33</f>
        <v>0</v>
      </c>
      <c r="H34" s="50">
        <f t="shared" si="1"/>
        <v>0</v>
      </c>
      <c r="I34" s="4"/>
      <c r="J34" s="4"/>
      <c r="K34" s="4"/>
      <c r="L34" s="4"/>
      <c r="M34" s="4"/>
      <c r="N34" s="4"/>
      <c r="O34" s="4"/>
      <c r="P34" s="4"/>
      <c r="Q34" s="4"/>
      <c r="R34" s="4"/>
      <c r="S34" s="4"/>
      <c r="T34" s="4"/>
      <c r="U34" s="7"/>
      <c r="V34" s="7"/>
    </row>
    <row r="35" spans="1:22" ht="14.45" hidden="1" customHeight="1" x14ac:dyDescent="0.25">
      <c r="A35" s="4"/>
      <c r="B35" s="4"/>
      <c r="C35" s="4"/>
      <c r="D35" s="4"/>
      <c r="E35" s="4"/>
      <c r="L35" s="4"/>
      <c r="M35" s="4"/>
      <c r="N35" s="4"/>
      <c r="O35" s="4"/>
      <c r="P35" s="4"/>
      <c r="Q35" s="4"/>
      <c r="R35" s="4"/>
      <c r="S35" s="4"/>
      <c r="T35" s="4"/>
      <c r="U35" s="7"/>
      <c r="V35" s="7"/>
    </row>
    <row r="36" spans="1:22" ht="14.45" hidden="1" customHeight="1" x14ac:dyDescent="0.25">
      <c r="A36" s="6"/>
      <c r="B36" s="6"/>
      <c r="C36" s="6"/>
      <c r="D36" s="6"/>
      <c r="E36" s="6"/>
      <c r="F36" s="6"/>
      <c r="G36" s="6"/>
      <c r="H36" s="6"/>
      <c r="I36" s="6"/>
      <c r="J36" s="6"/>
      <c r="K36" s="6"/>
      <c r="L36" s="6"/>
      <c r="M36" s="6"/>
      <c r="N36" s="6"/>
      <c r="O36" s="6"/>
      <c r="P36" s="6"/>
      <c r="Q36" s="6"/>
      <c r="R36" s="6"/>
      <c r="S36" s="6"/>
      <c r="T36" s="6"/>
      <c r="U36" s="6"/>
    </row>
    <row r="37" spans="1:22" ht="14.45" hidden="1" customHeight="1" x14ac:dyDescent="0.25">
      <c r="F37" s="2" t="s">
        <v>0</v>
      </c>
    </row>
    <row r="38" spans="1:22" ht="14.45" hidden="1" customHeight="1" x14ac:dyDescent="0.25">
      <c r="F38" s="3">
        <f>(F39+4*G39+H39)/6</f>
        <v>1</v>
      </c>
    </row>
    <row r="39" spans="1:22" ht="14.45" hidden="1" customHeight="1" x14ac:dyDescent="0.25">
      <c r="F39" s="54">
        <f>SUM(F22,I22)</f>
        <v>0.60000000000000009</v>
      </c>
      <c r="G39" s="54">
        <f>SUM(G22,J22)</f>
        <v>1.08</v>
      </c>
      <c r="H39" s="54">
        <f>SUM(H22,K22)</f>
        <v>1.08</v>
      </c>
    </row>
    <row r="40" spans="1:22" ht="14.45" hidden="1" customHeight="1" x14ac:dyDescent="0.25"/>
    <row r="41" spans="1:22" ht="14.45" hidden="1" customHeight="1" x14ac:dyDescent="0.25">
      <c r="F41" s="39"/>
    </row>
    <row r="42" spans="1:22" ht="14.45" hidden="1" customHeight="1" x14ac:dyDescent="0.25">
      <c r="F42" s="51" t="s">
        <v>33</v>
      </c>
      <c r="G42" s="51" t="s">
        <v>34</v>
      </c>
      <c r="H42" s="51" t="s">
        <v>35</v>
      </c>
    </row>
  </sheetData>
  <mergeCells count="6">
    <mergeCell ref="F20:H20"/>
    <mergeCell ref="I20:K20"/>
    <mergeCell ref="F7:H7"/>
    <mergeCell ref="I7:K7"/>
    <mergeCell ref="A11:A12"/>
    <mergeCell ref="F14:H14"/>
  </mergeCells>
  <dataValidations count="3">
    <dataValidation type="list" allowBlank="1" showInputMessage="1" showErrorMessage="1" sqref="B4:C4 B8:C8 B17:B18" xr:uid="{F2DCE753-64CE-6145-B8E4-0FF8E8BDEEBE}">
      <formula1>"1,2,3,4,5,6,7,8,9"</formula1>
    </dataValidation>
    <dataValidation allowBlank="1" showInputMessage="1" showErrorMessage="1" sqref="B16" xr:uid="{5A07D32B-5DF4-094D-8303-D66B7C35A97B}"/>
    <dataValidation type="list" allowBlank="1" showInputMessage="1" showErrorMessage="1" sqref="B5" xr:uid="{B85E62E0-B2B8-2242-8281-863AA52EE755}">
      <formula1>$B$3:$C$3</formula1>
    </dataValidation>
  </dataValidations>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CFBF9-7577-B84E-9A3A-D3BC0C8D3E71}">
  <dimension ref="A1:AH45"/>
  <sheetViews>
    <sheetView zoomScale="70" zoomScaleNormal="70" workbookViewId="0">
      <selection activeCell="A2" sqref="A2"/>
    </sheetView>
  </sheetViews>
  <sheetFormatPr defaultColWidth="8.85546875" defaultRowHeight="14.45" customHeight="1" x14ac:dyDescent="0.25"/>
  <cols>
    <col min="1" max="1" width="26.85546875" style="2" bestFit="1" customWidth="1"/>
    <col min="2" max="4" width="11.42578125" style="2" customWidth="1"/>
    <col min="5" max="5" width="11" style="2" customWidth="1"/>
    <col min="6" max="14" width="5.7109375" style="2" customWidth="1"/>
    <col min="15" max="20" width="10" style="2" customWidth="1"/>
    <col min="21" max="23" width="11" style="2" customWidth="1"/>
    <col min="24" max="32" width="8.85546875" style="2" customWidth="1"/>
    <col min="33" max="33" width="12" style="2" customWidth="1"/>
    <col min="34" max="16384" width="8.85546875" style="2"/>
  </cols>
  <sheetData>
    <row r="1" spans="1:31" ht="14.45" customHeight="1" x14ac:dyDescent="0.25">
      <c r="E1" s="5"/>
      <c r="F1" s="5"/>
      <c r="G1" s="5"/>
      <c r="H1" s="5"/>
      <c r="I1" s="5"/>
      <c r="J1" s="5"/>
      <c r="K1" s="5"/>
      <c r="L1" s="5"/>
      <c r="M1" s="5"/>
      <c r="N1" s="5"/>
      <c r="O1" s="5"/>
      <c r="P1" s="5"/>
      <c r="Q1" s="5"/>
      <c r="R1" s="5"/>
      <c r="S1" s="5"/>
      <c r="T1" s="5"/>
      <c r="U1" s="5"/>
      <c r="V1" s="5"/>
      <c r="W1" s="5"/>
      <c r="X1" s="5"/>
      <c r="Y1" s="5"/>
    </row>
    <row r="2" spans="1:31" ht="14.45" customHeight="1" x14ac:dyDescent="0.25">
      <c r="A2" s="30" t="s">
        <v>6</v>
      </c>
      <c r="B2" s="1" t="s">
        <v>14</v>
      </c>
      <c r="C2" s="1" t="s">
        <v>12</v>
      </c>
      <c r="D2" s="1" t="s">
        <v>13</v>
      </c>
      <c r="E2" s="23"/>
      <c r="F2" s="23"/>
      <c r="G2" s="23"/>
      <c r="H2" s="23"/>
      <c r="I2" s="23"/>
      <c r="J2" s="23"/>
      <c r="K2" s="23"/>
      <c r="L2" s="23"/>
      <c r="M2" s="23"/>
      <c r="N2" s="23"/>
      <c r="O2" s="23"/>
      <c r="P2" s="23"/>
      <c r="Q2" s="23"/>
      <c r="R2" s="23"/>
      <c r="S2" s="23"/>
      <c r="T2" s="23"/>
      <c r="U2" s="23"/>
      <c r="V2" s="23"/>
      <c r="W2" s="23"/>
      <c r="X2" s="5"/>
      <c r="Y2" s="5"/>
    </row>
    <row r="3" spans="1:31" ht="14.45" customHeight="1" x14ac:dyDescent="0.25">
      <c r="A3" s="14" t="s">
        <v>7</v>
      </c>
      <c r="B3" s="21" t="s">
        <v>1</v>
      </c>
      <c r="C3" s="21" t="s">
        <v>2</v>
      </c>
      <c r="D3" s="21" t="s">
        <v>3</v>
      </c>
      <c r="E3" s="24"/>
      <c r="O3" s="24"/>
      <c r="P3" s="24"/>
      <c r="Q3" s="24"/>
      <c r="R3" s="24"/>
      <c r="S3" s="24"/>
      <c r="T3" s="24"/>
      <c r="U3" s="24"/>
      <c r="V3" s="24"/>
      <c r="W3" s="24"/>
      <c r="X3" s="5"/>
      <c r="Y3" s="5"/>
    </row>
    <row r="4" spans="1:31" ht="14.45" customHeight="1" x14ac:dyDescent="0.25">
      <c r="A4" s="14" t="s">
        <v>8</v>
      </c>
      <c r="B4" s="26">
        <v>1</v>
      </c>
      <c r="C4" s="26">
        <v>2</v>
      </c>
      <c r="D4" s="26">
        <v>3</v>
      </c>
      <c r="X4" s="5"/>
      <c r="Y4" s="5"/>
    </row>
    <row r="5" spans="1:31" ht="14.45" customHeight="1" x14ac:dyDescent="0.25">
      <c r="A5" s="15"/>
      <c r="E5" s="5"/>
      <c r="F5" s="5"/>
      <c r="G5" s="5"/>
      <c r="H5" s="5"/>
      <c r="I5" s="5"/>
      <c r="J5" s="5"/>
      <c r="K5" s="5"/>
      <c r="L5" s="5"/>
      <c r="M5" s="5"/>
      <c r="N5" s="5"/>
      <c r="O5" s="5"/>
      <c r="P5" s="5"/>
      <c r="Q5" s="5"/>
      <c r="R5" s="5"/>
      <c r="S5" s="5"/>
      <c r="T5" s="5"/>
      <c r="U5" s="5"/>
      <c r="V5" s="5"/>
      <c r="W5" s="5"/>
      <c r="X5" s="5"/>
      <c r="Y5" s="5"/>
    </row>
    <row r="6" spans="1:31" ht="14.45" customHeight="1" x14ac:dyDescent="0.25">
      <c r="A6" s="15"/>
      <c r="E6" s="5"/>
      <c r="F6" s="32" t="s">
        <v>23</v>
      </c>
      <c r="G6" s="5"/>
      <c r="H6" s="5"/>
      <c r="I6" s="5"/>
      <c r="J6" s="5"/>
      <c r="K6" s="5"/>
      <c r="L6" s="5"/>
      <c r="M6" s="5"/>
      <c r="N6" s="5"/>
      <c r="O6" s="5"/>
      <c r="P6" s="5"/>
      <c r="Q6" s="5"/>
      <c r="R6" s="5"/>
      <c r="S6" s="5"/>
      <c r="T6" s="5"/>
      <c r="U6" s="5"/>
      <c r="V6" s="5"/>
      <c r="W6" s="5"/>
      <c r="X6" s="5"/>
      <c r="Y6" s="5"/>
    </row>
    <row r="7" spans="1:31" ht="14.45" customHeight="1" x14ac:dyDescent="0.25">
      <c r="A7" s="16" t="s">
        <v>9</v>
      </c>
      <c r="B7" s="29" t="str">
        <f>IF($B$4=1,$B$3,IF($C$4=1,$C$3,IF($D$4=1,$D$3,"")))</f>
        <v>C1</v>
      </c>
      <c r="C7" s="29" t="str">
        <f>IF($B$4=2,$B$3,IF($C$4=2,$C$3,IF($D$4=2,$D$3,"")))</f>
        <v>C2</v>
      </c>
      <c r="D7" s="29" t="str">
        <f>IF($B$4=3,$B$3,IF($C$4=3,$C$3,IF($D$4=3,$D$3,"")))</f>
        <v>C3</v>
      </c>
      <c r="E7" s="5"/>
      <c r="F7" s="101" t="str">
        <f>B7</f>
        <v>C1</v>
      </c>
      <c r="G7" s="101"/>
      <c r="H7" s="101"/>
      <c r="I7" s="101" t="str">
        <f>C7</f>
        <v>C2</v>
      </c>
      <c r="J7" s="101"/>
      <c r="K7" s="101"/>
      <c r="L7" s="101" t="str">
        <f>D7</f>
        <v>C3</v>
      </c>
      <c r="M7" s="101"/>
      <c r="N7" s="101"/>
      <c r="O7" s="5"/>
      <c r="P7" s="5"/>
      <c r="Q7" s="5"/>
      <c r="R7" s="5"/>
      <c r="S7" s="5"/>
      <c r="T7" s="5"/>
      <c r="U7" s="5"/>
      <c r="V7" s="5"/>
      <c r="W7" s="5"/>
      <c r="X7" s="5"/>
      <c r="Y7" s="5"/>
      <c r="AD7" s="5"/>
      <c r="AE7" s="5"/>
    </row>
    <row r="8" spans="1:31" ht="14.45" customHeight="1" x14ac:dyDescent="0.25">
      <c r="A8" s="17" t="s">
        <v>10</v>
      </c>
      <c r="B8" s="26">
        <v>1</v>
      </c>
      <c r="C8" s="26">
        <v>2</v>
      </c>
      <c r="D8" s="26">
        <v>3</v>
      </c>
      <c r="E8" s="24"/>
      <c r="F8" s="33">
        <f>IF(G8=1,1,IF(G8=9,9,G8-1))</f>
        <v>1</v>
      </c>
      <c r="G8" s="34">
        <f>B8</f>
        <v>1</v>
      </c>
      <c r="H8" s="35">
        <f>IF(G8=1,1,IF(G8=9,9,G8+1))</f>
        <v>1</v>
      </c>
      <c r="I8" s="36">
        <f>IF(J8=1,1,IF(J8=9,9,J8-1))</f>
        <v>1</v>
      </c>
      <c r="J8" s="37">
        <f>C8</f>
        <v>2</v>
      </c>
      <c r="K8" s="38">
        <f>IF(J8=1,1,IF(J8=9,9,J8+1))</f>
        <v>3</v>
      </c>
      <c r="L8" s="33">
        <f>IF(M8=1,1,IF(M8=9,9,M8-1))</f>
        <v>2</v>
      </c>
      <c r="M8" s="34">
        <f>D8</f>
        <v>3</v>
      </c>
      <c r="N8" s="35">
        <f>IF(M8=1,1,IF(M8=9,9,M8+1))</f>
        <v>4</v>
      </c>
      <c r="O8" s="24"/>
      <c r="P8" s="24"/>
      <c r="Q8" s="24"/>
      <c r="R8" s="24"/>
      <c r="S8" s="24"/>
      <c r="T8" s="24"/>
      <c r="U8" s="24"/>
      <c r="V8" s="24"/>
      <c r="W8" s="24"/>
      <c r="X8" s="5"/>
      <c r="Y8" s="5"/>
    </row>
    <row r="9" spans="1:31" ht="14.45" customHeight="1" x14ac:dyDescent="0.25">
      <c r="B9" s="4"/>
      <c r="C9" s="4"/>
      <c r="D9" s="4"/>
      <c r="X9" s="5"/>
      <c r="Y9" s="5"/>
    </row>
    <row r="10" spans="1:31" ht="14.45" customHeight="1" x14ac:dyDescent="0.25">
      <c r="B10" s="4"/>
      <c r="C10" s="4"/>
      <c r="D10" s="4"/>
      <c r="X10" s="5"/>
      <c r="Y10" s="5"/>
    </row>
    <row r="11" spans="1:31" ht="14.45" customHeight="1" x14ac:dyDescent="0.25">
      <c r="A11" s="102" t="s">
        <v>28</v>
      </c>
      <c r="B11" s="29" t="str">
        <f>B7</f>
        <v>C1</v>
      </c>
      <c r="C11" s="29" t="str">
        <f t="shared" ref="C11:D11" si="0">C7</f>
        <v>C2</v>
      </c>
      <c r="D11" s="29" t="str">
        <f t="shared" si="0"/>
        <v>C3</v>
      </c>
      <c r="X11" s="5"/>
      <c r="Y11" s="5"/>
    </row>
    <row r="12" spans="1:31" ht="14.45" customHeight="1" x14ac:dyDescent="0.25">
      <c r="A12" s="103"/>
      <c r="B12" s="31">
        <f>(F24+4*G24+H24)/6</f>
        <v>0.53531598513011081</v>
      </c>
      <c r="C12" s="31">
        <f>(I24+4*J24+K24)/6</f>
        <v>0.26765799256505551</v>
      </c>
      <c r="D12" s="31">
        <f>(L24+4*M24+N24)/6</f>
        <v>0.19702602230483277</v>
      </c>
      <c r="X12" s="5"/>
      <c r="Y12" s="5"/>
    </row>
    <row r="13" spans="1:31" ht="14.45" customHeight="1" x14ac:dyDescent="0.25">
      <c r="B13" s="4"/>
      <c r="C13" s="4"/>
      <c r="D13" s="4"/>
      <c r="F13" s="39" t="s">
        <v>24</v>
      </c>
      <c r="X13" s="5"/>
      <c r="Y13" s="5"/>
    </row>
    <row r="14" spans="1:31" ht="14.45" customHeight="1" x14ac:dyDescent="0.25">
      <c r="A14" s="27"/>
      <c r="F14" s="104" t="str">
        <f>B7&amp;"/"&amp;C7</f>
        <v>C1/C2</v>
      </c>
      <c r="G14" s="104"/>
      <c r="H14" s="104"/>
      <c r="I14" s="104" t="str">
        <f>C7&amp;"/"&amp;D7</f>
        <v>C2/C3</v>
      </c>
      <c r="J14" s="104"/>
      <c r="K14" s="105"/>
      <c r="L14" s="56"/>
      <c r="M14" s="55"/>
      <c r="N14" s="55"/>
      <c r="X14" s="5"/>
      <c r="Y14" s="5"/>
    </row>
    <row r="15" spans="1:31" ht="14.45" customHeight="1" x14ac:dyDescent="0.25">
      <c r="A15" s="28" t="s">
        <v>27</v>
      </c>
      <c r="B15" s="25"/>
      <c r="C15" s="25"/>
      <c r="D15" s="25"/>
      <c r="E15" s="25"/>
      <c r="F15" s="40">
        <f>I8/H8</f>
        <v>1</v>
      </c>
      <c r="G15" s="41">
        <f>J8/G8</f>
        <v>2</v>
      </c>
      <c r="H15" s="42">
        <f>K8/F8</f>
        <v>3</v>
      </c>
      <c r="I15" s="43">
        <f>L8/K8</f>
        <v>0.66666666666666663</v>
      </c>
      <c r="J15" s="44">
        <f>M8/J8</f>
        <v>1.5</v>
      </c>
      <c r="K15" s="44">
        <f>N8/I8</f>
        <v>4</v>
      </c>
      <c r="L15" s="57"/>
      <c r="M15" s="51"/>
      <c r="N15" s="51"/>
      <c r="O15" s="25"/>
      <c r="P15" s="25"/>
      <c r="Q15" s="25"/>
      <c r="R15" s="25"/>
      <c r="S15" s="25"/>
      <c r="T15" s="25"/>
      <c r="U15" s="25"/>
      <c r="V15" s="25"/>
      <c r="W15" s="25"/>
      <c r="X15" s="18"/>
      <c r="Y15" s="19"/>
      <c r="Z15" s="5"/>
      <c r="AA15" s="5"/>
    </row>
    <row r="16" spans="1:31" ht="14.45" customHeight="1" x14ac:dyDescent="0.25">
      <c r="A16" s="3" t="s">
        <v>11</v>
      </c>
      <c r="B16" s="22">
        <v>6.8001160258290838E-16</v>
      </c>
      <c r="X16" s="5"/>
      <c r="Y16" s="5"/>
      <c r="Z16" s="5"/>
      <c r="AA16" s="5"/>
    </row>
    <row r="17" spans="1:34" ht="14.45" customHeight="1" x14ac:dyDescent="0.25">
      <c r="C17" s="12"/>
      <c r="F17" s="104" t="str">
        <f>B7&amp;"/"&amp;D7</f>
        <v>C1/C3</v>
      </c>
      <c r="G17" s="104"/>
      <c r="H17" s="105"/>
      <c r="I17" s="56"/>
      <c r="J17" s="55"/>
      <c r="K17" s="55"/>
      <c r="L17" s="55"/>
      <c r="M17" s="55"/>
      <c r="N17" s="55"/>
      <c r="X17" s="5"/>
      <c r="Y17" s="5"/>
      <c r="Z17" s="5"/>
      <c r="AA17" s="5"/>
      <c r="AB17" s="5"/>
      <c r="AC17" s="5"/>
      <c r="AD17" s="5"/>
      <c r="AE17" s="5"/>
      <c r="AF17" s="5"/>
      <c r="AG17" s="5"/>
    </row>
    <row r="18" spans="1:34" ht="14.45" customHeight="1" x14ac:dyDescent="0.25">
      <c r="A18" s="6"/>
      <c r="B18" s="6"/>
      <c r="C18" s="6"/>
      <c r="D18" s="6"/>
      <c r="F18" s="43">
        <f>F15*I15</f>
        <v>0.66666666666666663</v>
      </c>
      <c r="G18" s="44">
        <f>G15*J15</f>
        <v>3</v>
      </c>
      <c r="H18" s="44">
        <f>H15*K15</f>
        <v>12</v>
      </c>
      <c r="I18" s="57"/>
      <c r="J18" s="51"/>
      <c r="K18" s="51"/>
      <c r="L18" s="51"/>
      <c r="M18" s="51"/>
      <c r="N18" s="51"/>
      <c r="X18" s="5"/>
      <c r="Y18" s="5"/>
      <c r="Z18" s="5"/>
      <c r="AA18" s="5"/>
      <c r="AB18" s="5"/>
      <c r="AC18" s="5"/>
      <c r="AD18" s="5"/>
      <c r="AE18" s="5"/>
      <c r="AF18" s="5"/>
      <c r="AG18" s="5"/>
    </row>
    <row r="19" spans="1:34" ht="14.45" customHeight="1" x14ac:dyDescent="0.25">
      <c r="A19" s="6"/>
      <c r="B19" s="6"/>
      <c r="C19" s="6"/>
      <c r="D19" s="6"/>
      <c r="X19" s="5"/>
      <c r="Y19" s="5"/>
      <c r="Z19" s="5"/>
      <c r="AA19" s="5"/>
    </row>
    <row r="20" spans="1:34" ht="14.45" customHeight="1" x14ac:dyDescent="0.25">
      <c r="A20" s="13"/>
      <c r="B20" s="13"/>
      <c r="C20" s="13"/>
      <c r="D20" s="13"/>
      <c r="X20" s="5"/>
      <c r="AH20" s="5"/>
    </row>
    <row r="21" spans="1:34" ht="14.45" customHeight="1" x14ac:dyDescent="0.25">
      <c r="A21" s="6"/>
      <c r="B21" s="6"/>
      <c r="C21" s="6"/>
      <c r="D21" s="6"/>
      <c r="E21" s="6"/>
      <c r="F21" s="32" t="s">
        <v>25</v>
      </c>
      <c r="G21" s="5"/>
      <c r="H21" s="5"/>
      <c r="I21" s="5"/>
      <c r="J21" s="5"/>
      <c r="K21" s="5"/>
      <c r="L21" s="5"/>
      <c r="M21" s="5"/>
      <c r="N21" s="5"/>
      <c r="O21" s="6"/>
      <c r="P21" s="6"/>
      <c r="Q21" s="6"/>
      <c r="R21" s="6"/>
      <c r="S21" s="6"/>
      <c r="T21" s="6"/>
      <c r="U21" s="6"/>
      <c r="V21" s="6"/>
      <c r="W21" s="6"/>
      <c r="X21" s="6"/>
      <c r="Y21" s="5"/>
      <c r="Z21" s="5"/>
      <c r="AA21" s="5"/>
      <c r="AB21" s="5"/>
      <c r="AC21" s="5"/>
    </row>
    <row r="22" spans="1:34" ht="14.45" customHeight="1" x14ac:dyDescent="0.25">
      <c r="A22" s="6"/>
      <c r="B22" s="6"/>
      <c r="C22" s="6"/>
      <c r="D22" s="6"/>
      <c r="E22" s="6"/>
      <c r="F22" s="101" t="str">
        <f>IF(B7="",B2,B7)</f>
        <v>C1</v>
      </c>
      <c r="G22" s="101"/>
      <c r="H22" s="101"/>
      <c r="I22" s="101" t="str">
        <f>IF(C7="",C2,C7)</f>
        <v>C2</v>
      </c>
      <c r="J22" s="101"/>
      <c r="K22" s="101"/>
      <c r="L22" s="101" t="str">
        <f>IF(D7="",D2,D7)</f>
        <v>C3</v>
      </c>
      <c r="M22" s="101"/>
      <c r="N22" s="101"/>
      <c r="O22" s="6"/>
      <c r="P22" s="6"/>
      <c r="Q22" s="6"/>
      <c r="R22" s="6"/>
      <c r="S22" s="6"/>
      <c r="T22" s="6"/>
      <c r="U22" s="6"/>
      <c r="V22" s="6"/>
      <c r="W22" s="6"/>
      <c r="X22" s="6"/>
    </row>
    <row r="23" spans="1:34" ht="14.45" customHeight="1" x14ac:dyDescent="0.25">
      <c r="A23" s="7"/>
      <c r="B23" s="7"/>
      <c r="C23" s="7"/>
      <c r="D23" s="7"/>
      <c r="E23" s="7"/>
      <c r="F23" s="33" t="str">
        <f>"L("&amp;B$7&amp;")"</f>
        <v>L(C1)</v>
      </c>
      <c r="G23" s="34" t="str">
        <f>"M("&amp;B$7&amp;")"</f>
        <v>M(C1)</v>
      </c>
      <c r="H23" s="35" t="str">
        <f>"U("&amp;B$7&amp;")"</f>
        <v>U(C1)</v>
      </c>
      <c r="I23" s="36" t="str">
        <f>"L("&amp;C$7&amp;")"</f>
        <v>L(C2)</v>
      </c>
      <c r="J23" s="37" t="str">
        <f>"M("&amp;C$7&amp;")"</f>
        <v>M(C2)</v>
      </c>
      <c r="K23" s="38" t="str">
        <f>"U("&amp;C$7&amp;")"</f>
        <v>U(C2)</v>
      </c>
      <c r="L23" s="33" t="str">
        <f>"L("&amp;D$7&amp;")"</f>
        <v>L(C3)</v>
      </c>
      <c r="M23" s="34" t="str">
        <f>"M("&amp;D$7&amp;")"</f>
        <v>M(C3)</v>
      </c>
      <c r="N23" s="35" t="str">
        <f>"U("&amp;D$7&amp;")"</f>
        <v>U(C3)</v>
      </c>
      <c r="O23" s="7"/>
      <c r="P23" s="7"/>
      <c r="Q23" s="7"/>
      <c r="R23" s="7"/>
      <c r="S23" s="7"/>
      <c r="T23" s="7"/>
      <c r="U23" s="7"/>
      <c r="V23" s="7"/>
      <c r="W23" s="7"/>
      <c r="X23" s="7"/>
    </row>
    <row r="24" spans="1:34" ht="14.45" customHeight="1" x14ac:dyDescent="0.25">
      <c r="A24" s="4"/>
      <c r="B24" s="4"/>
      <c r="C24" s="4"/>
      <c r="D24" s="4"/>
      <c r="E24" s="4"/>
      <c r="F24" s="46">
        <v>0.26765799256505507</v>
      </c>
      <c r="G24" s="47">
        <v>0.53531598513011103</v>
      </c>
      <c r="H24" s="48">
        <v>0.80297397769516587</v>
      </c>
      <c r="I24" s="40">
        <v>0.26765799256505551</v>
      </c>
      <c r="J24" s="41">
        <v>0.26765799256505551</v>
      </c>
      <c r="K24" s="42">
        <v>0.26765799256505551</v>
      </c>
      <c r="L24" s="43">
        <v>6.6914498141263754E-2</v>
      </c>
      <c r="M24" s="44">
        <v>0.17843866171003758</v>
      </c>
      <c r="N24" s="45">
        <v>0.40148698884758244</v>
      </c>
      <c r="O24" s="4"/>
      <c r="P24" s="4"/>
      <c r="Q24" s="4"/>
      <c r="R24" s="4"/>
      <c r="S24" s="4"/>
      <c r="T24" s="4"/>
      <c r="U24" s="4"/>
      <c r="V24" s="4"/>
      <c r="W24" s="4"/>
      <c r="X24" s="7"/>
      <c r="Y24" s="5"/>
      <c r="Z24" s="5"/>
      <c r="AA24" s="5"/>
      <c r="AB24" s="5"/>
    </row>
    <row r="25" spans="1:34" ht="14.45" customHeight="1" x14ac:dyDescent="0.25">
      <c r="A25" s="4"/>
      <c r="B25" s="4"/>
      <c r="C25" s="4"/>
      <c r="D25" s="4"/>
      <c r="E25" s="4"/>
      <c r="F25" s="51"/>
      <c r="G25" s="51"/>
      <c r="H25" s="51"/>
      <c r="I25" s="51"/>
      <c r="J25" s="51"/>
      <c r="K25" s="51"/>
      <c r="L25" s="51"/>
      <c r="M25" s="51"/>
      <c r="N25" s="51"/>
      <c r="O25" s="4"/>
      <c r="P25" s="4"/>
      <c r="Q25" s="4"/>
      <c r="R25" s="4"/>
      <c r="S25" s="4"/>
      <c r="T25" s="4"/>
      <c r="U25" s="4"/>
      <c r="V25" s="4"/>
      <c r="W25" s="4"/>
      <c r="X25" s="7"/>
      <c r="Y25" s="5"/>
      <c r="Z25" s="5"/>
      <c r="AA25" s="5"/>
      <c r="AB25" s="5"/>
    </row>
    <row r="27" spans="1:34" ht="14.45" customHeight="1" x14ac:dyDescent="0.25">
      <c r="A27" s="4"/>
      <c r="B27" s="4"/>
      <c r="C27" s="4"/>
      <c r="D27" s="4"/>
      <c r="E27" s="4"/>
      <c r="F27" s="51"/>
      <c r="G27" s="51"/>
      <c r="H27" s="51"/>
      <c r="I27" s="51"/>
      <c r="J27" s="51"/>
      <c r="K27" s="51"/>
      <c r="L27" s="51"/>
      <c r="M27" s="51"/>
      <c r="N27" s="51"/>
      <c r="O27" s="4"/>
      <c r="P27" s="4"/>
      <c r="Q27" s="4"/>
      <c r="R27" s="4"/>
      <c r="S27" s="4"/>
      <c r="T27" s="4"/>
      <c r="U27" s="4"/>
      <c r="V27" s="4"/>
      <c r="W27" s="4"/>
      <c r="X27" s="7"/>
      <c r="Y27" s="5"/>
      <c r="Z27" s="5"/>
      <c r="AA27" s="5"/>
      <c r="AB27" s="5"/>
    </row>
    <row r="28" spans="1:34" ht="14.45" customHeight="1" x14ac:dyDescent="0.25">
      <c r="A28" s="4"/>
      <c r="B28" s="4"/>
      <c r="C28" s="4"/>
      <c r="D28" s="4"/>
      <c r="E28" s="4"/>
      <c r="F28" s="51"/>
      <c r="G28" s="51"/>
      <c r="H28" s="51"/>
      <c r="I28" s="51"/>
      <c r="J28" s="51"/>
      <c r="K28" s="51"/>
      <c r="L28" s="51"/>
      <c r="M28" s="51"/>
      <c r="N28" s="51"/>
      <c r="O28" s="4"/>
      <c r="P28" s="4"/>
      <c r="Q28" s="4"/>
      <c r="R28" s="4"/>
      <c r="S28" s="4"/>
      <c r="T28" s="4"/>
      <c r="U28" s="4"/>
      <c r="V28" s="4"/>
      <c r="W28" s="4"/>
      <c r="X28" s="7"/>
      <c r="Y28" s="5"/>
      <c r="Z28" s="5"/>
      <c r="AA28" s="5"/>
      <c r="AB28" s="5"/>
    </row>
    <row r="29" spans="1:34" ht="14.45" customHeight="1" x14ac:dyDescent="0.25">
      <c r="A29" s="4"/>
      <c r="B29" s="4"/>
      <c r="C29" s="4"/>
      <c r="D29" s="4"/>
      <c r="E29" s="4"/>
      <c r="F29" s="51"/>
      <c r="G29" s="51"/>
      <c r="H29" s="51"/>
      <c r="I29" s="51"/>
      <c r="J29" s="51"/>
      <c r="K29" s="51"/>
      <c r="L29" s="51"/>
      <c r="M29" s="51"/>
      <c r="N29" s="51"/>
      <c r="O29" s="4"/>
      <c r="P29" s="4"/>
      <c r="Q29" s="4"/>
      <c r="R29" s="4"/>
      <c r="S29" s="4"/>
      <c r="T29" s="4"/>
      <c r="U29" s="4"/>
      <c r="V29" s="4"/>
      <c r="W29" s="4"/>
      <c r="X29" s="7"/>
      <c r="Y29" s="5"/>
      <c r="Z29" s="5"/>
      <c r="AA29" s="5"/>
      <c r="AB29" s="5"/>
    </row>
    <row r="30" spans="1:34" ht="14.45" customHeight="1" x14ac:dyDescent="0.25">
      <c r="A30" s="4"/>
      <c r="B30" s="4"/>
      <c r="C30" s="4"/>
      <c r="D30" s="4"/>
      <c r="E30" s="4"/>
      <c r="F30" s="51"/>
      <c r="G30" s="51"/>
      <c r="H30" s="51"/>
      <c r="I30" s="51"/>
      <c r="J30" s="51"/>
      <c r="K30" s="51"/>
      <c r="L30" s="51"/>
      <c r="M30" s="51"/>
      <c r="N30" s="51"/>
      <c r="O30" s="4"/>
      <c r="P30" s="4"/>
      <c r="Q30" s="4"/>
      <c r="R30" s="4"/>
      <c r="S30" s="4"/>
      <c r="T30" s="4"/>
      <c r="U30" s="4"/>
      <c r="V30" s="4"/>
      <c r="W30" s="4"/>
      <c r="X30" s="7"/>
      <c r="Y30" s="5"/>
      <c r="Z30" s="5"/>
      <c r="AA30" s="5"/>
      <c r="AB30" s="5"/>
    </row>
    <row r="31" spans="1:34" ht="14.45" customHeight="1" x14ac:dyDescent="0.25">
      <c r="A31" s="4"/>
      <c r="B31" s="4"/>
      <c r="C31" s="4"/>
      <c r="D31" s="4"/>
      <c r="E31" s="4"/>
      <c r="F31" s="51"/>
      <c r="G31" s="51"/>
      <c r="H31" s="51"/>
      <c r="I31" s="51"/>
      <c r="J31" s="51"/>
      <c r="K31" s="51"/>
      <c r="L31" s="51"/>
      <c r="M31" s="51"/>
      <c r="N31" s="51"/>
      <c r="O31" s="4"/>
      <c r="P31" s="4"/>
      <c r="Q31" s="4"/>
      <c r="R31" s="4"/>
      <c r="S31" s="4"/>
      <c r="T31" s="4"/>
      <c r="U31" s="4"/>
      <c r="V31" s="4"/>
      <c r="W31" s="4"/>
      <c r="X31" s="7"/>
      <c r="Y31" s="5"/>
      <c r="Z31" s="5"/>
      <c r="AA31" s="5"/>
      <c r="AB31" s="5"/>
    </row>
    <row r="32" spans="1:34" ht="14.45" customHeight="1" x14ac:dyDescent="0.25">
      <c r="A32" s="4"/>
      <c r="B32" s="4"/>
      <c r="C32" s="4"/>
      <c r="D32" s="4"/>
      <c r="E32" s="4"/>
      <c r="F32" s="4"/>
      <c r="G32" s="4"/>
      <c r="H32" s="4"/>
      <c r="I32" s="4"/>
      <c r="J32" s="4"/>
      <c r="K32" s="4"/>
      <c r="L32" s="4"/>
      <c r="M32" s="4"/>
      <c r="N32" s="4"/>
      <c r="O32" s="4"/>
      <c r="P32" s="4"/>
      <c r="Q32" s="4"/>
      <c r="R32" s="4"/>
      <c r="S32" s="4"/>
      <c r="T32" s="4"/>
      <c r="U32" s="4"/>
      <c r="V32" s="4"/>
      <c r="W32" s="4"/>
      <c r="X32" s="7"/>
      <c r="Y32" s="7"/>
    </row>
    <row r="33" spans="1:28" ht="14.45" hidden="1" customHeight="1" x14ac:dyDescent="0.25">
      <c r="A33" s="4"/>
      <c r="B33" s="4"/>
      <c r="C33" s="4"/>
      <c r="D33" s="4"/>
      <c r="E33" s="4"/>
      <c r="F33" s="49" t="s">
        <v>26</v>
      </c>
      <c r="G33" s="4"/>
      <c r="H33" s="4"/>
      <c r="I33" s="4"/>
      <c r="J33" s="4"/>
      <c r="K33" s="4"/>
      <c r="L33" s="4"/>
      <c r="M33" s="4"/>
      <c r="N33" s="4"/>
      <c r="O33" s="4"/>
      <c r="P33" s="4"/>
      <c r="Q33" s="4"/>
      <c r="R33" s="4"/>
      <c r="S33" s="4"/>
      <c r="T33" s="4"/>
      <c r="U33" s="4"/>
      <c r="V33" s="4"/>
      <c r="W33" s="4"/>
      <c r="X33" s="7"/>
      <c r="Y33" s="7"/>
    </row>
    <row r="34" spans="1:28" ht="14.45" hidden="1" customHeight="1" x14ac:dyDescent="0.25">
      <c r="A34" s="4"/>
      <c r="B34" s="4"/>
      <c r="C34" s="4"/>
      <c r="D34" s="4"/>
      <c r="E34" s="4"/>
      <c r="F34" s="4"/>
      <c r="G34" s="4"/>
      <c r="H34" s="4"/>
      <c r="I34" s="4"/>
      <c r="J34" s="4"/>
      <c r="K34" s="4"/>
      <c r="L34" s="4"/>
      <c r="M34" s="4"/>
      <c r="N34" s="4"/>
      <c r="O34" s="4"/>
      <c r="P34" s="4"/>
      <c r="Q34" s="4"/>
      <c r="R34" s="4"/>
      <c r="S34" s="4"/>
      <c r="T34" s="4"/>
      <c r="U34" s="4"/>
      <c r="V34" s="4"/>
      <c r="W34" s="4"/>
      <c r="X34" s="7"/>
      <c r="Y34" s="7"/>
    </row>
    <row r="35" spans="1:28" ht="14.45" hidden="1" customHeight="1" x14ac:dyDescent="0.25">
      <c r="A35" s="4"/>
      <c r="B35" s="4"/>
      <c r="C35" s="4"/>
      <c r="D35" s="4"/>
      <c r="E35" s="4"/>
      <c r="F35" s="50">
        <f>F24-K24*F15</f>
        <v>-4.4408920985006262E-16</v>
      </c>
      <c r="G35" s="50">
        <f>G24-J24*G15</f>
        <v>0</v>
      </c>
      <c r="H35" s="50">
        <f>H24-I24*H15</f>
        <v>0</v>
      </c>
      <c r="I35" s="50">
        <f>I24-N24*I15</f>
        <v>5.5511151231257827E-16</v>
      </c>
      <c r="J35" s="50">
        <f>J24-M24*J15</f>
        <v>-8.8817841970012523E-16</v>
      </c>
      <c r="K35" s="52">
        <f>K24-L24*K15</f>
        <v>4.9960036108132044E-16</v>
      </c>
      <c r="L35" s="53"/>
      <c r="M35" s="4"/>
      <c r="N35" s="4"/>
      <c r="O35" s="4"/>
      <c r="P35" s="4"/>
      <c r="Q35" s="4"/>
      <c r="R35" s="4"/>
      <c r="S35" s="4"/>
      <c r="T35" s="4"/>
      <c r="U35" s="4"/>
      <c r="V35" s="4"/>
      <c r="W35" s="4"/>
      <c r="X35" s="7"/>
      <c r="Y35" s="7"/>
    </row>
    <row r="36" spans="1:28" ht="14.45" hidden="1" customHeight="1" x14ac:dyDescent="0.25">
      <c r="A36" s="4"/>
      <c r="B36" s="4"/>
      <c r="C36" s="4"/>
      <c r="D36" s="4"/>
      <c r="E36" s="4"/>
      <c r="F36" s="50">
        <f>-F35</f>
        <v>4.4408920985006262E-16</v>
      </c>
      <c r="G36" s="50">
        <f t="shared" ref="G36:K36" si="1">-G35</f>
        <v>0</v>
      </c>
      <c r="H36" s="50">
        <f t="shared" si="1"/>
        <v>0</v>
      </c>
      <c r="I36" s="50">
        <f t="shared" si="1"/>
        <v>-5.5511151231257827E-16</v>
      </c>
      <c r="J36" s="50">
        <f t="shared" si="1"/>
        <v>8.8817841970012523E-16</v>
      </c>
      <c r="K36" s="52">
        <f t="shared" si="1"/>
        <v>-4.9960036108132044E-16</v>
      </c>
      <c r="L36" s="53"/>
      <c r="M36" s="4"/>
      <c r="N36" s="4"/>
      <c r="O36" s="4"/>
      <c r="P36" s="4"/>
      <c r="Q36" s="4"/>
      <c r="R36" s="4"/>
      <c r="S36" s="4"/>
      <c r="T36" s="4"/>
      <c r="U36" s="4"/>
      <c r="V36" s="4"/>
      <c r="W36" s="4"/>
      <c r="X36" s="7"/>
      <c r="Y36" s="7"/>
    </row>
    <row r="37" spans="1:28" ht="14.45" hidden="1" customHeight="1" x14ac:dyDescent="0.25">
      <c r="A37" s="4"/>
      <c r="B37" s="4"/>
      <c r="C37" s="4"/>
      <c r="D37" s="4"/>
      <c r="E37" s="4"/>
      <c r="O37" s="4"/>
      <c r="P37" s="4"/>
      <c r="Q37" s="4"/>
      <c r="R37" s="4"/>
      <c r="S37" s="4"/>
      <c r="T37" s="4"/>
      <c r="U37" s="4"/>
      <c r="V37" s="4"/>
      <c r="W37" s="4"/>
      <c r="X37" s="7"/>
      <c r="Y37" s="7"/>
    </row>
    <row r="38" spans="1:28" ht="14.45" hidden="1" customHeight="1" x14ac:dyDescent="0.25">
      <c r="A38" s="7"/>
      <c r="B38" s="7"/>
      <c r="C38" s="7"/>
      <c r="D38" s="7"/>
      <c r="E38" s="7"/>
      <c r="F38" s="50">
        <f>F24-N24*F18</f>
        <v>0</v>
      </c>
      <c r="G38" s="50">
        <f>G24-M24*G18</f>
        <v>-1.7763568394002505E-15</v>
      </c>
      <c r="H38" s="52">
        <f>H24-L24*H18</f>
        <v>8.8817841970012523E-16</v>
      </c>
      <c r="I38" s="53"/>
      <c r="J38" s="4"/>
      <c r="K38" s="4"/>
      <c r="L38" s="4"/>
      <c r="M38" s="4"/>
      <c r="N38" s="4"/>
      <c r="O38" s="7"/>
      <c r="P38" s="7"/>
      <c r="Q38" s="7"/>
      <c r="R38" s="7"/>
      <c r="S38" s="7"/>
      <c r="T38" s="7"/>
      <c r="U38" s="7"/>
      <c r="V38" s="7"/>
      <c r="W38" s="7"/>
      <c r="X38" s="7"/>
      <c r="Y38" s="7"/>
    </row>
    <row r="39" spans="1:28" ht="14.45" hidden="1" customHeight="1" x14ac:dyDescent="0.25">
      <c r="A39" s="7"/>
      <c r="B39" s="7"/>
      <c r="C39" s="7"/>
      <c r="D39" s="7"/>
      <c r="E39" s="7"/>
      <c r="F39" s="50">
        <f>-F38</f>
        <v>0</v>
      </c>
      <c r="G39" s="50">
        <f t="shared" ref="G39:H39" si="2">-G38</f>
        <v>1.7763568394002505E-15</v>
      </c>
      <c r="H39" s="52">
        <f t="shared" si="2"/>
        <v>-8.8817841970012523E-16</v>
      </c>
      <c r="I39" s="53"/>
      <c r="J39" s="4"/>
      <c r="K39" s="4"/>
      <c r="L39" s="4"/>
      <c r="M39" s="4"/>
      <c r="N39" s="4"/>
      <c r="O39" s="7"/>
      <c r="P39" s="7"/>
      <c r="Q39" s="7"/>
      <c r="R39" s="7"/>
      <c r="S39" s="7"/>
      <c r="T39" s="7"/>
      <c r="U39" s="7"/>
      <c r="V39" s="7"/>
      <c r="W39" s="7"/>
      <c r="X39" s="7"/>
      <c r="Y39" s="7"/>
    </row>
    <row r="40" spans="1:28" ht="14.45" hidden="1" customHeight="1" x14ac:dyDescent="0.25">
      <c r="A40" s="6"/>
      <c r="B40" s="6"/>
      <c r="C40" s="6"/>
      <c r="D40" s="6"/>
      <c r="E40" s="6"/>
      <c r="F40" s="6"/>
      <c r="G40" s="6"/>
      <c r="H40" s="6"/>
      <c r="I40" s="6"/>
      <c r="J40" s="6"/>
      <c r="K40" s="6"/>
      <c r="L40" s="6"/>
      <c r="M40" s="6"/>
      <c r="N40" s="6"/>
      <c r="O40" s="6"/>
      <c r="P40" s="6"/>
      <c r="Q40" s="6"/>
      <c r="R40" s="6"/>
      <c r="S40" s="6"/>
      <c r="T40" s="6"/>
      <c r="U40" s="6"/>
      <c r="V40" s="6"/>
      <c r="W40" s="6"/>
      <c r="X40" s="6"/>
    </row>
    <row r="41" spans="1:28" ht="14.45" hidden="1" customHeight="1" x14ac:dyDescent="0.25">
      <c r="F41" s="2" t="s">
        <v>0</v>
      </c>
    </row>
    <row r="42" spans="1:28" ht="14.45" hidden="1" customHeight="1" x14ac:dyDescent="0.25">
      <c r="F42" s="3">
        <f>(F43+4*G43+H43)/6</f>
        <v>0.99999999999999911</v>
      </c>
    </row>
    <row r="43" spans="1:28" ht="14.45" hidden="1" customHeight="1" x14ac:dyDescent="0.25">
      <c r="F43" s="54">
        <f>SUM(F24,I24,L24)</f>
        <v>0.6022304832713743</v>
      </c>
      <c r="G43" s="54">
        <f>SUM(G24,J24,M24)</f>
        <v>0.98141263940520407</v>
      </c>
      <c r="H43" s="54">
        <f>SUM(H24,K24,N24)</f>
        <v>1.4721189591078039</v>
      </c>
    </row>
    <row r="44" spans="1:28" ht="14.45" hidden="1" customHeight="1" x14ac:dyDescent="0.25">
      <c r="A44" s="4"/>
      <c r="B44" s="4"/>
      <c r="C44" s="4"/>
      <c r="D44" s="4"/>
      <c r="E44" s="4"/>
      <c r="F44" s="51" t="s">
        <v>33</v>
      </c>
      <c r="G44" s="51" t="s">
        <v>34</v>
      </c>
      <c r="H44" s="51" t="s">
        <v>35</v>
      </c>
      <c r="I44" s="51"/>
      <c r="J44" s="51"/>
      <c r="K44" s="51"/>
      <c r="L44" s="51"/>
      <c r="M44" s="51"/>
      <c r="N44" s="51"/>
      <c r="O44" s="4"/>
      <c r="P44" s="4"/>
      <c r="Q44" s="4"/>
      <c r="R44" s="4"/>
      <c r="S44" s="4"/>
      <c r="T44" s="4"/>
      <c r="U44" s="4"/>
      <c r="V44" s="4"/>
      <c r="W44" s="4"/>
      <c r="X44" s="7"/>
      <c r="Y44" s="5"/>
      <c r="Z44" s="5"/>
      <c r="AA44" s="5"/>
      <c r="AB44" s="5"/>
    </row>
    <row r="45" spans="1:28" ht="14.45" customHeight="1" x14ac:dyDescent="0.25">
      <c r="F45" s="39"/>
    </row>
  </sheetData>
  <mergeCells count="10">
    <mergeCell ref="L22:N22"/>
    <mergeCell ref="F7:H7"/>
    <mergeCell ref="I7:K7"/>
    <mergeCell ref="L7:N7"/>
    <mergeCell ref="A11:A12"/>
    <mergeCell ref="F14:H14"/>
    <mergeCell ref="I14:K14"/>
    <mergeCell ref="F17:H17"/>
    <mergeCell ref="F22:H22"/>
    <mergeCell ref="I22:K22"/>
  </mergeCells>
  <conditionalFormatting sqref="D17">
    <cfRule type="cellIs" dxfId="9" priority="1" operator="equal">
      <formula>"YES"</formula>
    </cfRule>
    <cfRule type="cellIs" dxfId="8" priority="2" operator="equal">
      <formula>"NO"</formula>
    </cfRule>
  </conditionalFormatting>
  <dataValidations count="3">
    <dataValidation allowBlank="1" showInputMessage="1" showErrorMessage="1" sqref="B16" xr:uid="{911BCC19-EA00-BB46-B3EE-EBA1CAFBF9CE}"/>
    <dataValidation type="list" allowBlank="1" showInputMessage="1" showErrorMessage="1" sqref="B18:B20 B4:D4 B8:D8" xr:uid="{E3B75632-ED2E-5F47-A8A6-A2FE3889E634}">
      <formula1>"1,2,3,4,5,6,7,8,9"</formula1>
    </dataValidation>
    <dataValidation type="list" allowBlank="1" showInputMessage="1" showErrorMessage="1" sqref="B5" xr:uid="{941EEB97-F3DC-454F-9C67-DF7B8CB0B015}">
      <formula1>$B$3:$D$3</formula1>
    </dataValidation>
  </dataValidations>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D3686-850B-C64A-8D26-15658151C725}">
  <dimension ref="A1:AL45"/>
  <sheetViews>
    <sheetView zoomScale="70" zoomScaleNormal="70" workbookViewId="0">
      <selection activeCell="A2" sqref="A2"/>
    </sheetView>
  </sheetViews>
  <sheetFormatPr defaultColWidth="8.85546875" defaultRowHeight="14.45" customHeight="1" x14ac:dyDescent="0.25"/>
  <cols>
    <col min="1" max="1" width="26.85546875" style="2" bestFit="1" customWidth="1"/>
    <col min="2" max="5" width="11.42578125" style="2" customWidth="1"/>
    <col min="6" max="6" width="11" style="2" customWidth="1"/>
    <col min="7" max="18" width="5.7109375" style="2" customWidth="1"/>
    <col min="19" max="24" width="10" style="2" customWidth="1"/>
    <col min="25" max="27" width="11" style="2" customWidth="1"/>
    <col min="28" max="36" width="8.85546875" style="2" customWidth="1"/>
    <col min="37" max="37" width="12" style="2" customWidth="1"/>
    <col min="38" max="16384" width="8.85546875" style="2"/>
  </cols>
  <sheetData>
    <row r="1" spans="1:35" ht="14.45" customHeight="1" x14ac:dyDescent="0.25">
      <c r="F1" s="5"/>
      <c r="G1" s="5"/>
      <c r="H1" s="5"/>
      <c r="I1" s="5"/>
      <c r="J1" s="5"/>
      <c r="K1" s="5"/>
      <c r="L1" s="5"/>
      <c r="M1" s="5"/>
      <c r="N1" s="5"/>
      <c r="O1" s="5"/>
      <c r="P1" s="5"/>
      <c r="Q1" s="5"/>
      <c r="R1" s="5"/>
      <c r="S1" s="5"/>
      <c r="T1" s="5"/>
      <c r="U1" s="5"/>
      <c r="V1" s="5"/>
      <c r="W1" s="5"/>
      <c r="X1" s="5"/>
      <c r="Y1" s="5"/>
      <c r="Z1" s="5"/>
      <c r="AA1" s="5"/>
      <c r="AB1" s="5"/>
      <c r="AC1" s="5"/>
    </row>
    <row r="2" spans="1:35" ht="14.45" customHeight="1" x14ac:dyDescent="0.25">
      <c r="A2" s="30" t="s">
        <v>15</v>
      </c>
      <c r="B2" s="1" t="s">
        <v>14</v>
      </c>
      <c r="C2" s="1" t="s">
        <v>12</v>
      </c>
      <c r="D2" s="1" t="s">
        <v>13</v>
      </c>
      <c r="E2" s="1" t="s">
        <v>18</v>
      </c>
      <c r="F2" s="23"/>
      <c r="G2" s="23"/>
      <c r="H2" s="23"/>
      <c r="I2" s="23"/>
      <c r="J2" s="23"/>
      <c r="K2" s="23"/>
      <c r="L2" s="23"/>
      <c r="M2" s="23"/>
      <c r="N2" s="23"/>
      <c r="O2" s="23"/>
      <c r="P2" s="23"/>
      <c r="Q2" s="23"/>
      <c r="R2" s="23"/>
      <c r="S2" s="23"/>
      <c r="T2" s="23"/>
      <c r="U2" s="23"/>
      <c r="V2" s="23"/>
      <c r="W2" s="23"/>
      <c r="X2" s="23"/>
      <c r="Y2" s="23"/>
      <c r="Z2" s="23"/>
      <c r="AA2" s="23"/>
      <c r="AB2" s="5"/>
      <c r="AC2" s="5"/>
    </row>
    <row r="3" spans="1:35" ht="14.45" customHeight="1" x14ac:dyDescent="0.25">
      <c r="A3" s="14" t="s">
        <v>7</v>
      </c>
      <c r="B3" s="21" t="s">
        <v>1</v>
      </c>
      <c r="C3" s="21" t="s">
        <v>2</v>
      </c>
      <c r="D3" s="21" t="s">
        <v>3</v>
      </c>
      <c r="E3" s="21" t="s">
        <v>4</v>
      </c>
      <c r="F3" s="24"/>
      <c r="S3" s="24"/>
      <c r="T3" s="24"/>
      <c r="U3" s="24"/>
      <c r="V3" s="24"/>
      <c r="W3" s="24"/>
      <c r="X3" s="24"/>
      <c r="Y3" s="24"/>
      <c r="Z3" s="24"/>
      <c r="AA3" s="24"/>
      <c r="AB3" s="5"/>
      <c r="AC3" s="5"/>
    </row>
    <row r="4" spans="1:35" ht="14.45" customHeight="1" x14ac:dyDescent="0.25">
      <c r="A4" s="14" t="s">
        <v>8</v>
      </c>
      <c r="B4" s="26">
        <v>1</v>
      </c>
      <c r="C4" s="26">
        <v>2</v>
      </c>
      <c r="D4" s="26">
        <v>3</v>
      </c>
      <c r="E4" s="26">
        <v>4</v>
      </c>
      <c r="AB4" s="5"/>
      <c r="AC4" s="5"/>
    </row>
    <row r="5" spans="1:35" ht="14.45" customHeight="1" x14ac:dyDescent="0.25">
      <c r="A5" s="15"/>
      <c r="F5" s="5"/>
      <c r="G5" s="5"/>
      <c r="H5" s="5"/>
      <c r="I5" s="5"/>
      <c r="J5" s="5"/>
      <c r="K5" s="5"/>
      <c r="L5" s="5"/>
      <c r="M5" s="5"/>
      <c r="N5" s="5"/>
      <c r="O5" s="5"/>
      <c r="P5" s="5"/>
      <c r="Q5" s="5"/>
      <c r="R5" s="5"/>
      <c r="S5" s="5"/>
      <c r="T5" s="5"/>
      <c r="U5" s="5"/>
      <c r="V5" s="5"/>
      <c r="W5" s="5"/>
      <c r="X5" s="5"/>
      <c r="Y5" s="5"/>
      <c r="Z5" s="5"/>
      <c r="AA5" s="5"/>
      <c r="AB5" s="5"/>
      <c r="AC5" s="5"/>
    </row>
    <row r="6" spans="1:35" ht="14.45" customHeight="1" x14ac:dyDescent="0.25">
      <c r="A6" s="15"/>
      <c r="F6" s="5"/>
      <c r="G6" s="32" t="s">
        <v>23</v>
      </c>
      <c r="H6" s="5"/>
      <c r="I6" s="5"/>
      <c r="J6" s="5"/>
      <c r="K6" s="5"/>
      <c r="L6" s="5"/>
      <c r="M6" s="5"/>
      <c r="N6" s="5"/>
      <c r="O6" s="5"/>
      <c r="P6" s="5"/>
      <c r="Q6" s="5"/>
      <c r="R6" s="5"/>
      <c r="S6" s="5"/>
      <c r="T6" s="5"/>
      <c r="U6" s="5"/>
      <c r="V6" s="5"/>
      <c r="W6" s="5"/>
      <c r="X6" s="5"/>
      <c r="Y6" s="5"/>
      <c r="Z6" s="5"/>
      <c r="AA6" s="5"/>
      <c r="AB6" s="5"/>
      <c r="AC6" s="5"/>
    </row>
    <row r="7" spans="1:35" ht="14.45" customHeight="1" x14ac:dyDescent="0.25">
      <c r="A7" s="16" t="s">
        <v>9</v>
      </c>
      <c r="B7" s="29" t="str">
        <f>IF($B$4=1,$B$3,IF($C$4=1,$C$3,IF($D$4=1,$D$3,IF($E$4=1,$E$3,""))))</f>
        <v>C1</v>
      </c>
      <c r="C7" s="29" t="str">
        <f>IF($B$4=2,$B$3,IF($C$4=2,$C$3,IF($D$4=2,$D$3,IF($E$4=2,$E$3,""))))</f>
        <v>C2</v>
      </c>
      <c r="D7" s="29" t="str">
        <f>IF($B$4=3,$B$3,IF($C$4=3,$C$3,IF($D$4=3,$D$3,IF($E$4=3,$E$3,""))))</f>
        <v>C3</v>
      </c>
      <c r="E7" s="29" t="str">
        <f>IF($B$4=4,$B$3,IF($C$4=4,$C$3,IF($D$4=4,$D$3,IF($E$4=4,$E$3,""))))</f>
        <v>C4</v>
      </c>
      <c r="F7" s="5"/>
      <c r="G7" s="101" t="str">
        <f>B7</f>
        <v>C1</v>
      </c>
      <c r="H7" s="101"/>
      <c r="I7" s="101"/>
      <c r="J7" s="101" t="str">
        <f>C7</f>
        <v>C2</v>
      </c>
      <c r="K7" s="101"/>
      <c r="L7" s="101"/>
      <c r="M7" s="101" t="str">
        <f>D7</f>
        <v>C3</v>
      </c>
      <c r="N7" s="101"/>
      <c r="O7" s="101"/>
      <c r="P7" s="101" t="str">
        <f>E7</f>
        <v>C4</v>
      </c>
      <c r="Q7" s="101"/>
      <c r="R7" s="101"/>
      <c r="S7" s="5"/>
      <c r="T7" s="5"/>
      <c r="U7" s="5"/>
      <c r="V7" s="5"/>
      <c r="W7" s="5"/>
      <c r="X7" s="5"/>
      <c r="Y7" s="5"/>
      <c r="Z7" s="5"/>
      <c r="AA7" s="5"/>
      <c r="AB7" s="5"/>
      <c r="AC7" s="5"/>
      <c r="AH7" s="5"/>
      <c r="AI7" s="5"/>
    </row>
    <row r="8" spans="1:35" ht="14.45" customHeight="1" x14ac:dyDescent="0.25">
      <c r="A8" s="17" t="s">
        <v>10</v>
      </c>
      <c r="B8" s="26">
        <v>1</v>
      </c>
      <c r="C8" s="26">
        <v>2</v>
      </c>
      <c r="D8" s="26">
        <v>3</v>
      </c>
      <c r="E8" s="26">
        <v>4</v>
      </c>
      <c r="F8" s="24"/>
      <c r="G8" s="33">
        <f>IF(H8=1,1,IF(H8=9,9,H8-1))</f>
        <v>1</v>
      </c>
      <c r="H8" s="34">
        <f>B8</f>
        <v>1</v>
      </c>
      <c r="I8" s="35">
        <f>IF(H8=1,1,IF(H8=9,9,H8+1))</f>
        <v>1</v>
      </c>
      <c r="J8" s="36">
        <f>IF(K8=1,1,IF(K8=9,9,K8-1))</f>
        <v>1</v>
      </c>
      <c r="K8" s="37">
        <f>C8</f>
        <v>2</v>
      </c>
      <c r="L8" s="38">
        <f>IF(K8=1,1,IF(K8=9,9,K8+1))</f>
        <v>3</v>
      </c>
      <c r="M8" s="33">
        <f>IF(N8=1,1,IF(N8=9,9,N8-1))</f>
        <v>2</v>
      </c>
      <c r="N8" s="34">
        <f>D8</f>
        <v>3</v>
      </c>
      <c r="O8" s="35">
        <f>IF(N8=1,1,IF(N8=9,9,N8+1))</f>
        <v>4</v>
      </c>
      <c r="P8" s="36">
        <f>IF(Q8=1,1,IF(Q8=9,9,Q8-1))</f>
        <v>3</v>
      </c>
      <c r="Q8" s="37">
        <f>E8</f>
        <v>4</v>
      </c>
      <c r="R8" s="38">
        <f>IF(Q8=1,1,IF(Q8=9,9,Q8+1))</f>
        <v>5</v>
      </c>
      <c r="S8" s="24"/>
      <c r="T8" s="24"/>
      <c r="U8" s="24"/>
      <c r="V8" s="24"/>
      <c r="W8" s="24"/>
      <c r="X8" s="24"/>
      <c r="Y8" s="24"/>
      <c r="Z8" s="24"/>
      <c r="AA8" s="24"/>
      <c r="AB8" s="5"/>
      <c r="AC8" s="5"/>
    </row>
    <row r="9" spans="1:35" ht="14.45" customHeight="1" x14ac:dyDescent="0.25">
      <c r="B9" s="4"/>
      <c r="C9" s="4"/>
      <c r="D9" s="4"/>
      <c r="AB9" s="5"/>
      <c r="AC9" s="5"/>
    </row>
    <row r="10" spans="1:35" ht="14.45" customHeight="1" x14ac:dyDescent="0.25">
      <c r="B10" s="4"/>
      <c r="C10" s="4"/>
      <c r="D10" s="4"/>
      <c r="AB10" s="5"/>
      <c r="AC10" s="5"/>
    </row>
    <row r="11" spans="1:35" ht="14.45" customHeight="1" x14ac:dyDescent="0.25">
      <c r="A11" s="102" t="s">
        <v>28</v>
      </c>
      <c r="B11" s="29" t="str">
        <f>B7</f>
        <v>C1</v>
      </c>
      <c r="C11" s="29" t="str">
        <f t="shared" ref="C11:E11" si="0">C7</f>
        <v>C2</v>
      </c>
      <c r="D11" s="29" t="str">
        <f t="shared" si="0"/>
        <v>C3</v>
      </c>
      <c r="E11" s="29" t="str">
        <f t="shared" si="0"/>
        <v>C4</v>
      </c>
      <c r="AB11" s="5"/>
      <c r="AC11" s="5"/>
    </row>
    <row r="12" spans="1:35" ht="14.45" customHeight="1" x14ac:dyDescent="0.25">
      <c r="A12" s="103"/>
      <c r="B12" s="31">
        <f>(G24+4*H24+I24)/6</f>
        <v>0.48243443839683303</v>
      </c>
      <c r="C12" s="31">
        <f>(J24+4*K24+L24)/6</f>
        <v>0.23668151080323355</v>
      </c>
      <c r="D12" s="31">
        <f>(M24+4*N24+O24)/6</f>
        <v>0.13854527461652702</v>
      </c>
      <c r="E12" s="31">
        <f>(P24+4*Q24+R24)/6</f>
        <v>0.14233877618340779</v>
      </c>
      <c r="AB12" s="5"/>
      <c r="AC12" s="5"/>
    </row>
    <row r="13" spans="1:35" ht="14.45" customHeight="1" x14ac:dyDescent="0.25">
      <c r="B13" s="4"/>
      <c r="C13" s="4"/>
      <c r="D13" s="4"/>
      <c r="G13" s="39" t="s">
        <v>24</v>
      </c>
      <c r="AB13" s="5"/>
      <c r="AC13" s="5"/>
    </row>
    <row r="14" spans="1:35" ht="14.45" customHeight="1" x14ac:dyDescent="0.25">
      <c r="A14" s="27"/>
      <c r="G14" s="104" t="str">
        <f>B7&amp;"/"&amp;C7</f>
        <v>C1/C2</v>
      </c>
      <c r="H14" s="104"/>
      <c r="I14" s="104"/>
      <c r="J14" s="104" t="str">
        <f>C7&amp;"/"&amp;D7</f>
        <v>C2/C3</v>
      </c>
      <c r="K14" s="104"/>
      <c r="L14" s="104"/>
      <c r="M14" s="105" t="str">
        <f>D7&amp;"/"&amp;E7</f>
        <v>C3/C4</v>
      </c>
      <c r="N14" s="106"/>
      <c r="O14" s="106"/>
      <c r="P14" s="56"/>
      <c r="Q14" s="55"/>
      <c r="R14" s="55"/>
      <c r="AB14" s="5"/>
      <c r="AC14" s="5"/>
    </row>
    <row r="15" spans="1:35" ht="14.45" customHeight="1" x14ac:dyDescent="0.25">
      <c r="A15" s="28" t="s">
        <v>27</v>
      </c>
      <c r="B15" s="25"/>
      <c r="C15" s="25"/>
      <c r="D15" s="25"/>
      <c r="E15" s="25"/>
      <c r="F15" s="25"/>
      <c r="G15" s="40">
        <f>J8/I8</f>
        <v>1</v>
      </c>
      <c r="H15" s="41">
        <f>K8/H8</f>
        <v>2</v>
      </c>
      <c r="I15" s="42">
        <f>L8/G8</f>
        <v>3</v>
      </c>
      <c r="J15" s="43">
        <f>M8/L8</f>
        <v>0.66666666666666663</v>
      </c>
      <c r="K15" s="44">
        <f>N8/K8</f>
        <v>1.5</v>
      </c>
      <c r="L15" s="45">
        <f>O8/J8</f>
        <v>4</v>
      </c>
      <c r="M15" s="40">
        <f>P8/O8</f>
        <v>0.75</v>
      </c>
      <c r="N15" s="41">
        <f>Q8/N8</f>
        <v>1.3333333333333333</v>
      </c>
      <c r="O15" s="41">
        <f>R8/M8</f>
        <v>2.5</v>
      </c>
      <c r="P15" s="57"/>
      <c r="Q15" s="51"/>
      <c r="R15" s="51"/>
      <c r="S15" s="25"/>
      <c r="T15" s="25"/>
      <c r="U15" s="25"/>
      <c r="V15" s="25"/>
      <c r="W15" s="25"/>
      <c r="X15" s="25"/>
      <c r="Y15" s="25"/>
      <c r="Z15" s="25"/>
      <c r="AA15" s="25"/>
      <c r="AB15" s="18"/>
      <c r="AC15" s="19"/>
      <c r="AD15" s="5"/>
      <c r="AE15" s="5"/>
    </row>
    <row r="16" spans="1:35" ht="14.45" customHeight="1" x14ac:dyDescent="0.25">
      <c r="A16" s="3" t="s">
        <v>11</v>
      </c>
      <c r="B16" s="22">
        <v>7.4220682830282561E-2</v>
      </c>
      <c r="AB16" s="5"/>
      <c r="AC16" s="5"/>
      <c r="AD16" s="5"/>
      <c r="AE16" s="5"/>
    </row>
    <row r="17" spans="1:38" ht="14.45" customHeight="1" x14ac:dyDescent="0.25">
      <c r="C17" s="12"/>
      <c r="G17" s="104" t="str">
        <f>B7&amp;"/"&amp;D7</f>
        <v>C1/C3</v>
      </c>
      <c r="H17" s="104"/>
      <c r="I17" s="104"/>
      <c r="J17" s="104" t="str">
        <f>C7&amp;"/"&amp;E7</f>
        <v>C2/C4</v>
      </c>
      <c r="K17" s="104"/>
      <c r="L17" s="105"/>
      <c r="M17" s="56"/>
      <c r="N17" s="55"/>
      <c r="O17" s="55"/>
      <c r="P17" s="55"/>
      <c r="Q17" s="55"/>
      <c r="R17" s="55"/>
      <c r="AB17" s="5"/>
      <c r="AC17" s="5"/>
      <c r="AD17" s="5"/>
      <c r="AE17" s="5"/>
      <c r="AF17" s="5"/>
      <c r="AG17" s="5"/>
      <c r="AH17" s="5"/>
      <c r="AI17" s="5"/>
      <c r="AJ17" s="5"/>
      <c r="AK17" s="5"/>
    </row>
    <row r="18" spans="1:38" ht="14.45" customHeight="1" x14ac:dyDescent="0.25">
      <c r="A18" s="6"/>
      <c r="B18" s="6"/>
      <c r="C18" s="6"/>
      <c r="D18" s="6"/>
      <c r="E18" s="6"/>
      <c r="G18" s="43">
        <f>G15*J15</f>
        <v>0.66666666666666663</v>
      </c>
      <c r="H18" s="44">
        <f>H15*K15</f>
        <v>3</v>
      </c>
      <c r="I18" s="45">
        <f>I15*L15</f>
        <v>12</v>
      </c>
      <c r="J18" s="40">
        <f t="shared" ref="J18:L18" si="1">J15*M15</f>
        <v>0.5</v>
      </c>
      <c r="K18" s="41">
        <f t="shared" si="1"/>
        <v>2</v>
      </c>
      <c r="L18" s="41">
        <f t="shared" si="1"/>
        <v>10</v>
      </c>
      <c r="M18" s="57"/>
      <c r="N18" s="51"/>
      <c r="O18" s="51"/>
      <c r="P18" s="51"/>
      <c r="Q18" s="51"/>
      <c r="R18" s="51"/>
      <c r="AB18" s="5"/>
      <c r="AC18" s="5"/>
      <c r="AD18" s="5"/>
      <c r="AE18" s="5"/>
      <c r="AF18" s="5"/>
      <c r="AG18" s="5"/>
      <c r="AH18" s="5"/>
      <c r="AI18" s="5"/>
      <c r="AJ18" s="5"/>
      <c r="AK18" s="5"/>
    </row>
    <row r="19" spans="1:38" ht="14.45" customHeight="1" x14ac:dyDescent="0.25">
      <c r="A19" s="6"/>
      <c r="B19" s="6"/>
      <c r="C19" s="6"/>
      <c r="D19" s="6"/>
      <c r="E19" s="6"/>
      <c r="AB19" s="5"/>
      <c r="AC19" s="5"/>
      <c r="AD19" s="5"/>
      <c r="AE19" s="5"/>
    </row>
    <row r="20" spans="1:38" ht="14.45" customHeight="1" x14ac:dyDescent="0.25">
      <c r="A20" s="13"/>
      <c r="B20" s="13"/>
      <c r="C20" s="13"/>
      <c r="D20" s="13"/>
      <c r="E20" s="13"/>
      <c r="AB20" s="5"/>
      <c r="AL20" s="5"/>
    </row>
    <row r="21" spans="1:38" ht="14.45" customHeight="1" x14ac:dyDescent="0.25">
      <c r="A21" s="6"/>
      <c r="B21" s="6"/>
      <c r="C21" s="6"/>
      <c r="D21" s="6"/>
      <c r="E21" s="6"/>
      <c r="F21" s="6"/>
      <c r="G21" s="32" t="s">
        <v>25</v>
      </c>
      <c r="H21" s="5"/>
      <c r="I21" s="5"/>
      <c r="J21" s="5"/>
      <c r="K21" s="5"/>
      <c r="L21" s="5"/>
      <c r="M21" s="5"/>
      <c r="N21" s="5"/>
      <c r="O21" s="5"/>
      <c r="P21" s="5"/>
      <c r="Q21" s="5"/>
      <c r="R21" s="5"/>
      <c r="S21" s="6"/>
      <c r="T21" s="6"/>
      <c r="U21" s="6"/>
      <c r="V21" s="6"/>
      <c r="W21" s="6"/>
      <c r="X21" s="6"/>
      <c r="Y21" s="6"/>
      <c r="Z21" s="6"/>
      <c r="AA21" s="6"/>
      <c r="AB21" s="6"/>
      <c r="AC21" s="5"/>
      <c r="AD21" s="5"/>
      <c r="AE21" s="5"/>
      <c r="AF21" s="5"/>
      <c r="AG21" s="5"/>
    </row>
    <row r="22" spans="1:38" ht="14.45" customHeight="1" x14ac:dyDescent="0.25">
      <c r="A22" s="6"/>
      <c r="B22" s="6"/>
      <c r="C22" s="6"/>
      <c r="D22" s="6"/>
      <c r="E22" s="6"/>
      <c r="F22" s="6"/>
      <c r="G22" s="101" t="str">
        <f>IF(B7="",B2,B7)</f>
        <v>C1</v>
      </c>
      <c r="H22" s="101"/>
      <c r="I22" s="101"/>
      <c r="J22" s="101" t="str">
        <f>IF(C7="",C2,C7)</f>
        <v>C2</v>
      </c>
      <c r="K22" s="101"/>
      <c r="L22" s="101"/>
      <c r="M22" s="101" t="str">
        <f>IF(D7="",D2,D7)</f>
        <v>C3</v>
      </c>
      <c r="N22" s="101"/>
      <c r="O22" s="101"/>
      <c r="P22" s="101" t="str">
        <f>IF(E7="",E2,E7)</f>
        <v>C4</v>
      </c>
      <c r="Q22" s="101"/>
      <c r="R22" s="101"/>
      <c r="S22" s="6"/>
      <c r="T22" s="6"/>
      <c r="U22" s="6"/>
      <c r="V22" s="6"/>
      <c r="W22" s="6"/>
      <c r="X22" s="6"/>
      <c r="Y22" s="6"/>
      <c r="Z22" s="6"/>
      <c r="AA22" s="6"/>
      <c r="AB22" s="6"/>
    </row>
    <row r="23" spans="1:38" ht="14.45" customHeight="1" x14ac:dyDescent="0.25">
      <c r="A23" s="7"/>
      <c r="B23" s="7"/>
      <c r="C23" s="7"/>
      <c r="D23" s="7"/>
      <c r="E23" s="7"/>
      <c r="F23" s="7"/>
      <c r="G23" s="33" t="str">
        <f>"L("&amp;B$7&amp;")"</f>
        <v>L(C1)</v>
      </c>
      <c r="H23" s="34" t="str">
        <f>"M("&amp;B$7&amp;")"</f>
        <v>M(C1)</v>
      </c>
      <c r="I23" s="35" t="str">
        <f>"U("&amp;B$7&amp;")"</f>
        <v>U(C1)</v>
      </c>
      <c r="J23" s="36" t="str">
        <f>"L("&amp;C$7&amp;")"</f>
        <v>L(C2)</v>
      </c>
      <c r="K23" s="37" t="str">
        <f>"M("&amp;C$7&amp;")"</f>
        <v>M(C2)</v>
      </c>
      <c r="L23" s="38" t="str">
        <f>"U("&amp;C$7&amp;")"</f>
        <v>U(C2)</v>
      </c>
      <c r="M23" s="33" t="str">
        <f>"L("&amp;D$7&amp;")"</f>
        <v>L(C3)</v>
      </c>
      <c r="N23" s="34" t="str">
        <f>"M("&amp;D$7&amp;")"</f>
        <v>M(C3)</v>
      </c>
      <c r="O23" s="35" t="str">
        <f>"U("&amp;D$7&amp;")"</f>
        <v>U(C3)</v>
      </c>
      <c r="P23" s="36" t="str">
        <f>"L("&amp;E$7&amp;")"</f>
        <v>L(C4)</v>
      </c>
      <c r="Q23" s="37" t="str">
        <f>"M("&amp;E$7&amp;")"</f>
        <v>M(C4)</v>
      </c>
      <c r="R23" s="38" t="str">
        <f>"U("&amp;E$7&amp;")"</f>
        <v>U(C4)</v>
      </c>
      <c r="S23" s="7"/>
      <c r="T23" s="7"/>
      <c r="U23" s="7"/>
      <c r="V23" s="7"/>
      <c r="W23" s="7"/>
      <c r="X23" s="7"/>
      <c r="Y23" s="7"/>
      <c r="Z23" s="7"/>
      <c r="AA23" s="7"/>
      <c r="AB23" s="7"/>
    </row>
    <row r="24" spans="1:38" ht="14.45" customHeight="1" x14ac:dyDescent="0.25">
      <c r="A24" s="4"/>
      <c r="B24" s="4"/>
      <c r="C24" s="4"/>
      <c r="D24" s="4"/>
      <c r="E24" s="4"/>
      <c r="F24" s="4"/>
      <c r="G24" s="46">
        <v>0.17812963879267737</v>
      </c>
      <c r="H24" s="47">
        <v>0.54181098466105759</v>
      </c>
      <c r="I24" s="48">
        <v>0.54923305294409053</v>
      </c>
      <c r="J24" s="40">
        <v>0.15833745670460239</v>
      </c>
      <c r="K24" s="41">
        <v>0.25235032162295984</v>
      </c>
      <c r="L24" s="42">
        <v>0.25235032162295978</v>
      </c>
      <c r="M24" s="43">
        <v>5.1954477981197712E-2</v>
      </c>
      <c r="N24" s="44">
        <v>0.15586343394359289</v>
      </c>
      <c r="O24" s="45">
        <v>0.15586343394359289</v>
      </c>
      <c r="P24" s="40">
        <v>3.2657100445323987E-2</v>
      </c>
      <c r="Q24" s="41">
        <v>0.1632855022266208</v>
      </c>
      <c r="R24" s="42">
        <v>0.16823354774863952</v>
      </c>
      <c r="S24" s="4"/>
      <c r="T24" s="4"/>
      <c r="U24" s="4"/>
      <c r="V24" s="4"/>
      <c r="W24" s="4"/>
      <c r="X24" s="4"/>
      <c r="Y24" s="4"/>
      <c r="Z24" s="4"/>
      <c r="AA24" s="4"/>
      <c r="AB24" s="7"/>
      <c r="AC24" s="5"/>
      <c r="AD24" s="5"/>
      <c r="AE24" s="5"/>
      <c r="AF24" s="5"/>
    </row>
    <row r="25" spans="1:38" ht="14.45" customHeight="1" x14ac:dyDescent="0.25">
      <c r="A25" s="4"/>
      <c r="B25" s="4"/>
      <c r="C25" s="4"/>
      <c r="D25" s="4"/>
      <c r="E25" s="4"/>
      <c r="F25" s="4"/>
      <c r="G25" s="51"/>
      <c r="H25" s="51"/>
      <c r="I25" s="51"/>
      <c r="J25" s="51"/>
      <c r="K25" s="51"/>
      <c r="L25" s="51"/>
      <c r="M25" s="51"/>
      <c r="N25" s="51"/>
      <c r="O25" s="51"/>
      <c r="P25" s="51"/>
      <c r="Q25" s="51"/>
      <c r="R25" s="51"/>
      <c r="S25" s="4"/>
      <c r="T25" s="4"/>
      <c r="U25" s="4"/>
      <c r="V25" s="4"/>
      <c r="W25" s="4"/>
      <c r="X25" s="4"/>
      <c r="Y25" s="4"/>
      <c r="Z25" s="4"/>
      <c r="AA25" s="4"/>
      <c r="AB25" s="7"/>
      <c r="AC25" s="5"/>
      <c r="AD25" s="5"/>
      <c r="AE25" s="5"/>
      <c r="AF25" s="5"/>
    </row>
    <row r="26" spans="1:38" ht="14.45" customHeight="1" x14ac:dyDescent="0.25">
      <c r="A26" s="4"/>
      <c r="B26" s="4"/>
      <c r="C26" s="4"/>
      <c r="D26" s="4"/>
      <c r="E26" s="4"/>
      <c r="F26" s="4"/>
      <c r="J26" s="51"/>
      <c r="K26" s="51"/>
      <c r="L26" s="51"/>
      <c r="M26" s="51"/>
      <c r="N26" s="51"/>
      <c r="O26" s="51"/>
      <c r="P26" s="51"/>
      <c r="Q26" s="51"/>
      <c r="R26" s="51"/>
      <c r="S26" s="4"/>
      <c r="T26" s="4"/>
      <c r="U26" s="4"/>
      <c r="V26" s="4"/>
      <c r="W26" s="4"/>
      <c r="X26" s="4"/>
      <c r="Y26" s="4"/>
      <c r="Z26" s="4"/>
      <c r="AA26" s="4"/>
      <c r="AB26" s="7"/>
      <c r="AC26" s="5"/>
      <c r="AD26" s="5"/>
      <c r="AE26" s="5"/>
      <c r="AF26" s="5"/>
    </row>
    <row r="27" spans="1:38" ht="14.45" customHeight="1" x14ac:dyDescent="0.25">
      <c r="A27" s="4"/>
      <c r="B27" s="4"/>
      <c r="C27" s="4"/>
      <c r="D27" s="4"/>
      <c r="E27" s="4"/>
      <c r="F27" s="4"/>
      <c r="G27" s="51"/>
      <c r="H27" s="51"/>
      <c r="I27" s="51"/>
      <c r="J27" s="51"/>
      <c r="K27" s="51"/>
      <c r="L27" s="51"/>
      <c r="M27" s="51"/>
      <c r="N27" s="51"/>
      <c r="O27" s="51"/>
      <c r="P27" s="51"/>
      <c r="Q27" s="51"/>
      <c r="R27" s="51"/>
      <c r="S27" s="4"/>
      <c r="T27" s="4"/>
      <c r="U27" s="4"/>
      <c r="V27" s="4"/>
      <c r="W27" s="4"/>
      <c r="X27" s="4"/>
      <c r="Y27" s="4"/>
      <c r="Z27" s="4"/>
      <c r="AA27" s="4"/>
      <c r="AB27" s="7"/>
      <c r="AC27" s="5"/>
      <c r="AD27" s="5"/>
      <c r="AE27" s="5"/>
      <c r="AF27" s="5"/>
    </row>
    <row r="28" spans="1:38" ht="14.45" customHeight="1" x14ac:dyDescent="0.25">
      <c r="A28" s="4"/>
      <c r="B28" s="4"/>
      <c r="C28" s="4"/>
      <c r="D28" s="4"/>
      <c r="E28" s="4"/>
      <c r="F28" s="4"/>
      <c r="G28" s="51"/>
      <c r="H28" s="51"/>
      <c r="I28" s="51"/>
      <c r="J28" s="51"/>
      <c r="K28" s="51"/>
      <c r="L28" s="51"/>
      <c r="M28" s="51"/>
      <c r="N28" s="51"/>
      <c r="O28" s="51"/>
      <c r="P28" s="51"/>
      <c r="Q28" s="51"/>
      <c r="R28" s="51"/>
      <c r="S28" s="4"/>
      <c r="T28" s="4"/>
      <c r="U28" s="4"/>
      <c r="V28" s="4"/>
      <c r="W28" s="4"/>
      <c r="X28" s="4"/>
      <c r="Y28" s="4"/>
      <c r="Z28" s="4"/>
      <c r="AA28" s="4"/>
      <c r="AB28" s="7"/>
      <c r="AC28" s="5"/>
      <c r="AD28" s="5"/>
      <c r="AE28" s="5"/>
      <c r="AF28" s="5"/>
    </row>
    <row r="29" spans="1:38" ht="14.45" customHeight="1" x14ac:dyDescent="0.25">
      <c r="A29" s="4"/>
      <c r="B29" s="4"/>
      <c r="C29" s="4"/>
      <c r="D29" s="4"/>
      <c r="E29" s="4"/>
      <c r="F29" s="4"/>
      <c r="G29" s="51"/>
      <c r="H29" s="51"/>
      <c r="I29" s="51"/>
      <c r="J29" s="51"/>
      <c r="K29" s="51"/>
      <c r="L29" s="51"/>
      <c r="M29" s="51"/>
      <c r="N29" s="51"/>
      <c r="O29" s="51"/>
      <c r="P29" s="51"/>
      <c r="Q29" s="51"/>
      <c r="R29" s="51"/>
      <c r="S29" s="4"/>
      <c r="T29" s="4"/>
      <c r="U29" s="4"/>
      <c r="V29" s="4"/>
      <c r="W29" s="4"/>
      <c r="X29" s="4"/>
      <c r="Y29" s="4"/>
      <c r="Z29" s="4"/>
      <c r="AA29" s="4"/>
      <c r="AB29" s="7"/>
      <c r="AC29" s="5"/>
      <c r="AD29" s="5"/>
      <c r="AE29" s="5"/>
      <c r="AF29" s="5"/>
    </row>
    <row r="30" spans="1:38" ht="14.45" customHeight="1" x14ac:dyDescent="0.25">
      <c r="A30" s="4"/>
      <c r="B30" s="4"/>
      <c r="C30" s="4"/>
      <c r="D30" s="4"/>
      <c r="E30" s="4"/>
      <c r="F30" s="4"/>
      <c r="G30" s="51"/>
      <c r="H30" s="51"/>
      <c r="I30" s="51"/>
      <c r="J30" s="51"/>
      <c r="K30" s="51"/>
      <c r="L30" s="51"/>
      <c r="M30" s="51"/>
      <c r="N30" s="51"/>
      <c r="O30" s="51"/>
      <c r="P30" s="51"/>
      <c r="Q30" s="51"/>
      <c r="R30" s="51"/>
      <c r="S30" s="4"/>
      <c r="T30" s="4"/>
      <c r="U30" s="4"/>
      <c r="V30" s="4"/>
      <c r="W30" s="4"/>
      <c r="X30" s="4"/>
      <c r="Y30" s="4"/>
      <c r="Z30" s="4"/>
      <c r="AA30" s="4"/>
      <c r="AB30" s="7"/>
      <c r="AC30" s="5"/>
      <c r="AD30" s="5"/>
      <c r="AE30" s="5"/>
      <c r="AF30" s="5"/>
    </row>
    <row r="31" spans="1:38" ht="14.45" customHeight="1" x14ac:dyDescent="0.25">
      <c r="A31" s="4"/>
      <c r="B31" s="4"/>
      <c r="C31" s="4"/>
      <c r="D31" s="4"/>
      <c r="E31" s="4"/>
      <c r="F31" s="4"/>
      <c r="G31" s="51"/>
      <c r="H31" s="51"/>
      <c r="I31" s="51"/>
      <c r="J31" s="51"/>
      <c r="K31" s="51"/>
      <c r="L31" s="51"/>
      <c r="M31" s="51"/>
      <c r="N31" s="51"/>
      <c r="O31" s="51"/>
      <c r="P31" s="51"/>
      <c r="Q31" s="51"/>
      <c r="R31" s="51"/>
      <c r="S31" s="4"/>
      <c r="T31" s="4"/>
      <c r="U31" s="4"/>
      <c r="V31" s="4"/>
      <c r="W31" s="4"/>
      <c r="X31" s="4"/>
      <c r="Y31" s="4"/>
      <c r="Z31" s="4"/>
      <c r="AA31" s="4"/>
      <c r="AB31" s="7"/>
      <c r="AC31" s="5"/>
      <c r="AD31" s="5"/>
      <c r="AE31" s="5"/>
      <c r="AF31" s="5"/>
    </row>
    <row r="32" spans="1:38" ht="14.4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7"/>
      <c r="AC32" s="7"/>
    </row>
    <row r="33" spans="1:29" ht="14.45" hidden="1" customHeight="1" x14ac:dyDescent="0.25">
      <c r="A33" s="4"/>
      <c r="B33" s="4"/>
      <c r="C33" s="4"/>
      <c r="D33" s="4"/>
      <c r="E33" s="4"/>
      <c r="F33" s="4"/>
      <c r="G33" s="49" t="s">
        <v>26</v>
      </c>
      <c r="H33" s="4"/>
      <c r="I33" s="4"/>
      <c r="J33" s="4"/>
      <c r="K33" s="4"/>
      <c r="L33" s="4"/>
      <c r="M33" s="4"/>
      <c r="N33" s="4"/>
      <c r="O33" s="4"/>
      <c r="P33" s="4"/>
      <c r="Q33" s="4"/>
      <c r="R33" s="4"/>
      <c r="S33" s="4"/>
      <c r="T33" s="4"/>
      <c r="U33" s="4"/>
      <c r="V33" s="4"/>
      <c r="W33" s="4"/>
      <c r="X33" s="4"/>
      <c r="Y33" s="4"/>
      <c r="Z33" s="4"/>
      <c r="AA33" s="4"/>
      <c r="AB33" s="7"/>
      <c r="AC33" s="7"/>
    </row>
    <row r="34" spans="1:29" ht="14.45" hidden="1"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7"/>
      <c r="AC34" s="7"/>
    </row>
    <row r="35" spans="1:29" ht="14.45" hidden="1" customHeight="1" x14ac:dyDescent="0.25">
      <c r="A35" s="4"/>
      <c r="B35" s="4"/>
      <c r="C35" s="4"/>
      <c r="D35" s="4"/>
      <c r="E35" s="4"/>
      <c r="F35" s="4"/>
      <c r="G35" s="50">
        <f>G24-L24*G15</f>
        <v>-7.4220682830282408E-2</v>
      </c>
      <c r="H35" s="50">
        <f>H24-K24*H15</f>
        <v>3.7110341415137915E-2</v>
      </c>
      <c r="I35" s="50">
        <f>I24-J24*I15</f>
        <v>7.422068283028338E-2</v>
      </c>
      <c r="J35" s="50">
        <f>J24-O24*J15</f>
        <v>5.4428500742207134E-2</v>
      </c>
      <c r="K35" s="50">
        <f>K24-N24*K15</f>
        <v>1.8555170707570512E-2</v>
      </c>
      <c r="L35" s="50">
        <f>L24-M24*L15</f>
        <v>4.4532409698168934E-2</v>
      </c>
      <c r="M35" s="50">
        <f>M24-R24*M15</f>
        <v>-7.4220682830281937E-2</v>
      </c>
      <c r="N35" s="50">
        <f>N24-Q24*N15</f>
        <v>-6.1850569025234836E-2</v>
      </c>
      <c r="O35" s="52">
        <f>O24-P24*O15</f>
        <v>7.4220682830282922E-2</v>
      </c>
      <c r="P35" s="53"/>
      <c r="Q35" s="4"/>
      <c r="R35" s="4"/>
      <c r="S35" s="4"/>
      <c r="T35" s="4"/>
      <c r="U35" s="4"/>
      <c r="V35" s="4"/>
      <c r="W35" s="4"/>
      <c r="X35" s="4"/>
      <c r="Y35" s="4"/>
      <c r="Z35" s="4"/>
      <c r="AA35" s="4"/>
      <c r="AB35" s="7"/>
      <c r="AC35" s="7"/>
    </row>
    <row r="36" spans="1:29" ht="14.45" hidden="1" customHeight="1" x14ac:dyDescent="0.25">
      <c r="A36" s="4"/>
      <c r="B36" s="4"/>
      <c r="C36" s="4"/>
      <c r="D36" s="4"/>
      <c r="E36" s="4"/>
      <c r="F36" s="4"/>
      <c r="G36" s="50">
        <f>-G35</f>
        <v>7.4220682830282408E-2</v>
      </c>
      <c r="H36" s="50">
        <f t="shared" ref="H36:O36" si="2">-H35</f>
        <v>-3.7110341415137915E-2</v>
      </c>
      <c r="I36" s="50">
        <f t="shared" si="2"/>
        <v>-7.422068283028338E-2</v>
      </c>
      <c r="J36" s="50">
        <f t="shared" si="2"/>
        <v>-5.4428500742207134E-2</v>
      </c>
      <c r="K36" s="50">
        <f t="shared" si="2"/>
        <v>-1.8555170707570512E-2</v>
      </c>
      <c r="L36" s="50">
        <f t="shared" si="2"/>
        <v>-4.4532409698168934E-2</v>
      </c>
      <c r="M36" s="50">
        <f t="shared" si="2"/>
        <v>7.4220682830281937E-2</v>
      </c>
      <c r="N36" s="50">
        <f t="shared" si="2"/>
        <v>6.1850569025234836E-2</v>
      </c>
      <c r="O36" s="52">
        <f t="shared" si="2"/>
        <v>-7.4220682830282922E-2</v>
      </c>
      <c r="P36" s="53"/>
      <c r="Q36" s="4"/>
      <c r="R36" s="4"/>
      <c r="S36" s="4"/>
      <c r="T36" s="4"/>
      <c r="U36" s="4"/>
      <c r="V36" s="4"/>
      <c r="W36" s="4"/>
      <c r="X36" s="4"/>
      <c r="Y36" s="4"/>
      <c r="Z36" s="4"/>
      <c r="AA36" s="4"/>
      <c r="AB36" s="7"/>
      <c r="AC36" s="7"/>
    </row>
    <row r="37" spans="1:29" ht="14.45" hidden="1" customHeight="1" x14ac:dyDescent="0.25">
      <c r="A37" s="4"/>
      <c r="B37" s="4"/>
      <c r="C37" s="4"/>
      <c r="D37" s="4"/>
      <c r="E37" s="4"/>
      <c r="F37" s="4"/>
      <c r="S37" s="4"/>
      <c r="T37" s="4"/>
      <c r="U37" s="4"/>
      <c r="V37" s="4"/>
      <c r="W37" s="4"/>
      <c r="X37" s="4"/>
      <c r="Y37" s="4"/>
      <c r="Z37" s="4"/>
      <c r="AA37" s="4"/>
      <c r="AB37" s="7"/>
      <c r="AC37" s="7"/>
    </row>
    <row r="38" spans="1:29" ht="14.45" hidden="1" customHeight="1" x14ac:dyDescent="0.25">
      <c r="A38" s="7"/>
      <c r="B38" s="7"/>
      <c r="C38" s="7"/>
      <c r="D38" s="7"/>
      <c r="E38" s="7"/>
      <c r="F38" s="7"/>
      <c r="G38" s="50">
        <f>G24-O24*G18</f>
        <v>7.4220682830282117E-2</v>
      </c>
      <c r="H38" s="50">
        <f>H24-N24*H18</f>
        <v>7.4220682830278939E-2</v>
      </c>
      <c r="I38" s="50">
        <f>I24-M24*I18</f>
        <v>-7.4220682830282048E-2</v>
      </c>
      <c r="J38" s="50">
        <f>J24-R24*J18</f>
        <v>7.422068283028263E-2</v>
      </c>
      <c r="K38" s="50">
        <f>K24-Q24*K18</f>
        <v>-7.422068283028177E-2</v>
      </c>
      <c r="L38" s="52">
        <f>L24-P24*L18</f>
        <v>-7.4220682830280105E-2</v>
      </c>
      <c r="M38" s="53"/>
      <c r="N38" s="4"/>
      <c r="O38" s="4"/>
      <c r="P38" s="4"/>
      <c r="Q38" s="4"/>
      <c r="R38" s="4"/>
      <c r="S38" s="7"/>
      <c r="T38" s="7"/>
      <c r="U38" s="7"/>
      <c r="V38" s="7"/>
      <c r="W38" s="7"/>
      <c r="X38" s="7"/>
      <c r="Y38" s="7"/>
      <c r="Z38" s="7"/>
      <c r="AA38" s="7"/>
      <c r="AB38" s="7"/>
      <c r="AC38" s="7"/>
    </row>
    <row r="39" spans="1:29" ht="14.45" hidden="1" customHeight="1" x14ac:dyDescent="0.25">
      <c r="A39" s="7"/>
      <c r="B39" s="7"/>
      <c r="C39" s="7"/>
      <c r="D39" s="7"/>
      <c r="E39" s="7"/>
      <c r="F39" s="7"/>
      <c r="G39" s="50">
        <f>-G38</f>
        <v>-7.4220682830282117E-2</v>
      </c>
      <c r="H39" s="50">
        <f t="shared" ref="H39:L39" si="3">-H38</f>
        <v>-7.4220682830278939E-2</v>
      </c>
      <c r="I39" s="50">
        <f t="shared" si="3"/>
        <v>7.4220682830282048E-2</v>
      </c>
      <c r="J39" s="50">
        <f t="shared" si="3"/>
        <v>-7.422068283028263E-2</v>
      </c>
      <c r="K39" s="50">
        <f t="shared" si="3"/>
        <v>7.422068283028177E-2</v>
      </c>
      <c r="L39" s="52">
        <f t="shared" si="3"/>
        <v>7.4220682830280105E-2</v>
      </c>
      <c r="M39" s="53"/>
      <c r="N39" s="4"/>
      <c r="O39" s="4"/>
      <c r="P39" s="4"/>
      <c r="Q39" s="4"/>
      <c r="R39" s="4"/>
      <c r="S39" s="7"/>
      <c r="T39" s="7"/>
      <c r="U39" s="7"/>
      <c r="V39" s="7"/>
      <c r="W39" s="7"/>
      <c r="X39" s="7"/>
      <c r="Y39" s="7"/>
      <c r="Z39" s="7"/>
      <c r="AA39" s="7"/>
      <c r="AB39" s="7"/>
      <c r="AC39" s="7"/>
    </row>
    <row r="40" spans="1:29" ht="14.45" hidden="1" customHeight="1"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9" ht="14.45" hidden="1" customHeight="1" x14ac:dyDescent="0.25">
      <c r="G41" s="2" t="s">
        <v>0</v>
      </c>
    </row>
    <row r="42" spans="1:29" ht="14.45" hidden="1" customHeight="1" x14ac:dyDescent="0.25">
      <c r="G42" s="3">
        <f>(G43+4*H43+I43)/6</f>
        <v>1.0000000000000016</v>
      </c>
    </row>
    <row r="43" spans="1:29" ht="14.45" hidden="1" customHeight="1" x14ac:dyDescent="0.25">
      <c r="G43" s="54">
        <f>SUM(G24,J24,M24,P24)</f>
        <v>0.42107867392380149</v>
      </c>
      <c r="H43" s="54">
        <f>SUM(H24,K24,N24,Q24)</f>
        <v>1.1133102424542312</v>
      </c>
      <c r="I43" s="54">
        <f>SUM(I24,L24,O24,R24)</f>
        <v>1.1256803562592828</v>
      </c>
    </row>
    <row r="44" spans="1:29" ht="14.45" hidden="1" customHeight="1" x14ac:dyDescent="0.25">
      <c r="G44" s="51" t="s">
        <v>33</v>
      </c>
      <c r="H44" s="51" t="s">
        <v>34</v>
      </c>
      <c r="I44" s="51" t="s">
        <v>35</v>
      </c>
    </row>
    <row r="45" spans="1:29" ht="14.45" customHeight="1" x14ac:dyDescent="0.25">
      <c r="G45" s="39"/>
    </row>
  </sheetData>
  <mergeCells count="14">
    <mergeCell ref="G22:I22"/>
    <mergeCell ref="J22:L22"/>
    <mergeCell ref="M22:O22"/>
    <mergeCell ref="P22:R22"/>
    <mergeCell ref="G14:I14"/>
    <mergeCell ref="J14:L14"/>
    <mergeCell ref="M14:O14"/>
    <mergeCell ref="G17:I17"/>
    <mergeCell ref="J17:L17"/>
    <mergeCell ref="G7:I7"/>
    <mergeCell ref="J7:L7"/>
    <mergeCell ref="M7:O7"/>
    <mergeCell ref="P7:R7"/>
    <mergeCell ref="A11:A12"/>
  </mergeCells>
  <conditionalFormatting sqref="D17">
    <cfRule type="cellIs" dxfId="7" priority="1" operator="equal">
      <formula>"YES"</formula>
    </cfRule>
    <cfRule type="cellIs" dxfId="6" priority="2" operator="equal">
      <formula>"NO"</formula>
    </cfRule>
  </conditionalFormatting>
  <dataValidations count="3">
    <dataValidation type="list" allowBlank="1" showInputMessage="1" showErrorMessage="1" sqref="B18:B20 B4:E4 B8:E8" xr:uid="{CA270386-8520-8446-93AD-BB0B9E07510E}">
      <formula1>"1,2,3,4,5,6,7,8,9"</formula1>
    </dataValidation>
    <dataValidation allowBlank="1" showInputMessage="1" showErrorMessage="1" sqref="B16" xr:uid="{C26D8A7A-DF1F-4D48-8FD6-8F706ECD05C5}"/>
    <dataValidation type="list" allowBlank="1" showInputMessage="1" showErrorMessage="1" sqref="B5" xr:uid="{4C2542BE-BB60-5E40-B89F-65C11E10F370}">
      <formula1>$B$3:$E$3</formula1>
    </dataValidation>
  </dataValidations>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F184-31B5-EF43-BE20-DA4F4577A280}">
  <dimension ref="A1:AP45"/>
  <sheetViews>
    <sheetView zoomScale="70" zoomScaleNormal="70" workbookViewId="0">
      <selection activeCell="A2" sqref="A2"/>
    </sheetView>
  </sheetViews>
  <sheetFormatPr defaultColWidth="8.85546875" defaultRowHeight="14.45" customHeight="1" x14ac:dyDescent="0.25"/>
  <cols>
    <col min="1" max="1" width="26.85546875" style="2" bestFit="1" customWidth="1"/>
    <col min="2" max="6" width="11.42578125" style="2" customWidth="1"/>
    <col min="7" max="7" width="11" style="2" customWidth="1"/>
    <col min="8" max="22" width="5.7109375" style="2" customWidth="1"/>
    <col min="23" max="28" width="10" style="2" customWidth="1"/>
    <col min="29" max="31" width="11" style="2" customWidth="1"/>
    <col min="32" max="40" width="8.85546875" style="2" customWidth="1"/>
    <col min="41" max="41" width="12" style="2" customWidth="1"/>
    <col min="42" max="16384" width="8.85546875" style="2"/>
  </cols>
  <sheetData>
    <row r="1" spans="1:39" ht="14.45" customHeight="1" x14ac:dyDescent="0.25">
      <c r="F1" s="5"/>
      <c r="G1" s="5"/>
      <c r="H1" s="5"/>
      <c r="I1" s="5"/>
      <c r="J1" s="5"/>
      <c r="K1" s="5"/>
      <c r="L1" s="5"/>
      <c r="M1" s="5"/>
      <c r="N1" s="5"/>
      <c r="O1" s="5"/>
      <c r="P1" s="5"/>
      <c r="Q1" s="5"/>
      <c r="R1" s="5"/>
      <c r="S1" s="5"/>
      <c r="T1" s="5"/>
      <c r="U1" s="5"/>
      <c r="V1" s="5"/>
      <c r="W1" s="5"/>
      <c r="X1" s="5"/>
      <c r="Y1" s="5"/>
      <c r="Z1" s="5"/>
      <c r="AA1" s="5"/>
      <c r="AB1" s="5"/>
      <c r="AC1" s="5"/>
      <c r="AD1" s="5"/>
      <c r="AE1" s="5"/>
      <c r="AF1" s="5"/>
      <c r="AG1" s="5"/>
    </row>
    <row r="2" spans="1:39" ht="14.45" customHeight="1" x14ac:dyDescent="0.25">
      <c r="A2" s="30" t="s">
        <v>16</v>
      </c>
      <c r="B2" s="1" t="s">
        <v>14</v>
      </c>
      <c r="C2" s="1" t="s">
        <v>12</v>
      </c>
      <c r="D2" s="1" t="s">
        <v>13</v>
      </c>
      <c r="E2" s="1" t="s">
        <v>18</v>
      </c>
      <c r="F2" s="1" t="s">
        <v>19</v>
      </c>
      <c r="G2" s="23"/>
      <c r="H2" s="23"/>
      <c r="I2" s="23"/>
      <c r="J2" s="23"/>
      <c r="K2" s="23"/>
      <c r="L2" s="23"/>
      <c r="M2" s="23"/>
      <c r="N2" s="23"/>
      <c r="O2" s="23"/>
      <c r="P2" s="23"/>
      <c r="Q2" s="23"/>
      <c r="R2" s="23"/>
      <c r="S2" s="23"/>
      <c r="T2" s="23"/>
      <c r="U2" s="23"/>
      <c r="V2" s="23"/>
      <c r="W2" s="23"/>
      <c r="X2" s="23"/>
      <c r="Y2" s="23"/>
      <c r="Z2" s="23"/>
      <c r="AA2" s="23"/>
      <c r="AB2" s="23"/>
      <c r="AC2" s="23"/>
      <c r="AD2" s="23"/>
      <c r="AE2" s="23"/>
      <c r="AF2" s="5"/>
      <c r="AG2" s="5"/>
    </row>
    <row r="3" spans="1:39" ht="14.45" customHeight="1" x14ac:dyDescent="0.25">
      <c r="A3" s="14" t="s">
        <v>7</v>
      </c>
      <c r="B3" s="21" t="s">
        <v>1</v>
      </c>
      <c r="C3" s="21" t="s">
        <v>2</v>
      </c>
      <c r="D3" s="21" t="s">
        <v>3</v>
      </c>
      <c r="E3" s="21" t="s">
        <v>4</v>
      </c>
      <c r="F3" s="21" t="s">
        <v>5</v>
      </c>
      <c r="G3" s="24"/>
      <c r="W3" s="24"/>
      <c r="X3" s="24"/>
      <c r="Y3" s="24"/>
      <c r="Z3" s="24"/>
      <c r="AA3" s="24"/>
      <c r="AB3" s="24"/>
      <c r="AC3" s="24"/>
      <c r="AD3" s="24"/>
      <c r="AE3" s="24"/>
      <c r="AF3" s="5"/>
      <c r="AG3" s="5"/>
    </row>
    <row r="4" spans="1:39" ht="14.45" customHeight="1" x14ac:dyDescent="0.25">
      <c r="A4" s="14" t="s">
        <v>8</v>
      </c>
      <c r="B4" s="26">
        <v>1</v>
      </c>
      <c r="C4" s="26">
        <v>2</v>
      </c>
      <c r="D4" s="26">
        <v>3</v>
      </c>
      <c r="E4" s="26">
        <v>4</v>
      </c>
      <c r="F4" s="26">
        <v>5</v>
      </c>
      <c r="AF4" s="5"/>
      <c r="AG4" s="5"/>
    </row>
    <row r="5" spans="1:39" ht="14.45" customHeight="1" x14ac:dyDescent="0.25">
      <c r="A5" s="15"/>
      <c r="F5" s="5"/>
      <c r="G5" s="5"/>
      <c r="H5" s="5"/>
      <c r="I5" s="5"/>
      <c r="J5" s="5"/>
      <c r="K5" s="5"/>
      <c r="L5" s="5"/>
      <c r="M5" s="5"/>
      <c r="N5" s="5"/>
      <c r="O5" s="5"/>
      <c r="P5" s="5"/>
      <c r="Q5" s="5"/>
      <c r="R5" s="5"/>
      <c r="S5" s="5"/>
      <c r="T5" s="5"/>
      <c r="U5" s="5"/>
      <c r="V5" s="5"/>
      <c r="W5" s="5"/>
      <c r="X5" s="5"/>
      <c r="Y5" s="5"/>
      <c r="Z5" s="5"/>
      <c r="AA5" s="5"/>
      <c r="AB5" s="5"/>
      <c r="AC5" s="5"/>
      <c r="AD5" s="5"/>
      <c r="AE5" s="5"/>
      <c r="AF5" s="5"/>
      <c r="AG5" s="5"/>
    </row>
    <row r="6" spans="1:39" ht="14.45" customHeight="1" x14ac:dyDescent="0.25">
      <c r="A6" s="15"/>
      <c r="F6" s="5"/>
      <c r="G6" s="5"/>
      <c r="H6" s="32" t="s">
        <v>23</v>
      </c>
      <c r="I6" s="5"/>
      <c r="J6" s="5"/>
      <c r="K6" s="5"/>
      <c r="L6" s="5"/>
      <c r="M6" s="5"/>
      <c r="N6" s="5"/>
      <c r="O6" s="5"/>
      <c r="P6" s="5"/>
      <c r="Q6" s="5"/>
      <c r="R6" s="5"/>
      <c r="S6" s="5"/>
      <c r="T6" s="5"/>
      <c r="U6" s="5"/>
      <c r="V6" s="5"/>
      <c r="W6" s="5"/>
      <c r="X6" s="5"/>
      <c r="Y6" s="5"/>
      <c r="Z6" s="5"/>
      <c r="AA6" s="5"/>
      <c r="AB6" s="5"/>
      <c r="AC6" s="5"/>
      <c r="AD6" s="5"/>
      <c r="AE6" s="5"/>
      <c r="AF6" s="5"/>
      <c r="AG6" s="5"/>
    </row>
    <row r="7" spans="1:39" ht="14.45" customHeight="1" x14ac:dyDescent="0.25">
      <c r="A7" s="16" t="s">
        <v>9</v>
      </c>
      <c r="B7" s="29" t="str">
        <f>IF($B$4=1,$B$3,IF($C$4=1,$C$3,IF($D$4=1,$D$3,IF($E$4=1,$E$3,IF($F$4=1,$F$3,"")))))</f>
        <v>C1</v>
      </c>
      <c r="C7" s="29" t="str">
        <f>IF($B$4=2,$B$3,IF($C$4=2,$C$3,IF($D$4=2,$D$3,IF($E$4=2,$E$3,IF($F$4=2,$F$3,"")))))</f>
        <v>C2</v>
      </c>
      <c r="D7" s="29" t="str">
        <f>IF($B$4=3,$B$3,IF($C$4=3,$C$3,IF($D$4=3,$D$3,IF($E$4=3,$E$3,IF($F$4=3,$F$3,"")))))</f>
        <v>C3</v>
      </c>
      <c r="E7" s="29" t="str">
        <f>IF($B$4=4,$B$3,IF($C$4=4,$C$3,IF($D$4=4,$D$3,IF($E$4=4,$E$3,IF($F$4=4,$F$3,"")))))</f>
        <v>C4</v>
      </c>
      <c r="F7" s="29" t="str">
        <f>IF($B$4=5,$B$3,IF($C$4=5,$C$3,IF($D$4=5,$D$3,IF($E$4=5,$E$3,IF($F$4=5,$F$3,"")))))</f>
        <v>C5</v>
      </c>
      <c r="G7" s="5"/>
      <c r="H7" s="101" t="str">
        <f>B7</f>
        <v>C1</v>
      </c>
      <c r="I7" s="101"/>
      <c r="J7" s="101"/>
      <c r="K7" s="101" t="str">
        <f>C7</f>
        <v>C2</v>
      </c>
      <c r="L7" s="101"/>
      <c r="M7" s="101"/>
      <c r="N7" s="101" t="str">
        <f>D7</f>
        <v>C3</v>
      </c>
      <c r="O7" s="101"/>
      <c r="P7" s="101"/>
      <c r="Q7" s="101" t="str">
        <f>E7</f>
        <v>C4</v>
      </c>
      <c r="R7" s="101"/>
      <c r="S7" s="101"/>
      <c r="T7" s="101" t="str">
        <f>F7</f>
        <v>C5</v>
      </c>
      <c r="U7" s="101"/>
      <c r="V7" s="101"/>
      <c r="W7" s="5"/>
      <c r="X7" s="5"/>
      <c r="Y7" s="5"/>
      <c r="Z7" s="5"/>
      <c r="AA7" s="5"/>
      <c r="AB7" s="5"/>
      <c r="AC7" s="5"/>
      <c r="AD7" s="5"/>
      <c r="AE7" s="5"/>
      <c r="AF7" s="5"/>
      <c r="AG7" s="5"/>
      <c r="AL7" s="5"/>
      <c r="AM7" s="5"/>
    </row>
    <row r="8" spans="1:39" ht="14.45" customHeight="1" x14ac:dyDescent="0.25">
      <c r="A8" s="17" t="s">
        <v>10</v>
      </c>
      <c r="B8" s="26">
        <v>1</v>
      </c>
      <c r="C8" s="26">
        <v>2</v>
      </c>
      <c r="D8" s="26">
        <v>3</v>
      </c>
      <c r="E8" s="26">
        <v>4</v>
      </c>
      <c r="F8" s="26">
        <v>5</v>
      </c>
      <c r="G8" s="24"/>
      <c r="H8" s="33">
        <f>IF(I8=1,1,IF(I8=9,9,I8-1))</f>
        <v>1</v>
      </c>
      <c r="I8" s="34">
        <f>B8</f>
        <v>1</v>
      </c>
      <c r="J8" s="35">
        <f>IF(I8=1,1,IF(I8=9,9,I8+1))</f>
        <v>1</v>
      </c>
      <c r="K8" s="36">
        <f>IF(L8=1,1,IF(L8=9,9,L8-1))</f>
        <v>1</v>
      </c>
      <c r="L8" s="37">
        <f>C8</f>
        <v>2</v>
      </c>
      <c r="M8" s="38">
        <f>IF(L8=1,1,IF(L8=9,9,L8+1))</f>
        <v>3</v>
      </c>
      <c r="N8" s="33">
        <f>IF(O8=1,1,IF(O8=9,9,O8-1))</f>
        <v>2</v>
      </c>
      <c r="O8" s="34">
        <f>D8</f>
        <v>3</v>
      </c>
      <c r="P8" s="35">
        <f>IF(O8=1,1,IF(O8=9,9,O8+1))</f>
        <v>4</v>
      </c>
      <c r="Q8" s="36">
        <f>IF(R8=1,1,IF(R8=9,9,R8-1))</f>
        <v>3</v>
      </c>
      <c r="R8" s="37">
        <f>E8</f>
        <v>4</v>
      </c>
      <c r="S8" s="38">
        <f>IF(R8=1,1,IF(R8=9,9,R8+1))</f>
        <v>5</v>
      </c>
      <c r="T8" s="33">
        <f>IF(U8=1,1,IF(U8=9,9,U8-1))</f>
        <v>4</v>
      </c>
      <c r="U8" s="34">
        <f>F8</f>
        <v>5</v>
      </c>
      <c r="V8" s="35">
        <f>IF(U8=1,1,IF(U8=9,9,U8+1))</f>
        <v>6</v>
      </c>
      <c r="W8" s="24"/>
      <c r="X8" s="24"/>
      <c r="Y8" s="24"/>
      <c r="Z8" s="24"/>
      <c r="AA8" s="24"/>
      <c r="AB8" s="24"/>
      <c r="AC8" s="24"/>
      <c r="AD8" s="24"/>
      <c r="AE8" s="24"/>
      <c r="AF8" s="5"/>
      <c r="AG8" s="5"/>
    </row>
    <row r="9" spans="1:39" ht="14.45" customHeight="1" x14ac:dyDescent="0.25">
      <c r="B9" s="4"/>
      <c r="C9" s="4"/>
      <c r="D9" s="4"/>
      <c r="AF9" s="5"/>
      <c r="AG9" s="5"/>
    </row>
    <row r="10" spans="1:39" ht="14.45" customHeight="1" x14ac:dyDescent="0.25">
      <c r="B10" s="4"/>
      <c r="C10" s="4"/>
      <c r="D10" s="4"/>
      <c r="AF10" s="5"/>
      <c r="AG10" s="5"/>
    </row>
    <row r="11" spans="1:39" ht="14.45" customHeight="1" x14ac:dyDescent="0.25">
      <c r="A11" s="102" t="s">
        <v>28</v>
      </c>
      <c r="B11" s="29" t="str">
        <f>B7</f>
        <v>C1</v>
      </c>
      <c r="C11" s="29" t="str">
        <f t="shared" ref="C11:F11" si="0">C7</f>
        <v>C2</v>
      </c>
      <c r="D11" s="29" t="str">
        <f t="shared" si="0"/>
        <v>C3</v>
      </c>
      <c r="E11" s="29" t="str">
        <f t="shared" si="0"/>
        <v>C4</v>
      </c>
      <c r="F11" s="29" t="str">
        <f t="shared" si="0"/>
        <v>C5</v>
      </c>
      <c r="AF11" s="5"/>
      <c r="AG11" s="5"/>
    </row>
    <row r="12" spans="1:39" ht="14.45" customHeight="1" x14ac:dyDescent="0.25">
      <c r="A12" s="103"/>
      <c r="B12" s="31">
        <f>(H24+4*I24+J24)/6</f>
        <v>0.43108471950724953</v>
      </c>
      <c r="C12" s="31">
        <f>(K24+4*L24+M24)/6</f>
        <v>0.21155903072326998</v>
      </c>
      <c r="D12" s="31">
        <f>(N24+4*O24+P24)/6</f>
        <v>0.12388890937926465</v>
      </c>
      <c r="E12" s="31">
        <f>(Q24+4*R24+S24)/6</f>
        <v>0.12702393685685848</v>
      </c>
      <c r="F12" s="31">
        <f>(T24+4*U24+V24)/6</f>
        <v>0.10644340353336128</v>
      </c>
      <c r="AF12" s="5"/>
      <c r="AG12" s="5"/>
    </row>
    <row r="13" spans="1:39" ht="14.45" customHeight="1" x14ac:dyDescent="0.25">
      <c r="B13" s="4"/>
      <c r="C13" s="4"/>
      <c r="D13" s="4"/>
      <c r="H13" s="39" t="s">
        <v>24</v>
      </c>
      <c r="AF13" s="5"/>
      <c r="AG13" s="5"/>
    </row>
    <row r="14" spans="1:39" ht="14.45" customHeight="1" x14ac:dyDescent="0.25">
      <c r="A14" s="27"/>
      <c r="H14" s="104" t="str">
        <f>B7&amp;"/"&amp;C7</f>
        <v>C1/C2</v>
      </c>
      <c r="I14" s="104"/>
      <c r="J14" s="104"/>
      <c r="K14" s="104" t="str">
        <f>C7&amp;"/"&amp;D7</f>
        <v>C2/C3</v>
      </c>
      <c r="L14" s="104"/>
      <c r="M14" s="104"/>
      <c r="N14" s="105" t="str">
        <f>D7&amp;"/"&amp;E7</f>
        <v>C3/C4</v>
      </c>
      <c r="O14" s="106"/>
      <c r="P14" s="107"/>
      <c r="Q14" s="105" t="str">
        <f>E7&amp;"/"&amp;F7</f>
        <v>C4/C5</v>
      </c>
      <c r="R14" s="106"/>
      <c r="S14" s="106"/>
      <c r="T14" s="56"/>
      <c r="U14" s="55"/>
      <c r="V14" s="55"/>
      <c r="AF14" s="5"/>
      <c r="AG14" s="5"/>
    </row>
    <row r="15" spans="1:39" ht="14.45" customHeight="1" x14ac:dyDescent="0.25">
      <c r="A15" s="28" t="s">
        <v>27</v>
      </c>
      <c r="B15" s="25"/>
      <c r="C15" s="25"/>
      <c r="D15" s="25"/>
      <c r="E15" s="25"/>
      <c r="F15" s="25"/>
      <c r="G15" s="25"/>
      <c r="H15" s="40">
        <f>K8/J8</f>
        <v>1</v>
      </c>
      <c r="I15" s="41">
        <f>L8/I8</f>
        <v>2</v>
      </c>
      <c r="J15" s="42">
        <f>M8/H8</f>
        <v>3</v>
      </c>
      <c r="K15" s="43">
        <f>N8/M8</f>
        <v>0.66666666666666663</v>
      </c>
      <c r="L15" s="44">
        <f>O8/L8</f>
        <v>1.5</v>
      </c>
      <c r="M15" s="45">
        <f>P8/K8</f>
        <v>4</v>
      </c>
      <c r="N15" s="40">
        <f>Q8/P8</f>
        <v>0.75</v>
      </c>
      <c r="O15" s="41">
        <f>R8/O8</f>
        <v>1.3333333333333333</v>
      </c>
      <c r="P15" s="42">
        <f>S8/N8</f>
        <v>2.5</v>
      </c>
      <c r="Q15" s="43">
        <f>T8/S8</f>
        <v>0.8</v>
      </c>
      <c r="R15" s="44">
        <f>U8/R8</f>
        <v>1.25</v>
      </c>
      <c r="S15" s="44">
        <f>V8/Q8</f>
        <v>2</v>
      </c>
      <c r="T15" s="57"/>
      <c r="U15" s="51"/>
      <c r="V15" s="51"/>
      <c r="W15" s="25"/>
      <c r="X15" s="25"/>
      <c r="Y15" s="25"/>
      <c r="Z15" s="25"/>
      <c r="AA15" s="25"/>
      <c r="AB15" s="25"/>
      <c r="AC15" s="25"/>
      <c r="AD15" s="25"/>
      <c r="AE15" s="25"/>
      <c r="AF15" s="18"/>
      <c r="AG15" s="19"/>
      <c r="AH15" s="5"/>
      <c r="AI15" s="5"/>
    </row>
    <row r="16" spans="1:39" ht="14.45" customHeight="1" x14ac:dyDescent="0.25">
      <c r="A16" s="3" t="s">
        <v>11</v>
      </c>
      <c r="B16" s="22">
        <v>6.6388817172573944E-2</v>
      </c>
      <c r="AF16" s="5"/>
      <c r="AG16" s="5"/>
      <c r="AH16" s="5"/>
      <c r="AI16" s="5"/>
    </row>
    <row r="17" spans="1:42" ht="14.45" customHeight="1" x14ac:dyDescent="0.25">
      <c r="C17" s="12"/>
      <c r="H17" s="104" t="str">
        <f>B7&amp;"/"&amp;D7</f>
        <v>C1/C3</v>
      </c>
      <c r="I17" s="104"/>
      <c r="J17" s="104"/>
      <c r="K17" s="104" t="str">
        <f>C7&amp;"/"&amp;E7</f>
        <v>C2/C4</v>
      </c>
      <c r="L17" s="104"/>
      <c r="M17" s="104"/>
      <c r="N17" s="105" t="str">
        <f>D7&amp;"/"&amp;F7</f>
        <v>C3/C5</v>
      </c>
      <c r="O17" s="106"/>
      <c r="P17" s="106"/>
      <c r="Q17" s="56"/>
      <c r="R17" s="55"/>
      <c r="S17" s="55"/>
      <c r="AF17" s="5"/>
      <c r="AG17" s="5"/>
      <c r="AH17" s="5"/>
      <c r="AI17" s="5"/>
      <c r="AJ17" s="5"/>
      <c r="AK17" s="5"/>
      <c r="AL17" s="5"/>
      <c r="AM17" s="5"/>
      <c r="AN17" s="5"/>
      <c r="AO17" s="5"/>
    </row>
    <row r="18" spans="1:42" ht="14.45" customHeight="1" x14ac:dyDescent="0.25">
      <c r="A18" s="6"/>
      <c r="B18" s="6"/>
      <c r="C18" s="6"/>
      <c r="D18" s="6"/>
      <c r="E18" s="6"/>
      <c r="H18" s="43">
        <f>H15*K15</f>
        <v>0.66666666666666663</v>
      </c>
      <c r="I18" s="44">
        <f>I15*L15</f>
        <v>3</v>
      </c>
      <c r="J18" s="45">
        <f>J15*M15</f>
        <v>12</v>
      </c>
      <c r="K18" s="40">
        <f t="shared" ref="K18:P18" si="1">K15*N15</f>
        <v>0.5</v>
      </c>
      <c r="L18" s="41">
        <f t="shared" si="1"/>
        <v>2</v>
      </c>
      <c r="M18" s="42">
        <f t="shared" si="1"/>
        <v>10</v>
      </c>
      <c r="N18" s="43">
        <f t="shared" si="1"/>
        <v>0.60000000000000009</v>
      </c>
      <c r="O18" s="44">
        <f t="shared" si="1"/>
        <v>1.6666666666666665</v>
      </c>
      <c r="P18" s="44">
        <f t="shared" si="1"/>
        <v>5</v>
      </c>
      <c r="Q18" s="57"/>
      <c r="R18" s="51"/>
      <c r="S18" s="51"/>
      <c r="AF18" s="5"/>
      <c r="AG18" s="5"/>
      <c r="AH18" s="5"/>
      <c r="AI18" s="5"/>
      <c r="AJ18" s="5"/>
      <c r="AK18" s="5"/>
      <c r="AL18" s="5"/>
      <c r="AM18" s="5"/>
      <c r="AN18" s="5"/>
      <c r="AO18" s="5"/>
    </row>
    <row r="19" spans="1:42" ht="14.45" customHeight="1" x14ac:dyDescent="0.25">
      <c r="A19" s="6"/>
      <c r="B19" s="6"/>
      <c r="C19" s="6"/>
      <c r="D19" s="6"/>
      <c r="E19" s="6"/>
      <c r="AF19" s="5"/>
      <c r="AG19" s="5"/>
      <c r="AH19" s="5"/>
      <c r="AI19" s="5"/>
    </row>
    <row r="20" spans="1:42" ht="14.45" customHeight="1" x14ac:dyDescent="0.25">
      <c r="A20" s="13"/>
      <c r="B20" s="13"/>
      <c r="C20" s="13"/>
      <c r="D20" s="13"/>
      <c r="E20" s="13"/>
      <c r="AF20" s="5"/>
      <c r="AP20" s="5"/>
    </row>
    <row r="21" spans="1:42" ht="14.45" customHeight="1" x14ac:dyDescent="0.25">
      <c r="A21" s="6"/>
      <c r="B21" s="6"/>
      <c r="C21" s="6"/>
      <c r="D21" s="6"/>
      <c r="E21" s="6"/>
      <c r="F21" s="6"/>
      <c r="G21" s="6"/>
      <c r="H21" s="32" t="s">
        <v>25</v>
      </c>
      <c r="I21" s="5"/>
      <c r="J21" s="5"/>
      <c r="K21" s="5"/>
      <c r="L21" s="5"/>
      <c r="M21" s="5"/>
      <c r="N21" s="5"/>
      <c r="O21" s="5"/>
      <c r="P21" s="5"/>
      <c r="Q21" s="5"/>
      <c r="R21" s="5"/>
      <c r="S21" s="5"/>
      <c r="T21" s="5"/>
      <c r="U21" s="5"/>
      <c r="V21" s="5"/>
      <c r="W21" s="6"/>
      <c r="X21" s="6"/>
      <c r="Y21" s="6"/>
      <c r="Z21" s="6"/>
      <c r="AA21" s="6"/>
      <c r="AB21" s="6"/>
      <c r="AC21" s="6"/>
      <c r="AD21" s="6"/>
      <c r="AE21" s="6"/>
      <c r="AF21" s="6"/>
      <c r="AG21" s="5"/>
      <c r="AH21" s="5"/>
      <c r="AI21" s="5"/>
      <c r="AJ21" s="5"/>
      <c r="AK21" s="5"/>
    </row>
    <row r="22" spans="1:42" ht="14.45" customHeight="1" x14ac:dyDescent="0.25">
      <c r="A22" s="6"/>
      <c r="B22" s="6"/>
      <c r="C22" s="6"/>
      <c r="D22" s="6"/>
      <c r="E22" s="6"/>
      <c r="F22" s="6"/>
      <c r="G22" s="6"/>
      <c r="H22" s="101" t="str">
        <f>IF(B7="",B2,B7)</f>
        <v>C1</v>
      </c>
      <c r="I22" s="101"/>
      <c r="J22" s="101"/>
      <c r="K22" s="101" t="str">
        <f>IF(C7="",C2,C7)</f>
        <v>C2</v>
      </c>
      <c r="L22" s="101"/>
      <c r="M22" s="101"/>
      <c r="N22" s="101" t="str">
        <f>IF(D7="",D2,D7)</f>
        <v>C3</v>
      </c>
      <c r="O22" s="101"/>
      <c r="P22" s="101"/>
      <c r="Q22" s="101" t="str">
        <f>IF(E7="",E2,E7)</f>
        <v>C4</v>
      </c>
      <c r="R22" s="101"/>
      <c r="S22" s="101"/>
      <c r="T22" s="101" t="str">
        <f>IF(F7="",F2,F7)</f>
        <v>C5</v>
      </c>
      <c r="U22" s="101"/>
      <c r="V22" s="101"/>
      <c r="W22" s="6"/>
      <c r="X22" s="6"/>
      <c r="Y22" s="6"/>
      <c r="Z22" s="6"/>
      <c r="AA22" s="6"/>
      <c r="AB22" s="6"/>
      <c r="AC22" s="6"/>
      <c r="AD22" s="6"/>
      <c r="AE22" s="6"/>
      <c r="AF22" s="6"/>
    </row>
    <row r="23" spans="1:42" ht="14.45" customHeight="1" x14ac:dyDescent="0.25">
      <c r="A23" s="7"/>
      <c r="B23" s="7"/>
      <c r="C23" s="7"/>
      <c r="D23" s="7"/>
      <c r="E23" s="7"/>
      <c r="F23" s="7"/>
      <c r="G23" s="7"/>
      <c r="H23" s="33" t="str">
        <f>"L("&amp;B$7&amp;")"</f>
        <v>L(C1)</v>
      </c>
      <c r="I23" s="34" t="str">
        <f>"M("&amp;B$7&amp;")"</f>
        <v>M(C1)</v>
      </c>
      <c r="J23" s="35" t="str">
        <f>"U("&amp;B$7&amp;")"</f>
        <v>U(C1)</v>
      </c>
      <c r="K23" s="36" t="str">
        <f>"L("&amp;C$7&amp;")"</f>
        <v>L(C2)</v>
      </c>
      <c r="L23" s="37" t="str">
        <f>"M("&amp;C$7&amp;")"</f>
        <v>M(C2)</v>
      </c>
      <c r="M23" s="38" t="str">
        <f>"U("&amp;C$7&amp;")"</f>
        <v>U(C2)</v>
      </c>
      <c r="N23" s="33" t="str">
        <f>"L("&amp;D$7&amp;")"</f>
        <v>L(C3)</v>
      </c>
      <c r="O23" s="34" t="str">
        <f>"M("&amp;D$7&amp;")"</f>
        <v>M(C3)</v>
      </c>
      <c r="P23" s="35" t="str">
        <f>"U("&amp;D$7&amp;")"</f>
        <v>U(C3)</v>
      </c>
      <c r="Q23" s="36" t="str">
        <f>"L("&amp;E$7&amp;")"</f>
        <v>L(C4)</v>
      </c>
      <c r="R23" s="37" t="str">
        <f>"M("&amp;E$7&amp;")"</f>
        <v>M(C4)</v>
      </c>
      <c r="S23" s="38" t="str">
        <f>"U("&amp;E$7&amp;")"</f>
        <v>U(C4)</v>
      </c>
      <c r="T23" s="33" t="str">
        <f>"L("&amp;F$7&amp;")"</f>
        <v>L(C5)</v>
      </c>
      <c r="U23" s="34" t="str">
        <f>"M("&amp;F$7&amp;")"</f>
        <v>M(C5)</v>
      </c>
      <c r="V23" s="35" t="str">
        <f>"U("&amp;F$7&amp;")"</f>
        <v>U(C5)</v>
      </c>
      <c r="W23" s="7"/>
      <c r="X23" s="7"/>
      <c r="Y23" s="7"/>
      <c r="Z23" s="7"/>
      <c r="AA23" s="7"/>
      <c r="AB23" s="7"/>
      <c r="AC23" s="7"/>
      <c r="AD23" s="7"/>
      <c r="AE23" s="7"/>
      <c r="AF23" s="7"/>
    </row>
    <row r="24" spans="1:42" ht="14.45" customHeight="1" x14ac:dyDescent="0.25">
      <c r="A24" s="4"/>
      <c r="B24" s="4"/>
      <c r="C24" s="4"/>
      <c r="D24" s="4"/>
      <c r="E24" s="4"/>
      <c r="F24" s="4"/>
      <c r="G24" s="4"/>
      <c r="H24" s="46">
        <v>0.15933316121417762</v>
      </c>
      <c r="I24" s="47">
        <v>0.48463836535979271</v>
      </c>
      <c r="J24" s="48">
        <v>0.48862169439014869</v>
      </c>
      <c r="K24" s="40">
        <v>0.14074429240585817</v>
      </c>
      <c r="L24" s="41">
        <v>0.22572197838675234</v>
      </c>
      <c r="M24" s="42">
        <v>0.22572197838675229</v>
      </c>
      <c r="N24" s="43">
        <v>4.6250875963560201E-2</v>
      </c>
      <c r="O24" s="44">
        <v>0.13941651606240554</v>
      </c>
      <c r="P24" s="45">
        <v>0.13941651606240554</v>
      </c>
      <c r="Q24" s="40">
        <v>2.9211079555932572E-2</v>
      </c>
      <c r="R24" s="41">
        <v>0.14605539777966289</v>
      </c>
      <c r="S24" s="42">
        <v>0.14871095046656665</v>
      </c>
      <c r="T24" s="43">
        <v>4.1161066646995793E-2</v>
      </c>
      <c r="U24" s="44">
        <v>0.11949987091063437</v>
      </c>
      <c r="V24" s="45">
        <v>0.11949987091063437</v>
      </c>
      <c r="W24" s="4"/>
      <c r="X24" s="4"/>
      <c r="Y24" s="4"/>
      <c r="Z24" s="4"/>
      <c r="AA24" s="4"/>
      <c r="AB24" s="4"/>
      <c r="AC24" s="4"/>
      <c r="AD24" s="4"/>
      <c r="AE24" s="4"/>
      <c r="AF24" s="7"/>
      <c r="AG24" s="5"/>
      <c r="AH24" s="5"/>
      <c r="AI24" s="5"/>
      <c r="AJ24" s="5"/>
    </row>
    <row r="25" spans="1:42" ht="14.45" customHeight="1" x14ac:dyDescent="0.25">
      <c r="A25" s="4"/>
      <c r="B25" s="4"/>
      <c r="C25" s="4"/>
      <c r="D25" s="4"/>
      <c r="E25" s="4"/>
      <c r="F25" s="4"/>
      <c r="G25" s="4"/>
      <c r="H25" s="51"/>
      <c r="I25" s="51"/>
      <c r="J25" s="51"/>
      <c r="K25" s="51"/>
      <c r="L25" s="51"/>
      <c r="M25" s="51"/>
      <c r="N25" s="51"/>
      <c r="O25" s="51"/>
      <c r="P25" s="51"/>
      <c r="Q25" s="51"/>
      <c r="R25" s="51"/>
      <c r="S25" s="51"/>
      <c r="T25" s="51"/>
      <c r="U25" s="51"/>
      <c r="V25" s="51"/>
      <c r="W25" s="4"/>
      <c r="X25" s="4"/>
      <c r="Y25" s="4"/>
      <c r="Z25" s="4"/>
      <c r="AA25" s="4"/>
      <c r="AB25" s="4"/>
      <c r="AC25" s="4"/>
      <c r="AD25" s="4"/>
      <c r="AE25" s="4"/>
      <c r="AF25" s="7"/>
      <c r="AG25" s="5"/>
      <c r="AH25" s="5"/>
      <c r="AI25" s="5"/>
      <c r="AJ25" s="5"/>
    </row>
    <row r="26" spans="1:42" ht="14.45" customHeight="1" x14ac:dyDescent="0.25">
      <c r="A26" s="4"/>
      <c r="B26" s="4"/>
      <c r="C26" s="4"/>
      <c r="D26" s="4"/>
      <c r="E26" s="4"/>
      <c r="F26" s="4"/>
      <c r="G26" s="4"/>
      <c r="K26" s="51"/>
      <c r="L26" s="51"/>
      <c r="M26" s="51"/>
      <c r="N26" s="51"/>
      <c r="O26" s="51"/>
      <c r="P26" s="51"/>
      <c r="Q26" s="51"/>
      <c r="R26" s="51"/>
      <c r="S26" s="51"/>
      <c r="T26" s="51"/>
      <c r="U26" s="51"/>
      <c r="V26" s="51"/>
      <c r="W26" s="4"/>
      <c r="X26" s="4"/>
      <c r="Y26" s="4"/>
      <c r="Z26" s="4"/>
      <c r="AA26" s="4"/>
      <c r="AB26" s="4"/>
      <c r="AC26" s="4"/>
      <c r="AD26" s="4"/>
      <c r="AE26" s="4"/>
      <c r="AF26" s="7"/>
      <c r="AG26" s="5"/>
      <c r="AH26" s="5"/>
      <c r="AI26" s="5"/>
      <c r="AJ26" s="5"/>
    </row>
    <row r="27" spans="1:42" ht="14.45" customHeight="1" x14ac:dyDescent="0.25">
      <c r="A27" s="4"/>
      <c r="B27" s="4"/>
      <c r="C27" s="4"/>
      <c r="D27" s="4"/>
      <c r="E27" s="4"/>
      <c r="F27" s="4"/>
      <c r="G27" s="4"/>
      <c r="H27" s="51"/>
      <c r="I27" s="51"/>
      <c r="J27" s="51"/>
      <c r="K27" s="51"/>
      <c r="L27" s="51"/>
      <c r="M27" s="51"/>
      <c r="N27" s="51"/>
      <c r="O27" s="51"/>
      <c r="P27" s="51"/>
      <c r="Q27" s="51"/>
      <c r="R27" s="51"/>
      <c r="S27" s="51"/>
      <c r="T27" s="51"/>
      <c r="U27" s="51"/>
      <c r="V27" s="51"/>
      <c r="W27" s="4"/>
      <c r="X27" s="4"/>
      <c r="Y27" s="4"/>
      <c r="Z27" s="4"/>
      <c r="AA27" s="4"/>
      <c r="AB27" s="4"/>
      <c r="AC27" s="4"/>
      <c r="AD27" s="4"/>
      <c r="AE27" s="4"/>
      <c r="AF27" s="7"/>
      <c r="AG27" s="5"/>
      <c r="AH27" s="5"/>
      <c r="AI27" s="5"/>
      <c r="AJ27" s="5"/>
    </row>
    <row r="28" spans="1:42" ht="14.45" customHeight="1" x14ac:dyDescent="0.25">
      <c r="A28" s="4"/>
      <c r="B28" s="4"/>
      <c r="C28" s="4"/>
      <c r="D28" s="4"/>
      <c r="E28" s="4"/>
      <c r="F28" s="4"/>
      <c r="G28" s="4"/>
      <c r="H28" s="51"/>
      <c r="I28" s="51"/>
      <c r="J28" s="51"/>
      <c r="K28" s="51"/>
      <c r="L28" s="51"/>
      <c r="M28" s="51"/>
      <c r="N28" s="51"/>
      <c r="O28" s="51"/>
      <c r="P28" s="51"/>
      <c r="Q28" s="51"/>
      <c r="R28" s="51"/>
      <c r="S28" s="51"/>
      <c r="T28" s="51"/>
      <c r="U28" s="51"/>
      <c r="V28" s="51"/>
      <c r="W28" s="4"/>
      <c r="X28" s="4"/>
      <c r="Y28" s="4"/>
      <c r="Z28" s="4"/>
      <c r="AA28" s="4"/>
      <c r="AB28" s="4"/>
      <c r="AC28" s="4"/>
      <c r="AD28" s="4"/>
      <c r="AE28" s="4"/>
      <c r="AF28" s="7"/>
      <c r="AG28" s="5"/>
      <c r="AH28" s="5"/>
      <c r="AI28" s="5"/>
      <c r="AJ28" s="5"/>
    </row>
    <row r="29" spans="1:42" ht="14.45" customHeight="1" x14ac:dyDescent="0.25">
      <c r="A29" s="4"/>
      <c r="B29" s="4"/>
      <c r="C29" s="4"/>
      <c r="D29" s="4"/>
      <c r="E29" s="4"/>
      <c r="F29" s="4"/>
      <c r="G29" s="4"/>
      <c r="H29" s="51"/>
      <c r="I29" s="51"/>
      <c r="J29" s="51"/>
      <c r="K29" s="51"/>
      <c r="L29" s="51"/>
      <c r="M29" s="51"/>
      <c r="N29" s="51"/>
      <c r="O29" s="51"/>
      <c r="P29" s="51"/>
      <c r="Q29" s="51"/>
      <c r="R29" s="51"/>
      <c r="S29" s="51"/>
      <c r="T29" s="51"/>
      <c r="U29" s="51"/>
      <c r="V29" s="51"/>
      <c r="W29" s="4"/>
      <c r="X29" s="4"/>
      <c r="Y29" s="4"/>
      <c r="Z29" s="4"/>
      <c r="AA29" s="4"/>
      <c r="AB29" s="4"/>
      <c r="AC29" s="4"/>
      <c r="AD29" s="4"/>
      <c r="AE29" s="4"/>
      <c r="AF29" s="7"/>
      <c r="AG29" s="5"/>
      <c r="AH29" s="5"/>
      <c r="AI29" s="5"/>
      <c r="AJ29" s="5"/>
    </row>
    <row r="30" spans="1:42" ht="14.45" customHeight="1" x14ac:dyDescent="0.25">
      <c r="A30" s="4"/>
      <c r="B30" s="4"/>
      <c r="C30" s="4"/>
      <c r="D30" s="4"/>
      <c r="E30" s="4"/>
      <c r="F30" s="4"/>
      <c r="G30" s="4"/>
      <c r="H30" s="51"/>
      <c r="I30" s="51"/>
      <c r="J30" s="51"/>
      <c r="K30" s="51"/>
      <c r="L30" s="51"/>
      <c r="M30" s="51"/>
      <c r="N30" s="51"/>
      <c r="O30" s="51"/>
      <c r="P30" s="51"/>
      <c r="Q30" s="51"/>
      <c r="R30" s="51"/>
      <c r="S30" s="51"/>
      <c r="T30" s="51"/>
      <c r="U30" s="51"/>
      <c r="V30" s="51"/>
      <c r="W30" s="4"/>
      <c r="X30" s="4"/>
      <c r="Y30" s="4"/>
      <c r="Z30" s="4"/>
      <c r="AA30" s="4"/>
      <c r="AB30" s="4"/>
      <c r="AC30" s="4"/>
      <c r="AD30" s="4"/>
      <c r="AE30" s="4"/>
      <c r="AF30" s="7"/>
      <c r="AG30" s="5"/>
      <c r="AH30" s="5"/>
      <c r="AI30" s="5"/>
      <c r="AJ30" s="5"/>
    </row>
    <row r="31" spans="1:42" ht="14.45" customHeight="1" x14ac:dyDescent="0.25">
      <c r="A31" s="4"/>
      <c r="B31" s="4"/>
      <c r="C31" s="4"/>
      <c r="D31" s="4"/>
      <c r="E31" s="4"/>
      <c r="F31" s="4"/>
      <c r="G31" s="4"/>
      <c r="H31" s="51"/>
      <c r="I31" s="51"/>
      <c r="J31" s="51"/>
      <c r="K31" s="51"/>
      <c r="L31" s="51"/>
      <c r="M31" s="51"/>
      <c r="N31" s="51"/>
      <c r="O31" s="51"/>
      <c r="P31" s="51"/>
      <c r="Q31" s="51"/>
      <c r="R31" s="51"/>
      <c r="S31" s="51"/>
      <c r="T31" s="51"/>
      <c r="U31" s="51"/>
      <c r="V31" s="51"/>
      <c r="W31" s="4"/>
      <c r="X31" s="4"/>
      <c r="Y31" s="4"/>
      <c r="Z31" s="4"/>
      <c r="AA31" s="4"/>
      <c r="AB31" s="4"/>
      <c r="AC31" s="4"/>
      <c r="AD31" s="4"/>
      <c r="AE31" s="4"/>
      <c r="AF31" s="7"/>
      <c r="AG31" s="5"/>
      <c r="AH31" s="5"/>
      <c r="AI31" s="5"/>
      <c r="AJ31" s="5"/>
    </row>
    <row r="32" spans="1:42" ht="14.4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7"/>
      <c r="AG32" s="7"/>
    </row>
    <row r="33" spans="1:33" ht="14.45" hidden="1" customHeight="1" x14ac:dyDescent="0.25">
      <c r="A33" s="4"/>
      <c r="B33" s="4"/>
      <c r="C33" s="4"/>
      <c r="D33" s="4"/>
      <c r="E33" s="4"/>
      <c r="F33" s="4"/>
      <c r="G33" s="4"/>
      <c r="H33" s="49" t="s">
        <v>26</v>
      </c>
      <c r="I33" s="4"/>
      <c r="J33" s="4"/>
      <c r="K33" s="4"/>
      <c r="L33" s="4"/>
      <c r="M33" s="4"/>
      <c r="N33" s="4"/>
      <c r="O33" s="4"/>
      <c r="P33" s="4"/>
      <c r="Q33" s="4"/>
      <c r="R33" s="4"/>
      <c r="S33" s="4"/>
      <c r="T33" s="4"/>
      <c r="U33" s="4"/>
      <c r="V33" s="4"/>
      <c r="W33" s="4"/>
      <c r="X33" s="4"/>
      <c r="Y33" s="4"/>
      <c r="Z33" s="4"/>
      <c r="AA33" s="4"/>
      <c r="AB33" s="4"/>
      <c r="AC33" s="4"/>
      <c r="AD33" s="4"/>
      <c r="AE33" s="4"/>
      <c r="AF33" s="7"/>
      <c r="AG33" s="7"/>
    </row>
    <row r="34" spans="1:33" ht="14.45" hidden="1"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7"/>
      <c r="AG34" s="7"/>
    </row>
    <row r="35" spans="1:33" ht="14.45" hidden="1" customHeight="1" x14ac:dyDescent="0.25">
      <c r="A35" s="4"/>
      <c r="B35" s="4"/>
      <c r="C35" s="4"/>
      <c r="D35" s="4"/>
      <c r="E35" s="4"/>
      <c r="F35" s="4"/>
      <c r="G35" s="4"/>
      <c r="H35" s="50">
        <f>H24-M24*H15</f>
        <v>-6.6388817172574666E-2</v>
      </c>
      <c r="I35" s="50">
        <f>I24-L24*I15</f>
        <v>3.3194408586288027E-2</v>
      </c>
      <c r="J35" s="50">
        <f>J24-K24*J15</f>
        <v>6.6388817172574166E-2</v>
      </c>
      <c r="K35" s="50">
        <f>K24-P24*K15</f>
        <v>4.7799948364254483E-2</v>
      </c>
      <c r="L35" s="50">
        <f>L24-O24*L15</f>
        <v>1.6597204293144041E-2</v>
      </c>
      <c r="M35" s="50">
        <f>M24-N24*M15</f>
        <v>4.0718474532511484E-2</v>
      </c>
      <c r="N35" s="50">
        <f>N24-S24*N15</f>
        <v>-6.5282336886364783E-2</v>
      </c>
      <c r="O35" s="50">
        <f>O24-R24*O15</f>
        <v>-5.5324014310478314E-2</v>
      </c>
      <c r="P35" s="50">
        <f>P24-Q24*P15</f>
        <v>6.6388817172574111E-2</v>
      </c>
      <c r="Q35" s="50">
        <f>Q24-V24*Q15</f>
        <v>-6.6388817172574915E-2</v>
      </c>
      <c r="R35" s="50">
        <f>R24-U24*R15</f>
        <v>-3.3194408586300628E-3</v>
      </c>
      <c r="S35" s="52">
        <f>S24-T24*S15</f>
        <v>6.6388817172575068E-2</v>
      </c>
      <c r="T35" s="53"/>
      <c r="U35" s="4"/>
      <c r="V35" s="4"/>
      <c r="W35" s="4"/>
      <c r="X35" s="4"/>
      <c r="Y35" s="4"/>
      <c r="Z35" s="4"/>
      <c r="AA35" s="4"/>
      <c r="AB35" s="4"/>
      <c r="AC35" s="4"/>
      <c r="AD35" s="4"/>
      <c r="AE35" s="4"/>
      <c r="AF35" s="7"/>
      <c r="AG35" s="7"/>
    </row>
    <row r="36" spans="1:33" ht="14.45" hidden="1" customHeight="1" x14ac:dyDescent="0.25">
      <c r="A36" s="4"/>
      <c r="B36" s="4"/>
      <c r="C36" s="4"/>
      <c r="D36" s="4"/>
      <c r="E36" s="4"/>
      <c r="F36" s="4"/>
      <c r="G36" s="4"/>
      <c r="H36" s="50">
        <f>-H35</f>
        <v>6.6388817172574666E-2</v>
      </c>
      <c r="I36" s="50">
        <f t="shared" ref="I36:S36" si="2">-I35</f>
        <v>-3.3194408586288027E-2</v>
      </c>
      <c r="J36" s="50">
        <f t="shared" si="2"/>
        <v>-6.6388817172574166E-2</v>
      </c>
      <c r="K36" s="50">
        <f t="shared" si="2"/>
        <v>-4.7799948364254483E-2</v>
      </c>
      <c r="L36" s="50">
        <f t="shared" si="2"/>
        <v>-1.6597204293144041E-2</v>
      </c>
      <c r="M36" s="50">
        <f t="shared" si="2"/>
        <v>-4.0718474532511484E-2</v>
      </c>
      <c r="N36" s="50">
        <f t="shared" si="2"/>
        <v>6.5282336886364783E-2</v>
      </c>
      <c r="O36" s="50">
        <f t="shared" si="2"/>
        <v>5.5324014310478314E-2</v>
      </c>
      <c r="P36" s="50">
        <f t="shared" si="2"/>
        <v>-6.6388817172574111E-2</v>
      </c>
      <c r="Q36" s="50">
        <f t="shared" si="2"/>
        <v>6.6388817172574915E-2</v>
      </c>
      <c r="R36" s="50">
        <f t="shared" si="2"/>
        <v>3.3194408586300628E-3</v>
      </c>
      <c r="S36" s="52">
        <f t="shared" si="2"/>
        <v>-6.6388817172575068E-2</v>
      </c>
      <c r="T36" s="53"/>
      <c r="U36" s="4"/>
      <c r="V36" s="4"/>
      <c r="W36" s="4"/>
      <c r="X36" s="4"/>
      <c r="Y36" s="4"/>
      <c r="Z36" s="4"/>
      <c r="AA36" s="4"/>
      <c r="AB36" s="4"/>
      <c r="AC36" s="4"/>
      <c r="AD36" s="4"/>
      <c r="AE36" s="4"/>
      <c r="AF36" s="7"/>
      <c r="AG36" s="7"/>
    </row>
    <row r="37" spans="1:33" ht="14.45" hidden="1" customHeight="1" x14ac:dyDescent="0.25">
      <c r="A37" s="4"/>
      <c r="B37" s="4"/>
      <c r="C37" s="4"/>
      <c r="D37" s="4"/>
      <c r="E37" s="4"/>
      <c r="F37" s="4"/>
      <c r="G37" s="4"/>
      <c r="U37" s="4"/>
      <c r="V37" s="4"/>
      <c r="W37" s="4"/>
      <c r="X37" s="4"/>
      <c r="Y37" s="4"/>
      <c r="Z37" s="4"/>
      <c r="AA37" s="4"/>
      <c r="AB37" s="4"/>
      <c r="AC37" s="4"/>
      <c r="AD37" s="4"/>
      <c r="AE37" s="4"/>
      <c r="AF37" s="7"/>
      <c r="AG37" s="7"/>
    </row>
    <row r="38" spans="1:33" ht="14.45" hidden="1" customHeight="1" x14ac:dyDescent="0.25">
      <c r="A38" s="7"/>
      <c r="B38" s="7"/>
      <c r="C38" s="7"/>
      <c r="D38" s="7"/>
      <c r="E38" s="7"/>
      <c r="F38" s="7"/>
      <c r="G38" s="7"/>
      <c r="H38" s="50">
        <f>H24-P24*H18</f>
        <v>6.638881717257393E-2</v>
      </c>
      <c r="I38" s="50">
        <f>I24-O24*I18</f>
        <v>6.6388817172576109E-2</v>
      </c>
      <c r="J38" s="50">
        <f>J24-N24*J18</f>
        <v>-6.6388817172573722E-2</v>
      </c>
      <c r="K38" s="50">
        <f>K24-S24*K18</f>
        <v>6.6388817172574846E-2</v>
      </c>
      <c r="L38" s="50">
        <f>L24-R24*L18</f>
        <v>-6.6388817172573444E-2</v>
      </c>
      <c r="M38" s="50">
        <f>M24-Q24*M18</f>
        <v>-6.6388817172573444E-2</v>
      </c>
      <c r="N38" s="50">
        <f>N24-V24*N18</f>
        <v>-2.5449046582820434E-2</v>
      </c>
      <c r="O38" s="50">
        <f>O24-U24*O18</f>
        <v>-5.9749935455318398E-2</v>
      </c>
      <c r="P38" s="52">
        <f>P24-T24*P18</f>
        <v>-6.6388817172573417E-2</v>
      </c>
      <c r="Q38" s="53"/>
      <c r="R38" s="4"/>
      <c r="S38" s="4"/>
      <c r="T38" s="4"/>
      <c r="U38" s="7"/>
      <c r="V38" s="7"/>
      <c r="W38" s="7"/>
      <c r="X38" s="7"/>
      <c r="Y38" s="7"/>
      <c r="Z38" s="7"/>
      <c r="AA38" s="7"/>
      <c r="AB38" s="7"/>
      <c r="AC38" s="7"/>
      <c r="AD38" s="7"/>
      <c r="AE38" s="7"/>
      <c r="AF38" s="7"/>
      <c r="AG38" s="7"/>
    </row>
    <row r="39" spans="1:33" ht="14.45" hidden="1" customHeight="1" x14ac:dyDescent="0.25">
      <c r="A39" s="7"/>
      <c r="B39" s="7"/>
      <c r="C39" s="7"/>
      <c r="D39" s="7"/>
      <c r="E39" s="7"/>
      <c r="F39" s="7"/>
      <c r="G39" s="7"/>
      <c r="H39" s="50">
        <f>-H38</f>
        <v>-6.638881717257393E-2</v>
      </c>
      <c r="I39" s="50">
        <f t="shared" ref="I39:P39" si="3">-I38</f>
        <v>-6.6388817172576109E-2</v>
      </c>
      <c r="J39" s="50">
        <f t="shared" si="3"/>
        <v>6.6388817172573722E-2</v>
      </c>
      <c r="K39" s="50">
        <f t="shared" si="3"/>
        <v>-6.6388817172574846E-2</v>
      </c>
      <c r="L39" s="50">
        <f t="shared" si="3"/>
        <v>6.6388817172573444E-2</v>
      </c>
      <c r="M39" s="50">
        <f t="shared" si="3"/>
        <v>6.6388817172573444E-2</v>
      </c>
      <c r="N39" s="50">
        <f t="shared" si="3"/>
        <v>2.5449046582820434E-2</v>
      </c>
      <c r="O39" s="50">
        <f t="shared" si="3"/>
        <v>5.9749935455318398E-2</v>
      </c>
      <c r="P39" s="52">
        <f t="shared" si="3"/>
        <v>6.6388817172573417E-2</v>
      </c>
      <c r="Q39" s="53"/>
      <c r="R39" s="4"/>
      <c r="S39" s="4"/>
      <c r="T39" s="4"/>
      <c r="U39" s="7"/>
      <c r="V39" s="7"/>
      <c r="W39" s="7"/>
      <c r="X39" s="7"/>
      <c r="Y39" s="7"/>
      <c r="Z39" s="7"/>
      <c r="AA39" s="7"/>
      <c r="AB39" s="7"/>
      <c r="AC39" s="7"/>
      <c r="AD39" s="7"/>
      <c r="AE39" s="7"/>
      <c r="AF39" s="7"/>
      <c r="AG39" s="7"/>
    </row>
    <row r="40" spans="1:33" ht="14.45" hidden="1" customHeight="1"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row>
    <row r="41" spans="1:33" ht="14.45" hidden="1" customHeight="1" x14ac:dyDescent="0.25">
      <c r="H41" s="2" t="s">
        <v>0</v>
      </c>
    </row>
    <row r="42" spans="1:33" ht="14.45" hidden="1" customHeight="1" x14ac:dyDescent="0.25">
      <c r="H42" s="3">
        <f>(H43+4*I43+J43)/6</f>
        <v>1.0000000000000038</v>
      </c>
    </row>
    <row r="43" spans="1:33" ht="14.45" hidden="1" customHeight="1" x14ac:dyDescent="0.25">
      <c r="H43" s="54">
        <f>SUM(H24,K24,N24,Q24,T24)</f>
        <v>0.41670047578652436</v>
      </c>
      <c r="I43" s="54">
        <f>SUM(I24,L24,O24,R24,U24)</f>
        <v>1.1153321284992479</v>
      </c>
      <c r="J43" s="54">
        <f>SUM(J24,M24,P24,S24,V24)</f>
        <v>1.1219710102165075</v>
      </c>
    </row>
    <row r="44" spans="1:33" ht="14.45" hidden="1" customHeight="1" x14ac:dyDescent="0.25">
      <c r="H44" s="51" t="s">
        <v>33</v>
      </c>
      <c r="I44" s="51" t="s">
        <v>34</v>
      </c>
      <c r="J44" s="51" t="s">
        <v>35</v>
      </c>
    </row>
    <row r="45" spans="1:33" ht="14.45" customHeight="1" x14ac:dyDescent="0.25">
      <c r="H45" s="39"/>
    </row>
  </sheetData>
  <mergeCells count="18">
    <mergeCell ref="H7:J7"/>
    <mergeCell ref="K7:M7"/>
    <mergeCell ref="N7:P7"/>
    <mergeCell ref="Q7:S7"/>
    <mergeCell ref="T7:V7"/>
    <mergeCell ref="Q22:S22"/>
    <mergeCell ref="T22:V22"/>
    <mergeCell ref="A11:A12"/>
    <mergeCell ref="H14:J14"/>
    <mergeCell ref="K14:M14"/>
    <mergeCell ref="N14:P14"/>
    <mergeCell ref="Q14:S14"/>
    <mergeCell ref="H17:J17"/>
    <mergeCell ref="K17:M17"/>
    <mergeCell ref="N17:P17"/>
    <mergeCell ref="H22:J22"/>
    <mergeCell ref="K22:M22"/>
    <mergeCell ref="N22:P22"/>
  </mergeCells>
  <conditionalFormatting sqref="D17">
    <cfRule type="cellIs" dxfId="5" priority="1" operator="equal">
      <formula>"YES"</formula>
    </cfRule>
    <cfRule type="cellIs" dxfId="4" priority="2" operator="equal">
      <formula>"NO"</formula>
    </cfRule>
  </conditionalFormatting>
  <dataValidations count="3">
    <dataValidation allowBlank="1" showInputMessage="1" showErrorMessage="1" sqref="B16" xr:uid="{9BE9C94C-2A16-E44C-B6F0-3B028F13ED0E}"/>
    <dataValidation type="list" allowBlank="1" showInputMessage="1" showErrorMessage="1" sqref="B18:B20 B4:F4 B8:F8" xr:uid="{8F700653-8826-294C-8401-27E6A7E48A9C}">
      <formula1>"1,2,3,4,5,6,7,8,9"</formula1>
    </dataValidation>
    <dataValidation type="list" allowBlank="1" showInputMessage="1" showErrorMessage="1" sqref="B5" xr:uid="{CF1A1397-FD5C-D840-81BB-612AE8689B69}">
      <formula1>$B$3:$F$3</formula1>
    </dataValidation>
  </dataValidations>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T45"/>
  <sheetViews>
    <sheetView zoomScale="70" zoomScaleNormal="70" workbookViewId="0">
      <selection activeCell="G7" sqref="G7"/>
    </sheetView>
  </sheetViews>
  <sheetFormatPr defaultColWidth="8.85546875" defaultRowHeight="14.45" customHeight="1" x14ac:dyDescent="0.25"/>
  <cols>
    <col min="1" max="1" width="26.85546875" style="2" bestFit="1" customWidth="1"/>
    <col min="2" max="6" width="11.42578125" style="2" customWidth="1"/>
    <col min="7" max="8" width="11" style="2" customWidth="1"/>
    <col min="9" max="26" width="5.7109375" style="2" customWidth="1"/>
    <col min="27" max="32" width="10" style="2" customWidth="1"/>
    <col min="33" max="35" width="11" style="2" customWidth="1"/>
    <col min="36" max="44" width="8.85546875" style="2" customWidth="1"/>
    <col min="45" max="45" width="12" style="2" customWidth="1"/>
    <col min="46" max="16384" width="8.85546875" style="2"/>
  </cols>
  <sheetData>
    <row r="1" spans="1:43" ht="14.45" customHeight="1" x14ac:dyDescent="0.2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row>
    <row r="2" spans="1:43" ht="14.45" customHeight="1" x14ac:dyDescent="0.25">
      <c r="A2" s="30" t="s">
        <v>17</v>
      </c>
      <c r="B2" s="1" t="s">
        <v>14</v>
      </c>
      <c r="C2" s="1" t="s">
        <v>12</v>
      </c>
      <c r="D2" s="1" t="s">
        <v>13</v>
      </c>
      <c r="E2" s="1" t="s">
        <v>18</v>
      </c>
      <c r="F2" s="1" t="s">
        <v>19</v>
      </c>
      <c r="G2" s="1" t="s">
        <v>20</v>
      </c>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5"/>
      <c r="AK2" s="5"/>
    </row>
    <row r="3" spans="1:43" ht="14.45" customHeight="1" x14ac:dyDescent="0.25">
      <c r="A3" s="14" t="s">
        <v>7</v>
      </c>
      <c r="B3" s="21" t="s">
        <v>1</v>
      </c>
      <c r="C3" s="21" t="s">
        <v>2</v>
      </c>
      <c r="D3" s="21" t="s">
        <v>3</v>
      </c>
      <c r="E3" s="21" t="s">
        <v>4</v>
      </c>
      <c r="F3" s="21" t="s">
        <v>5</v>
      </c>
      <c r="G3" s="21" t="s">
        <v>22</v>
      </c>
      <c r="H3" s="24"/>
      <c r="AA3" s="24"/>
      <c r="AB3" s="24"/>
      <c r="AC3" s="24"/>
      <c r="AD3" s="24"/>
      <c r="AE3" s="24"/>
      <c r="AF3" s="24"/>
      <c r="AG3" s="24"/>
      <c r="AH3" s="24"/>
      <c r="AI3" s="24"/>
      <c r="AJ3" s="5"/>
      <c r="AK3" s="5"/>
    </row>
    <row r="4" spans="1:43" ht="14.45" customHeight="1" x14ac:dyDescent="0.25">
      <c r="A4" s="14" t="s">
        <v>8</v>
      </c>
      <c r="B4" s="26">
        <v>1</v>
      </c>
      <c r="C4" s="26">
        <v>2</v>
      </c>
      <c r="D4" s="26">
        <v>3</v>
      </c>
      <c r="E4" s="26">
        <v>4</v>
      </c>
      <c r="F4" s="26">
        <v>5</v>
      </c>
      <c r="G4" s="26">
        <v>6</v>
      </c>
      <c r="AJ4" s="5"/>
      <c r="AK4" s="5"/>
    </row>
    <row r="5" spans="1:43" ht="14.45" customHeight="1" x14ac:dyDescent="0.25">
      <c r="A5" s="1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row>
    <row r="6" spans="1:43" ht="14.45" customHeight="1" x14ac:dyDescent="0.25">
      <c r="A6" s="15"/>
      <c r="F6" s="5"/>
      <c r="G6" s="5"/>
      <c r="H6" s="5"/>
      <c r="I6" s="32" t="s">
        <v>23</v>
      </c>
      <c r="J6" s="5"/>
      <c r="K6" s="5"/>
      <c r="L6" s="5"/>
      <c r="M6" s="5"/>
      <c r="N6" s="5"/>
      <c r="O6" s="5"/>
      <c r="P6" s="5"/>
      <c r="Q6" s="5"/>
      <c r="R6" s="5"/>
      <c r="S6" s="5"/>
      <c r="T6" s="5"/>
      <c r="U6" s="5"/>
      <c r="V6" s="5"/>
      <c r="W6" s="5"/>
      <c r="X6" s="5"/>
      <c r="Y6" s="5"/>
      <c r="Z6" s="5"/>
      <c r="AA6" s="5"/>
      <c r="AB6" s="5"/>
      <c r="AC6" s="5"/>
      <c r="AD6" s="5"/>
      <c r="AE6" s="5"/>
      <c r="AF6" s="5"/>
      <c r="AG6" s="5"/>
      <c r="AH6" s="5"/>
      <c r="AI6" s="5"/>
      <c r="AJ6" s="5"/>
      <c r="AK6" s="5"/>
    </row>
    <row r="7" spans="1:43" ht="14.45" customHeight="1" x14ac:dyDescent="0.25">
      <c r="A7" s="16" t="s">
        <v>9</v>
      </c>
      <c r="B7" s="29" t="str">
        <f>IF($B$4=1,$B$3,IF($C$4=1,$C$3,IF($D$4=1,$D$3,IF($E$4=1,$E$3,IF($F$4=1,$F$3,IF($G$4=1,$G$3,""))))))</f>
        <v>C1</v>
      </c>
      <c r="C7" s="29" t="str">
        <f>IF($B$4=2,$B$3,IF($C$4=2,$C$3,IF($D$4=2,$D$3,IF($E$4=2,$E$3,IF($F$4=2,$F$3,IF($G$4=2,$G$3,""))))))</f>
        <v>C2</v>
      </c>
      <c r="D7" s="29" t="str">
        <f>IF($B$4=3,$B$3,IF($C$4=3,$C$3,IF($D$4=3,$D$3,IF($E$4=3,$E$3,IF($F$4=3,$F$3,IF($G$4=3,$G$3,""))))))</f>
        <v>C3</v>
      </c>
      <c r="E7" s="29" t="str">
        <f>IF($B$4=4,$B$3,IF($C$4=4,$C$3,IF($D$4=4,$D$3,IF($E$4=4,$E$3,IF($F$4=4,$F$3,IF($G$4=4,$G$3,""))))))</f>
        <v>C4</v>
      </c>
      <c r="F7" s="29" t="str">
        <f>IF($B$4=5,$B$3,IF($C$4=5,$C$3,IF($D$4=5,$D$3,IF($E$4=5,$E$3,IF($F$4=5,$F$3,IF($G$4=5,$G$3,""))))))</f>
        <v>C5</v>
      </c>
      <c r="G7" s="29" t="str">
        <f>IF($B$4=6,$B$3,IF($C$4=6,$C$3,IF($D$4=6,$D$3,IF($E$4=6,$E$3,IF($F$4=6,$F$3,IF($G$4=6,$G$3,""))))))</f>
        <v>C6</v>
      </c>
      <c r="H7" s="5"/>
      <c r="I7" s="101" t="str">
        <f>B7</f>
        <v>C1</v>
      </c>
      <c r="J7" s="101"/>
      <c r="K7" s="101"/>
      <c r="L7" s="101" t="str">
        <f>C7</f>
        <v>C2</v>
      </c>
      <c r="M7" s="101"/>
      <c r="N7" s="101"/>
      <c r="O7" s="101" t="str">
        <f>D7</f>
        <v>C3</v>
      </c>
      <c r="P7" s="101"/>
      <c r="Q7" s="101"/>
      <c r="R7" s="101" t="str">
        <f>E7</f>
        <v>C4</v>
      </c>
      <c r="S7" s="101"/>
      <c r="T7" s="101"/>
      <c r="U7" s="101" t="str">
        <f>F7</f>
        <v>C5</v>
      </c>
      <c r="V7" s="101"/>
      <c r="W7" s="101"/>
      <c r="X7" s="101" t="str">
        <f>G7</f>
        <v>C6</v>
      </c>
      <c r="Y7" s="101"/>
      <c r="Z7" s="101"/>
      <c r="AA7" s="5"/>
      <c r="AB7" s="5"/>
      <c r="AC7" s="5"/>
      <c r="AD7" s="5"/>
      <c r="AE7" s="5"/>
      <c r="AF7" s="5"/>
      <c r="AG7" s="5"/>
      <c r="AH7" s="5"/>
      <c r="AI7" s="5"/>
      <c r="AJ7" s="5"/>
      <c r="AK7" s="5"/>
      <c r="AP7" s="5"/>
      <c r="AQ7" s="5"/>
    </row>
    <row r="8" spans="1:43" ht="14.45" customHeight="1" x14ac:dyDescent="0.25">
      <c r="A8" s="17" t="s">
        <v>10</v>
      </c>
      <c r="B8" s="26">
        <v>1</v>
      </c>
      <c r="C8" s="26">
        <v>2</v>
      </c>
      <c r="D8" s="26">
        <v>3</v>
      </c>
      <c r="E8" s="26">
        <v>4</v>
      </c>
      <c r="F8" s="26">
        <v>5</v>
      </c>
      <c r="G8" s="26">
        <v>6</v>
      </c>
      <c r="H8" s="24"/>
      <c r="I8" s="33">
        <f>IF(J8=1,1,IF(J8=9,9,J8-1))</f>
        <v>1</v>
      </c>
      <c r="J8" s="34">
        <f>B8</f>
        <v>1</v>
      </c>
      <c r="K8" s="35">
        <f>IF(J8=1,1,IF(J8=9,9,J8+1))</f>
        <v>1</v>
      </c>
      <c r="L8" s="36">
        <f>IF(M8=1,1,IF(M8=9,9,M8-1))</f>
        <v>1</v>
      </c>
      <c r="M8" s="37">
        <f>C8</f>
        <v>2</v>
      </c>
      <c r="N8" s="38">
        <f>IF(M8=1,1,IF(M8=9,9,M8+1))</f>
        <v>3</v>
      </c>
      <c r="O8" s="33">
        <f>IF(P8=1,1,IF(P8=9,9,P8-1))</f>
        <v>2</v>
      </c>
      <c r="P8" s="34">
        <f>D8</f>
        <v>3</v>
      </c>
      <c r="Q8" s="35">
        <f>IF(P8=1,1,IF(P8=9,9,P8+1))</f>
        <v>4</v>
      </c>
      <c r="R8" s="36">
        <f>IF(S8=1,1,IF(S8=9,9,S8-1))</f>
        <v>3</v>
      </c>
      <c r="S8" s="37">
        <f>E8</f>
        <v>4</v>
      </c>
      <c r="T8" s="38">
        <f>IF(S8=1,1,IF(S8=9,9,S8+1))</f>
        <v>5</v>
      </c>
      <c r="U8" s="33">
        <f>IF(V8=1,1,IF(V8=9,9,V8-1))</f>
        <v>4</v>
      </c>
      <c r="V8" s="34">
        <f>F8</f>
        <v>5</v>
      </c>
      <c r="W8" s="35">
        <f>IF(V8=1,1,IF(V8=9,9,V8+1))</f>
        <v>6</v>
      </c>
      <c r="X8" s="36">
        <f>IF(Y8=1,1,IF(Y8=9,9,Y8-1))</f>
        <v>5</v>
      </c>
      <c r="Y8" s="37">
        <f>G8</f>
        <v>6</v>
      </c>
      <c r="Z8" s="38">
        <f>IF(Y8=1,1,IF(Y8=9,9,Y8+1))</f>
        <v>7</v>
      </c>
      <c r="AA8" s="24"/>
      <c r="AB8" s="24"/>
      <c r="AC8" s="24"/>
      <c r="AD8" s="24"/>
      <c r="AE8" s="24"/>
      <c r="AF8" s="24"/>
      <c r="AG8" s="24"/>
      <c r="AH8" s="24"/>
      <c r="AI8" s="24"/>
      <c r="AJ8" s="5"/>
      <c r="AK8" s="5"/>
    </row>
    <row r="9" spans="1:43" ht="14.45" customHeight="1" x14ac:dyDescent="0.25">
      <c r="B9" s="4"/>
      <c r="C9" s="4"/>
      <c r="D9" s="4"/>
      <c r="AJ9" s="5"/>
      <c r="AK9" s="5"/>
    </row>
    <row r="10" spans="1:43" ht="14.45" customHeight="1" x14ac:dyDescent="0.25">
      <c r="B10" s="4"/>
      <c r="C10" s="4"/>
      <c r="D10" s="4"/>
      <c r="AJ10" s="5"/>
      <c r="AK10" s="5"/>
    </row>
    <row r="11" spans="1:43" ht="14.45" customHeight="1" x14ac:dyDescent="0.25">
      <c r="A11" s="102" t="s">
        <v>28</v>
      </c>
      <c r="B11" s="29" t="str">
        <f>B7</f>
        <v>C1</v>
      </c>
      <c r="C11" s="29" t="str">
        <f t="shared" ref="C11:G11" si="0">C7</f>
        <v>C2</v>
      </c>
      <c r="D11" s="29" t="str">
        <f t="shared" si="0"/>
        <v>C3</v>
      </c>
      <c r="E11" s="29" t="str">
        <f t="shared" si="0"/>
        <v>C4</v>
      </c>
      <c r="F11" s="29" t="str">
        <f t="shared" si="0"/>
        <v>C5</v>
      </c>
      <c r="G11" s="29" t="str">
        <f t="shared" si="0"/>
        <v>C6</v>
      </c>
      <c r="AJ11" s="5"/>
      <c r="AK11" s="5"/>
    </row>
    <row r="12" spans="1:43" ht="14.45" customHeight="1" x14ac:dyDescent="0.25">
      <c r="A12" s="103"/>
      <c r="B12" s="31">
        <f>(I24+4*J24+K24)/6</f>
        <v>0.38565711511357986</v>
      </c>
      <c r="C12" s="31">
        <f>(L24+4*M24+N24)/6</f>
        <v>0.18926499078469225</v>
      </c>
      <c r="D12" s="31">
        <f>(O24+4*P24+Q24)/6</f>
        <v>0.11083352580993362</v>
      </c>
      <c r="E12" s="31">
        <f>(R24+4*S24+T24)/6</f>
        <v>0.11363818484352824</v>
      </c>
      <c r="F12" s="31">
        <f>(U24+4*V24+W24)/6</f>
        <v>9.5226423187696183E-2</v>
      </c>
      <c r="G12" s="31">
        <f>(X24+4*Y24+Z24)/6</f>
        <v>0.1053797602605745</v>
      </c>
      <c r="AJ12" s="5"/>
      <c r="AK12" s="5"/>
    </row>
    <row r="13" spans="1:43" ht="14.45" customHeight="1" x14ac:dyDescent="0.25">
      <c r="B13" s="4"/>
      <c r="C13" s="4"/>
      <c r="D13" s="4"/>
      <c r="I13" s="39" t="s">
        <v>24</v>
      </c>
      <c r="AJ13" s="5"/>
      <c r="AK13" s="5"/>
    </row>
    <row r="14" spans="1:43" ht="14.45" customHeight="1" x14ac:dyDescent="0.25">
      <c r="A14" s="27"/>
      <c r="I14" s="104" t="str">
        <f>B7&amp;"/"&amp;C7</f>
        <v>C1/C2</v>
      </c>
      <c r="J14" s="104"/>
      <c r="K14" s="104"/>
      <c r="L14" s="104" t="str">
        <f>C7&amp;"/"&amp;D7</f>
        <v>C2/C3</v>
      </c>
      <c r="M14" s="104"/>
      <c r="N14" s="104"/>
      <c r="O14" s="105" t="str">
        <f>D7&amp;"/"&amp;E7</f>
        <v>C3/C4</v>
      </c>
      <c r="P14" s="106"/>
      <c r="Q14" s="107"/>
      <c r="R14" s="105" t="str">
        <f>E7&amp;"/"&amp;F7</f>
        <v>C4/C5</v>
      </c>
      <c r="S14" s="106"/>
      <c r="T14" s="107"/>
      <c r="U14" s="105" t="str">
        <f>F7&amp;"/"&amp;G7</f>
        <v>C5/C6</v>
      </c>
      <c r="V14" s="106"/>
      <c r="W14" s="107"/>
      <c r="X14" s="108"/>
      <c r="Y14" s="108"/>
      <c r="Z14" s="108"/>
      <c r="AJ14" s="5"/>
      <c r="AK14" s="5"/>
    </row>
    <row r="15" spans="1:43" ht="14.45" customHeight="1" x14ac:dyDescent="0.25">
      <c r="A15" s="28" t="s">
        <v>27</v>
      </c>
      <c r="B15" s="25"/>
      <c r="C15" s="25"/>
      <c r="D15" s="25"/>
      <c r="E15" s="25"/>
      <c r="F15" s="25"/>
      <c r="G15" s="25"/>
      <c r="H15" s="25"/>
      <c r="I15" s="40">
        <f>L8/K8</f>
        <v>1</v>
      </c>
      <c r="J15" s="41">
        <f>M8/J8</f>
        <v>2</v>
      </c>
      <c r="K15" s="42">
        <f>N8/I8</f>
        <v>3</v>
      </c>
      <c r="L15" s="43">
        <f>O8/N8</f>
        <v>0.66666666666666663</v>
      </c>
      <c r="M15" s="44">
        <f>P8/M8</f>
        <v>1.5</v>
      </c>
      <c r="N15" s="45">
        <f>Q8/L8</f>
        <v>4</v>
      </c>
      <c r="O15" s="40">
        <f>R8/Q8</f>
        <v>0.75</v>
      </c>
      <c r="P15" s="41">
        <f>S8/P8</f>
        <v>1.3333333333333333</v>
      </c>
      <c r="Q15" s="42">
        <f>T8/O8</f>
        <v>2.5</v>
      </c>
      <c r="R15" s="43">
        <f>U8/T8</f>
        <v>0.8</v>
      </c>
      <c r="S15" s="44">
        <f>V8/S8</f>
        <v>1.25</v>
      </c>
      <c r="T15" s="45">
        <f>W8/R8</f>
        <v>2</v>
      </c>
      <c r="U15" s="40">
        <f>X8/W8</f>
        <v>0.83333333333333337</v>
      </c>
      <c r="V15" s="41">
        <f>Y8/V8</f>
        <v>1.2</v>
      </c>
      <c r="W15" s="42">
        <f>Z8/U8</f>
        <v>1.75</v>
      </c>
      <c r="X15" s="25"/>
      <c r="Y15" s="25"/>
      <c r="Z15" s="25"/>
      <c r="AA15" s="25"/>
      <c r="AB15" s="25"/>
      <c r="AC15" s="25"/>
      <c r="AD15" s="25"/>
      <c r="AE15" s="25"/>
      <c r="AF15" s="25"/>
      <c r="AG15" s="25"/>
      <c r="AH15" s="25"/>
      <c r="AI15" s="25"/>
      <c r="AJ15" s="18"/>
      <c r="AK15" s="19"/>
      <c r="AL15" s="5"/>
      <c r="AM15" s="5"/>
    </row>
    <row r="16" spans="1:43" ht="14.45" customHeight="1" x14ac:dyDescent="0.25">
      <c r="A16" s="3" t="s">
        <v>11</v>
      </c>
      <c r="B16" s="22">
        <v>5.9392779534945178E-2</v>
      </c>
      <c r="AJ16" s="5"/>
      <c r="AK16" s="5"/>
      <c r="AL16" s="5"/>
      <c r="AM16" s="5"/>
    </row>
    <row r="17" spans="1:46" ht="14.45" customHeight="1" x14ac:dyDescent="0.25">
      <c r="C17" s="12"/>
      <c r="I17" s="104" t="str">
        <f>B7&amp;"/"&amp;D7</f>
        <v>C1/C3</v>
      </c>
      <c r="J17" s="104"/>
      <c r="K17" s="104"/>
      <c r="L17" s="104" t="str">
        <f>C7&amp;"/"&amp;E7</f>
        <v>C2/C4</v>
      </c>
      <c r="M17" s="104"/>
      <c r="N17" s="104"/>
      <c r="O17" s="105" t="str">
        <f>D7&amp;"/"&amp;F7</f>
        <v>C3/C5</v>
      </c>
      <c r="P17" s="106"/>
      <c r="Q17" s="107"/>
      <c r="R17" s="105" t="str">
        <f>E7&amp;"/"&amp;G7</f>
        <v>C4/C6</v>
      </c>
      <c r="S17" s="106"/>
      <c r="T17" s="107"/>
      <c r="AJ17" s="5"/>
      <c r="AK17" s="5"/>
      <c r="AL17" s="5"/>
      <c r="AM17" s="5"/>
      <c r="AN17" s="5"/>
      <c r="AO17" s="5"/>
      <c r="AP17" s="5"/>
      <c r="AQ17" s="5"/>
      <c r="AR17" s="5"/>
      <c r="AS17" s="5"/>
    </row>
    <row r="18" spans="1:46" ht="14.45" customHeight="1" x14ac:dyDescent="0.25">
      <c r="A18" s="6"/>
      <c r="B18" s="6"/>
      <c r="C18" s="6"/>
      <c r="D18" s="6"/>
      <c r="E18" s="6"/>
      <c r="I18" s="43">
        <f>I15*L15</f>
        <v>0.66666666666666663</v>
      </c>
      <c r="J18" s="44">
        <f>J15*M15</f>
        <v>3</v>
      </c>
      <c r="K18" s="45">
        <f>K15*N15</f>
        <v>12</v>
      </c>
      <c r="L18" s="40">
        <f t="shared" ref="L18:T18" si="1">L15*O15</f>
        <v>0.5</v>
      </c>
      <c r="M18" s="41">
        <f t="shared" si="1"/>
        <v>2</v>
      </c>
      <c r="N18" s="42">
        <f t="shared" si="1"/>
        <v>10</v>
      </c>
      <c r="O18" s="43">
        <f t="shared" si="1"/>
        <v>0.60000000000000009</v>
      </c>
      <c r="P18" s="44">
        <f t="shared" si="1"/>
        <v>1.6666666666666665</v>
      </c>
      <c r="Q18" s="45">
        <f t="shared" si="1"/>
        <v>5</v>
      </c>
      <c r="R18" s="40">
        <f t="shared" si="1"/>
        <v>0.66666666666666674</v>
      </c>
      <c r="S18" s="41">
        <f t="shared" si="1"/>
        <v>1.5</v>
      </c>
      <c r="T18" s="42">
        <f t="shared" si="1"/>
        <v>3.5</v>
      </c>
      <c r="AJ18" s="5"/>
      <c r="AK18" s="5"/>
      <c r="AL18" s="5"/>
      <c r="AM18" s="5"/>
      <c r="AN18" s="5"/>
      <c r="AO18" s="5"/>
      <c r="AP18" s="5"/>
      <c r="AQ18" s="5"/>
      <c r="AR18" s="5"/>
      <c r="AS18" s="5"/>
    </row>
    <row r="19" spans="1:46" ht="14.45" customHeight="1" x14ac:dyDescent="0.25">
      <c r="A19" s="6"/>
      <c r="B19" s="6"/>
      <c r="C19" s="6"/>
      <c r="D19" s="6"/>
      <c r="E19" s="6"/>
      <c r="AJ19" s="5"/>
      <c r="AK19" s="5"/>
      <c r="AL19" s="5"/>
      <c r="AM19" s="5"/>
    </row>
    <row r="20" spans="1:46" ht="14.45" customHeight="1" x14ac:dyDescent="0.25">
      <c r="A20" s="13"/>
      <c r="B20" s="13"/>
      <c r="C20" s="13"/>
      <c r="D20" s="13"/>
      <c r="E20" s="13"/>
      <c r="AJ20" s="5"/>
      <c r="AT20" s="5"/>
    </row>
    <row r="21" spans="1:46" ht="14.45" customHeight="1" x14ac:dyDescent="0.25">
      <c r="A21" s="6"/>
      <c r="B21" s="6"/>
      <c r="C21" s="6"/>
      <c r="D21" s="6"/>
      <c r="E21" s="6"/>
      <c r="F21" s="6"/>
      <c r="G21" s="6"/>
      <c r="H21" s="6"/>
      <c r="I21" s="32" t="s">
        <v>25</v>
      </c>
      <c r="J21" s="5"/>
      <c r="K21" s="5"/>
      <c r="L21" s="5"/>
      <c r="M21" s="5"/>
      <c r="N21" s="5"/>
      <c r="O21" s="5"/>
      <c r="P21" s="5"/>
      <c r="Q21" s="5"/>
      <c r="R21" s="5"/>
      <c r="S21" s="5"/>
      <c r="T21" s="5"/>
      <c r="U21" s="5"/>
      <c r="V21" s="5"/>
      <c r="W21" s="5"/>
      <c r="X21" s="5"/>
      <c r="Y21" s="5"/>
      <c r="Z21" s="5"/>
      <c r="AA21" s="6"/>
      <c r="AB21" s="6"/>
      <c r="AC21" s="6"/>
      <c r="AD21" s="6"/>
      <c r="AE21" s="6"/>
      <c r="AF21" s="6"/>
      <c r="AG21" s="6"/>
      <c r="AH21" s="6"/>
      <c r="AI21" s="6"/>
      <c r="AJ21" s="6"/>
      <c r="AK21" s="5"/>
      <c r="AL21" s="5"/>
      <c r="AM21" s="5"/>
      <c r="AN21" s="5"/>
      <c r="AO21" s="5"/>
    </row>
    <row r="22" spans="1:46" ht="14.45" customHeight="1" x14ac:dyDescent="0.25">
      <c r="A22" s="6"/>
      <c r="B22" s="6"/>
      <c r="C22" s="6"/>
      <c r="D22" s="6"/>
      <c r="E22" s="6"/>
      <c r="F22" s="6"/>
      <c r="G22" s="6"/>
      <c r="H22" s="6"/>
      <c r="I22" s="101" t="str">
        <f>IF(B7="",B2,B7)</f>
        <v>C1</v>
      </c>
      <c r="J22" s="101"/>
      <c r="K22" s="101"/>
      <c r="L22" s="101" t="str">
        <f>IF(C7="",C2,C7)</f>
        <v>C2</v>
      </c>
      <c r="M22" s="101"/>
      <c r="N22" s="101"/>
      <c r="O22" s="101" t="str">
        <f>IF(D7="",D2,D7)</f>
        <v>C3</v>
      </c>
      <c r="P22" s="101"/>
      <c r="Q22" s="101"/>
      <c r="R22" s="101" t="str">
        <f>IF(E7="",E2,E7)</f>
        <v>C4</v>
      </c>
      <c r="S22" s="101"/>
      <c r="T22" s="101"/>
      <c r="U22" s="101" t="str">
        <f>IF(F7="",F2,F7)</f>
        <v>C5</v>
      </c>
      <c r="V22" s="101"/>
      <c r="W22" s="101"/>
      <c r="X22" s="101" t="str">
        <f>IF(G7="",G2,G7)</f>
        <v>C6</v>
      </c>
      <c r="Y22" s="101"/>
      <c r="Z22" s="101"/>
      <c r="AA22" s="6"/>
      <c r="AB22" s="6"/>
      <c r="AC22" s="6"/>
      <c r="AD22" s="6"/>
      <c r="AE22" s="6"/>
      <c r="AF22" s="6"/>
      <c r="AG22" s="6"/>
      <c r="AH22" s="6"/>
      <c r="AI22" s="6"/>
      <c r="AJ22" s="6"/>
    </row>
    <row r="23" spans="1:46" ht="14.45" customHeight="1" x14ac:dyDescent="0.25">
      <c r="A23" s="7"/>
      <c r="B23" s="7"/>
      <c r="C23" s="7"/>
      <c r="D23" s="7"/>
      <c r="E23" s="7"/>
      <c r="F23" s="7"/>
      <c r="G23" s="7"/>
      <c r="H23" s="7"/>
      <c r="I23" s="33" t="str">
        <f>"L("&amp;B$7&amp;")"</f>
        <v>L(C1)</v>
      </c>
      <c r="J23" s="34" t="str">
        <f>"M("&amp;B$7&amp;")"</f>
        <v>M(C1)</v>
      </c>
      <c r="K23" s="35" t="str">
        <f>"U("&amp;B$7&amp;")"</f>
        <v>U(C1)</v>
      </c>
      <c r="L23" s="36" t="str">
        <f>"L("&amp;C$7&amp;")"</f>
        <v>L(C2)</v>
      </c>
      <c r="M23" s="37" t="str">
        <f>"M("&amp;C$7&amp;")"</f>
        <v>M(C2)</v>
      </c>
      <c r="N23" s="38" t="str">
        <f>"U("&amp;C$7&amp;")"</f>
        <v>U(C2)</v>
      </c>
      <c r="O23" s="33" t="str">
        <f>"L("&amp;D$7&amp;")"</f>
        <v>L(C3)</v>
      </c>
      <c r="P23" s="34" t="str">
        <f>"M("&amp;D$7&amp;")"</f>
        <v>M(C3)</v>
      </c>
      <c r="Q23" s="35" t="str">
        <f>"U("&amp;D$7&amp;")"</f>
        <v>U(C3)</v>
      </c>
      <c r="R23" s="36" t="str">
        <f>"L("&amp;E$7&amp;")"</f>
        <v>L(C4)</v>
      </c>
      <c r="S23" s="37" t="str">
        <f>"M("&amp;E$7&amp;")"</f>
        <v>M(C4)</v>
      </c>
      <c r="T23" s="38" t="str">
        <f>"U("&amp;E$7&amp;")"</f>
        <v>U(C4)</v>
      </c>
      <c r="U23" s="33" t="str">
        <f>"L("&amp;F$7&amp;")"</f>
        <v>L(C5)</v>
      </c>
      <c r="V23" s="34" t="str">
        <f>"M("&amp;F$7&amp;")"</f>
        <v>M(C5)</v>
      </c>
      <c r="W23" s="35" t="str">
        <f>"U("&amp;F$7&amp;")"</f>
        <v>U(C5)</v>
      </c>
      <c r="X23" s="36" t="str">
        <f>"L("&amp;G$7&amp;")"</f>
        <v>L(C6)</v>
      </c>
      <c r="Y23" s="37" t="str">
        <f>"M("&amp;G$7&amp;")"</f>
        <v>M(C6)</v>
      </c>
      <c r="Z23" s="38" t="str">
        <f>"U("&amp;G$7&amp;")"</f>
        <v>U(C6)</v>
      </c>
      <c r="AA23" s="7"/>
      <c r="AB23" s="7"/>
      <c r="AC23" s="7"/>
      <c r="AD23" s="7"/>
      <c r="AE23" s="7"/>
      <c r="AF23" s="7"/>
      <c r="AG23" s="7"/>
      <c r="AH23" s="7"/>
      <c r="AI23" s="7"/>
      <c r="AJ23" s="7"/>
    </row>
    <row r="24" spans="1:46" ht="14.45" customHeight="1" x14ac:dyDescent="0.25">
      <c r="A24" s="4"/>
      <c r="B24" s="4"/>
      <c r="C24" s="4"/>
      <c r="D24" s="4"/>
      <c r="E24" s="4"/>
      <c r="F24" s="4"/>
      <c r="G24" s="4"/>
      <c r="H24" s="4"/>
      <c r="I24" s="46">
        <v>0.14254267088386802</v>
      </c>
      <c r="J24" s="47">
        <v>0.43356729060510246</v>
      </c>
      <c r="K24" s="48">
        <v>0.43713085737720109</v>
      </c>
      <c r="L24" s="40">
        <v>0.12591269261408483</v>
      </c>
      <c r="M24" s="41">
        <v>0.20193545041881369</v>
      </c>
      <c r="N24" s="42">
        <v>0.20193545041881372</v>
      </c>
      <c r="O24" s="43">
        <v>4.137696974267871E-2</v>
      </c>
      <c r="P24" s="44">
        <v>0.1247248370233846</v>
      </c>
      <c r="Q24" s="45">
        <v>0.1247248370233846</v>
      </c>
      <c r="R24" s="40">
        <v>2.6132822995375882E-2</v>
      </c>
      <c r="S24" s="41">
        <v>0.13066411497687896</v>
      </c>
      <c r="T24" s="42">
        <v>0.13303982615827764</v>
      </c>
      <c r="U24" s="43">
        <v>3.6823523311665898E-2</v>
      </c>
      <c r="V24" s="44">
        <v>0.10690700316290223</v>
      </c>
      <c r="W24" s="45">
        <v>0.10690700316290223</v>
      </c>
      <c r="X24" s="40">
        <v>5.4980744483778266E-2</v>
      </c>
      <c r="Y24" s="41">
        <v>0.11545956341593383</v>
      </c>
      <c r="Z24" s="42">
        <v>0.11545956341593348</v>
      </c>
      <c r="AA24" s="4"/>
      <c r="AB24" s="4"/>
      <c r="AC24" s="4"/>
      <c r="AD24" s="4"/>
      <c r="AE24" s="4"/>
      <c r="AF24" s="4"/>
      <c r="AG24" s="4"/>
      <c r="AH24" s="4"/>
      <c r="AI24" s="4"/>
      <c r="AJ24" s="7"/>
      <c r="AK24" s="5"/>
      <c r="AL24" s="5"/>
      <c r="AM24" s="5"/>
      <c r="AN24" s="5"/>
    </row>
    <row r="25" spans="1:46" ht="14.45" customHeight="1" x14ac:dyDescent="0.25">
      <c r="A25" s="4"/>
      <c r="B25" s="4"/>
      <c r="C25" s="4"/>
      <c r="D25" s="4"/>
      <c r="E25" s="4"/>
      <c r="F25" s="4"/>
      <c r="G25" s="4"/>
      <c r="H25" s="4"/>
      <c r="I25" s="51"/>
      <c r="J25" s="51"/>
      <c r="K25" s="51"/>
      <c r="L25" s="51"/>
      <c r="M25" s="51"/>
      <c r="N25" s="51"/>
      <c r="O25" s="51"/>
      <c r="P25" s="51"/>
      <c r="Q25" s="51"/>
      <c r="R25" s="51"/>
      <c r="S25" s="51"/>
      <c r="T25" s="51"/>
      <c r="U25" s="51"/>
      <c r="V25" s="51"/>
      <c r="W25" s="51"/>
      <c r="X25" s="51"/>
      <c r="Y25" s="51"/>
      <c r="Z25" s="51"/>
      <c r="AA25" s="4"/>
      <c r="AB25" s="4"/>
      <c r="AC25" s="4"/>
      <c r="AD25" s="4"/>
      <c r="AE25" s="4"/>
      <c r="AF25" s="4"/>
      <c r="AG25" s="4"/>
      <c r="AH25" s="4"/>
      <c r="AI25" s="4"/>
      <c r="AJ25" s="7"/>
      <c r="AK25" s="5"/>
      <c r="AL25" s="5"/>
      <c r="AM25" s="5"/>
      <c r="AN25" s="5"/>
    </row>
    <row r="26" spans="1:46" ht="14.45" customHeight="1" x14ac:dyDescent="0.25">
      <c r="A26" s="4"/>
      <c r="B26" s="4"/>
      <c r="C26" s="4"/>
      <c r="D26" s="4"/>
      <c r="E26" s="4"/>
      <c r="F26" s="4"/>
      <c r="G26" s="4"/>
      <c r="H26" s="4"/>
      <c r="L26" s="51"/>
      <c r="M26" s="51"/>
      <c r="N26" s="51"/>
      <c r="O26" s="51"/>
      <c r="P26" s="51"/>
      <c r="Q26" s="51"/>
      <c r="R26" s="51"/>
      <c r="S26" s="51"/>
      <c r="T26" s="51"/>
      <c r="U26" s="51"/>
      <c r="V26" s="51"/>
      <c r="W26" s="51"/>
      <c r="X26" s="51"/>
      <c r="Y26" s="51"/>
      <c r="Z26" s="51"/>
      <c r="AA26" s="4"/>
      <c r="AB26" s="4"/>
      <c r="AC26" s="4"/>
      <c r="AD26" s="4"/>
      <c r="AE26" s="4"/>
      <c r="AF26" s="4"/>
      <c r="AG26" s="4"/>
      <c r="AH26" s="4"/>
      <c r="AI26" s="4"/>
      <c r="AJ26" s="7"/>
      <c r="AK26" s="5"/>
      <c r="AL26" s="5"/>
      <c r="AM26" s="5"/>
      <c r="AN26" s="5"/>
    </row>
    <row r="27" spans="1:46" ht="14.45" customHeight="1" x14ac:dyDescent="0.25">
      <c r="A27" s="4"/>
      <c r="B27" s="4"/>
      <c r="C27" s="4"/>
      <c r="D27" s="4"/>
      <c r="E27" s="4"/>
      <c r="F27" s="4"/>
      <c r="G27" s="4"/>
      <c r="H27" s="4"/>
      <c r="I27" s="51"/>
      <c r="J27" s="51"/>
      <c r="K27" s="51"/>
      <c r="L27" s="51"/>
      <c r="M27" s="51"/>
      <c r="N27" s="51"/>
      <c r="O27" s="51"/>
      <c r="P27" s="51"/>
      <c r="Q27" s="51"/>
      <c r="R27" s="51"/>
      <c r="S27" s="51"/>
      <c r="T27" s="51"/>
      <c r="U27" s="51"/>
      <c r="V27" s="51"/>
      <c r="W27" s="51"/>
      <c r="X27" s="51"/>
      <c r="Y27" s="51"/>
      <c r="Z27" s="51"/>
      <c r="AA27" s="4"/>
      <c r="AB27" s="4"/>
      <c r="AC27" s="4"/>
      <c r="AD27" s="4"/>
      <c r="AE27" s="4"/>
      <c r="AF27" s="4"/>
      <c r="AG27" s="4"/>
      <c r="AH27" s="4"/>
      <c r="AI27" s="4"/>
      <c r="AJ27" s="7"/>
      <c r="AK27" s="5"/>
      <c r="AL27" s="5"/>
      <c r="AM27" s="5"/>
      <c r="AN27" s="5"/>
    </row>
    <row r="28" spans="1:46" ht="14.45" customHeight="1" x14ac:dyDescent="0.25">
      <c r="A28" s="4"/>
      <c r="B28" s="4"/>
      <c r="C28" s="4"/>
      <c r="D28" s="4"/>
      <c r="E28" s="4"/>
      <c r="F28" s="4"/>
      <c r="G28" s="4"/>
      <c r="H28" s="4"/>
      <c r="I28" s="51"/>
      <c r="J28" s="51"/>
      <c r="K28" s="51"/>
      <c r="L28" s="51"/>
      <c r="M28" s="51"/>
      <c r="N28" s="51"/>
      <c r="O28" s="51"/>
      <c r="P28" s="51"/>
      <c r="Q28" s="51"/>
      <c r="R28" s="51"/>
      <c r="S28" s="51"/>
      <c r="T28" s="51"/>
      <c r="U28" s="51"/>
      <c r="V28" s="51"/>
      <c r="W28" s="51"/>
      <c r="X28" s="51"/>
      <c r="Y28" s="51"/>
      <c r="Z28" s="51"/>
      <c r="AA28" s="4"/>
      <c r="AB28" s="4"/>
      <c r="AC28" s="4"/>
      <c r="AD28" s="4"/>
      <c r="AE28" s="4"/>
      <c r="AF28" s="4"/>
      <c r="AG28" s="4"/>
      <c r="AH28" s="4"/>
      <c r="AI28" s="4"/>
      <c r="AJ28" s="7"/>
      <c r="AK28" s="5"/>
      <c r="AL28" s="5"/>
      <c r="AM28" s="5"/>
      <c r="AN28" s="5"/>
    </row>
    <row r="29" spans="1:46" ht="14.45" customHeight="1" x14ac:dyDescent="0.25">
      <c r="A29" s="4"/>
      <c r="B29" s="4"/>
      <c r="C29" s="4"/>
      <c r="D29" s="4"/>
      <c r="E29" s="4"/>
      <c r="F29" s="4"/>
      <c r="G29" s="4"/>
      <c r="H29" s="4"/>
      <c r="I29" s="51"/>
      <c r="J29" s="51"/>
      <c r="K29" s="51"/>
      <c r="L29" s="51"/>
      <c r="M29" s="51"/>
      <c r="N29" s="51"/>
      <c r="O29" s="51"/>
      <c r="P29" s="51"/>
      <c r="Q29" s="51"/>
      <c r="R29" s="51"/>
      <c r="S29" s="51"/>
      <c r="T29" s="51"/>
      <c r="U29" s="51"/>
      <c r="V29" s="51"/>
      <c r="W29" s="51"/>
      <c r="X29" s="51"/>
      <c r="Y29" s="51"/>
      <c r="Z29" s="51"/>
      <c r="AA29" s="4"/>
      <c r="AB29" s="4"/>
      <c r="AC29" s="4"/>
      <c r="AD29" s="4"/>
      <c r="AE29" s="4"/>
      <c r="AF29" s="4"/>
      <c r="AG29" s="4"/>
      <c r="AH29" s="4"/>
      <c r="AI29" s="4"/>
      <c r="AJ29" s="7"/>
      <c r="AK29" s="5"/>
      <c r="AL29" s="5"/>
      <c r="AM29" s="5"/>
      <c r="AN29" s="5"/>
    </row>
    <row r="30" spans="1:46" ht="14.45" customHeight="1" x14ac:dyDescent="0.25">
      <c r="A30" s="4"/>
      <c r="B30" s="4"/>
      <c r="C30" s="4"/>
      <c r="D30" s="4"/>
      <c r="E30" s="4"/>
      <c r="F30" s="4"/>
      <c r="G30" s="4"/>
      <c r="H30" s="4"/>
      <c r="I30" s="51"/>
      <c r="J30" s="51"/>
      <c r="K30" s="51"/>
      <c r="L30" s="51"/>
      <c r="M30" s="51"/>
      <c r="N30" s="51"/>
      <c r="O30" s="51"/>
      <c r="P30" s="51"/>
      <c r="Q30" s="51"/>
      <c r="R30" s="51"/>
      <c r="S30" s="51"/>
      <c r="T30" s="51"/>
      <c r="U30" s="51"/>
      <c r="V30" s="51"/>
      <c r="W30" s="51"/>
      <c r="X30" s="51"/>
      <c r="Y30" s="51"/>
      <c r="Z30" s="51"/>
      <c r="AA30" s="4"/>
      <c r="AB30" s="4"/>
      <c r="AC30" s="4"/>
      <c r="AD30" s="4"/>
      <c r="AE30" s="4"/>
      <c r="AF30" s="4"/>
      <c r="AG30" s="4"/>
      <c r="AH30" s="4"/>
      <c r="AI30" s="4"/>
      <c r="AJ30" s="7"/>
      <c r="AK30" s="5"/>
      <c r="AL30" s="5"/>
      <c r="AM30" s="5"/>
      <c r="AN30" s="5"/>
    </row>
    <row r="31" spans="1:46" ht="14.45" customHeight="1" x14ac:dyDescent="0.25">
      <c r="A31" s="4"/>
      <c r="B31" s="4"/>
      <c r="C31" s="4"/>
      <c r="D31" s="4"/>
      <c r="E31" s="4"/>
      <c r="F31" s="4"/>
      <c r="G31" s="4"/>
      <c r="H31" s="4"/>
      <c r="I31" s="51"/>
      <c r="J31" s="51"/>
      <c r="K31" s="51"/>
      <c r="L31" s="51"/>
      <c r="M31" s="51"/>
      <c r="N31" s="51"/>
      <c r="O31" s="51"/>
      <c r="P31" s="51"/>
      <c r="Q31" s="51"/>
      <c r="R31" s="51"/>
      <c r="S31" s="51"/>
      <c r="T31" s="51"/>
      <c r="U31" s="51"/>
      <c r="V31" s="51"/>
      <c r="W31" s="51"/>
      <c r="X31" s="51"/>
      <c r="Y31" s="51"/>
      <c r="Z31" s="51"/>
      <c r="AA31" s="4"/>
      <c r="AB31" s="4"/>
      <c r="AC31" s="4"/>
      <c r="AD31" s="4"/>
      <c r="AE31" s="4"/>
      <c r="AF31" s="4"/>
      <c r="AG31" s="4"/>
      <c r="AH31" s="4"/>
      <c r="AI31" s="4"/>
      <c r="AJ31" s="7"/>
      <c r="AK31" s="5"/>
      <c r="AL31" s="5"/>
      <c r="AM31" s="5"/>
      <c r="AN31" s="5"/>
    </row>
    <row r="32" spans="1:46" ht="14.4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7"/>
      <c r="AK32" s="7"/>
    </row>
    <row r="33" spans="1:37" ht="14.45" hidden="1" customHeight="1" x14ac:dyDescent="0.25">
      <c r="A33" s="4"/>
      <c r="B33" s="4"/>
      <c r="C33" s="4"/>
      <c r="D33" s="4"/>
      <c r="E33" s="4"/>
      <c r="F33" s="4"/>
      <c r="G33" s="4"/>
      <c r="H33" s="4"/>
      <c r="I33" s="49" t="s">
        <v>26</v>
      </c>
      <c r="J33" s="4"/>
      <c r="K33" s="4"/>
      <c r="L33" s="4"/>
      <c r="M33" s="4"/>
      <c r="N33" s="4"/>
      <c r="O33" s="4"/>
      <c r="P33" s="4"/>
      <c r="Q33" s="4"/>
      <c r="R33" s="4"/>
      <c r="S33" s="4"/>
      <c r="T33" s="4"/>
      <c r="U33" s="4"/>
      <c r="V33" s="4"/>
      <c r="W33" s="4"/>
      <c r="X33" s="4"/>
      <c r="Y33" s="4"/>
      <c r="Z33" s="4"/>
      <c r="AA33" s="4"/>
      <c r="AB33" s="4"/>
      <c r="AC33" s="4"/>
      <c r="AD33" s="4"/>
      <c r="AE33" s="4"/>
      <c r="AF33" s="4"/>
      <c r="AG33" s="4"/>
      <c r="AH33" s="4"/>
      <c r="AI33" s="4"/>
      <c r="AJ33" s="7"/>
      <c r="AK33" s="7"/>
    </row>
    <row r="34" spans="1:37" ht="14.45" hidden="1"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7"/>
      <c r="AK34" s="7"/>
    </row>
    <row r="35" spans="1:37" ht="14.45" hidden="1" customHeight="1" x14ac:dyDescent="0.25">
      <c r="A35" s="4"/>
      <c r="B35" s="4"/>
      <c r="C35" s="4"/>
      <c r="D35" s="4"/>
      <c r="E35" s="4"/>
      <c r="F35" s="4"/>
      <c r="G35" s="4"/>
      <c r="H35" s="4"/>
      <c r="I35" s="50">
        <f>I24-N24*I15</f>
        <v>-5.9392779534945705E-2</v>
      </c>
      <c r="J35" s="50">
        <f>J24-M24*J15</f>
        <v>2.9696389767475073E-2</v>
      </c>
      <c r="K35" s="50">
        <f>K24-L24*K15</f>
        <v>5.9392779534946594E-2</v>
      </c>
      <c r="L35" s="50">
        <f>L24-Q24*L15</f>
        <v>4.2762801265161771E-2</v>
      </c>
      <c r="M35" s="50">
        <f>M24-P24*M15</f>
        <v>1.4848194883736787E-2</v>
      </c>
      <c r="N35" s="50">
        <f>N24-O24*N15</f>
        <v>3.6427571448098883E-2</v>
      </c>
      <c r="O35" s="50">
        <f>O24-T24*O15</f>
        <v>-5.8402899876029521E-2</v>
      </c>
      <c r="P35" s="50">
        <f>P24-S24*P15</f>
        <v>-4.9493982945787329E-2</v>
      </c>
      <c r="Q35" s="50">
        <f>Q24-R24*Q15</f>
        <v>5.9392779534944901E-2</v>
      </c>
      <c r="R35" s="50">
        <f>R24-W24*R15</f>
        <v>-5.9392779534945914E-2</v>
      </c>
      <c r="S35" s="50">
        <f>S24-V24*S15</f>
        <v>-2.9696389767488174E-3</v>
      </c>
      <c r="T35" s="50">
        <f>T24-U24*T15</f>
        <v>5.9392779534945844E-2</v>
      </c>
      <c r="U35" s="50">
        <f>U24-Z24*U15</f>
        <v>-5.9392779534945345E-2</v>
      </c>
      <c r="V35" s="50">
        <f>V24-Y24*V15</f>
        <v>-3.1644472936218346E-2</v>
      </c>
      <c r="W35" s="50">
        <f>W24-X24*W15</f>
        <v>1.0690700316290269E-2</v>
      </c>
      <c r="X35" s="4"/>
      <c r="Y35" s="4"/>
      <c r="Z35" s="4"/>
      <c r="AA35" s="4"/>
      <c r="AB35" s="4"/>
      <c r="AC35" s="4"/>
      <c r="AD35" s="4"/>
      <c r="AE35" s="4"/>
      <c r="AF35" s="4"/>
      <c r="AG35" s="4"/>
      <c r="AH35" s="4"/>
      <c r="AI35" s="4"/>
      <c r="AJ35" s="7"/>
      <c r="AK35" s="7"/>
    </row>
    <row r="36" spans="1:37" ht="14.45" hidden="1" customHeight="1" x14ac:dyDescent="0.25">
      <c r="A36" s="4"/>
      <c r="B36" s="4"/>
      <c r="C36" s="4"/>
      <c r="D36" s="4"/>
      <c r="E36" s="4"/>
      <c r="F36" s="4"/>
      <c r="G36" s="4"/>
      <c r="H36" s="4"/>
      <c r="I36" s="50">
        <f>-I35</f>
        <v>5.9392779534945705E-2</v>
      </c>
      <c r="J36" s="50">
        <f t="shared" ref="J36:W36" si="2">-J35</f>
        <v>-2.9696389767475073E-2</v>
      </c>
      <c r="K36" s="50">
        <f t="shared" si="2"/>
        <v>-5.9392779534946594E-2</v>
      </c>
      <c r="L36" s="50">
        <f t="shared" si="2"/>
        <v>-4.2762801265161771E-2</v>
      </c>
      <c r="M36" s="50">
        <f t="shared" si="2"/>
        <v>-1.4848194883736787E-2</v>
      </c>
      <c r="N36" s="50">
        <f t="shared" si="2"/>
        <v>-3.6427571448098883E-2</v>
      </c>
      <c r="O36" s="50">
        <f t="shared" si="2"/>
        <v>5.8402899876029521E-2</v>
      </c>
      <c r="P36" s="50">
        <f t="shared" si="2"/>
        <v>4.9493982945787329E-2</v>
      </c>
      <c r="Q36" s="50">
        <f t="shared" si="2"/>
        <v>-5.9392779534944901E-2</v>
      </c>
      <c r="R36" s="50">
        <f t="shared" si="2"/>
        <v>5.9392779534945914E-2</v>
      </c>
      <c r="S36" s="50">
        <f t="shared" si="2"/>
        <v>2.9696389767488174E-3</v>
      </c>
      <c r="T36" s="50">
        <f t="shared" si="2"/>
        <v>-5.9392779534945844E-2</v>
      </c>
      <c r="U36" s="50">
        <f t="shared" si="2"/>
        <v>5.9392779534945345E-2</v>
      </c>
      <c r="V36" s="50">
        <f t="shared" si="2"/>
        <v>3.1644472936218346E-2</v>
      </c>
      <c r="W36" s="50">
        <f t="shared" si="2"/>
        <v>-1.0690700316290269E-2</v>
      </c>
      <c r="X36" s="4"/>
      <c r="Y36" s="4"/>
      <c r="Z36" s="4"/>
      <c r="AA36" s="4"/>
      <c r="AB36" s="4"/>
      <c r="AC36" s="4"/>
      <c r="AD36" s="4"/>
      <c r="AE36" s="4"/>
      <c r="AF36" s="4"/>
      <c r="AG36" s="4"/>
      <c r="AH36" s="4"/>
      <c r="AI36" s="4"/>
      <c r="AJ36" s="7"/>
      <c r="AK36" s="7"/>
    </row>
    <row r="37" spans="1:37" ht="14.45" hidden="1" customHeight="1" x14ac:dyDescent="0.25">
      <c r="A37" s="4"/>
      <c r="B37" s="4"/>
      <c r="C37" s="4"/>
      <c r="D37" s="4"/>
      <c r="E37" s="4"/>
      <c r="F37" s="4"/>
      <c r="G37" s="4"/>
      <c r="H37" s="4"/>
      <c r="V37" s="4"/>
      <c r="W37" s="4"/>
      <c r="X37" s="4"/>
      <c r="Y37" s="4"/>
      <c r="Z37" s="4"/>
      <c r="AA37" s="4"/>
      <c r="AB37" s="4"/>
      <c r="AC37" s="4"/>
      <c r="AD37" s="4"/>
      <c r="AE37" s="4"/>
      <c r="AF37" s="4"/>
      <c r="AG37" s="4"/>
      <c r="AH37" s="4"/>
      <c r="AI37" s="4"/>
      <c r="AJ37" s="7"/>
      <c r="AK37" s="7"/>
    </row>
    <row r="38" spans="1:37" ht="14.45" hidden="1" customHeight="1" x14ac:dyDescent="0.25">
      <c r="A38" s="7"/>
      <c r="B38" s="7"/>
      <c r="C38" s="7"/>
      <c r="D38" s="7"/>
      <c r="E38" s="7"/>
      <c r="F38" s="7"/>
      <c r="G38" s="7"/>
      <c r="H38" s="7"/>
      <c r="I38" s="50">
        <f>I24-Q24*I18</f>
        <v>5.9392779534944956E-2</v>
      </c>
      <c r="J38" s="50">
        <f>J24-P24*J18</f>
        <v>5.9392779534948648E-2</v>
      </c>
      <c r="K38" s="50">
        <f>K24-O24*K18</f>
        <v>-5.939277953494343E-2</v>
      </c>
      <c r="L38" s="50">
        <f>L24-T24*L18</f>
        <v>5.9392779534946011E-2</v>
      </c>
      <c r="M38" s="50">
        <f>M24-S24*M18</f>
        <v>-5.9392779534944234E-2</v>
      </c>
      <c r="N38" s="50">
        <f>N24-R24*N18</f>
        <v>-5.9392779534945095E-2</v>
      </c>
      <c r="O38" s="50">
        <f>O24-W24*O18</f>
        <v>-2.2767232155062642E-2</v>
      </c>
      <c r="P38" s="50">
        <f>P24-V24*P18</f>
        <v>-5.3453501581452428E-2</v>
      </c>
      <c r="Q38" s="50">
        <f>Q24-U24*Q18</f>
        <v>-5.9392779534944873E-2</v>
      </c>
      <c r="R38" s="50">
        <f>R24-Z24*R18</f>
        <v>-5.0840219281913124E-2</v>
      </c>
      <c r="S38" s="50">
        <f>S24-Y24*S18</f>
        <v>-4.2525230147021781E-2</v>
      </c>
      <c r="T38" s="52">
        <f>T24-X24*T18</f>
        <v>-5.9392779534946288E-2</v>
      </c>
      <c r="U38" s="53">
        <v>0</v>
      </c>
      <c r="V38" s="7"/>
      <c r="W38" s="7"/>
      <c r="X38" s="7"/>
      <c r="Y38" s="7"/>
      <c r="Z38" s="7"/>
      <c r="AA38" s="7"/>
      <c r="AB38" s="7"/>
      <c r="AC38" s="7"/>
      <c r="AD38" s="7"/>
      <c r="AE38" s="7"/>
      <c r="AF38" s="7"/>
      <c r="AG38" s="7"/>
      <c r="AH38" s="7"/>
      <c r="AI38" s="7"/>
      <c r="AJ38" s="7"/>
      <c r="AK38" s="7"/>
    </row>
    <row r="39" spans="1:37" ht="14.45" hidden="1" customHeight="1" x14ac:dyDescent="0.25">
      <c r="A39" s="7"/>
      <c r="B39" s="7"/>
      <c r="C39" s="7"/>
      <c r="D39" s="7"/>
      <c r="E39" s="7"/>
      <c r="F39" s="7"/>
      <c r="G39" s="7"/>
      <c r="H39" s="7"/>
      <c r="I39" s="50">
        <f>-I38</f>
        <v>-5.9392779534944956E-2</v>
      </c>
      <c r="J39" s="50">
        <f t="shared" ref="J39:T39" si="3">-J38</f>
        <v>-5.9392779534948648E-2</v>
      </c>
      <c r="K39" s="50">
        <f t="shared" si="3"/>
        <v>5.939277953494343E-2</v>
      </c>
      <c r="L39" s="50">
        <f t="shared" si="3"/>
        <v>-5.9392779534946011E-2</v>
      </c>
      <c r="M39" s="50">
        <f t="shared" si="3"/>
        <v>5.9392779534944234E-2</v>
      </c>
      <c r="N39" s="50">
        <f t="shared" si="3"/>
        <v>5.9392779534945095E-2</v>
      </c>
      <c r="O39" s="50">
        <f t="shared" si="3"/>
        <v>2.2767232155062642E-2</v>
      </c>
      <c r="P39" s="50">
        <f t="shared" si="3"/>
        <v>5.3453501581452428E-2</v>
      </c>
      <c r="Q39" s="50">
        <f t="shared" si="3"/>
        <v>5.9392779534944873E-2</v>
      </c>
      <c r="R39" s="50">
        <f t="shared" si="3"/>
        <v>5.0840219281913124E-2</v>
      </c>
      <c r="S39" s="50">
        <f t="shared" si="3"/>
        <v>4.2525230147021781E-2</v>
      </c>
      <c r="T39" s="52">
        <f t="shared" si="3"/>
        <v>5.9392779534946288E-2</v>
      </c>
      <c r="U39" s="53">
        <v>0</v>
      </c>
      <c r="V39" s="7"/>
      <c r="W39" s="7"/>
      <c r="X39" s="7"/>
      <c r="Y39" s="7"/>
      <c r="Z39" s="7"/>
      <c r="AA39" s="7"/>
      <c r="AB39" s="7"/>
      <c r="AC39" s="7"/>
      <c r="AD39" s="7"/>
      <c r="AE39" s="7"/>
      <c r="AF39" s="7"/>
      <c r="AG39" s="7"/>
      <c r="AH39" s="7"/>
      <c r="AI39" s="7"/>
      <c r="AJ39" s="7"/>
      <c r="AK39" s="7"/>
    </row>
    <row r="40" spans="1:37" ht="14.45" hidden="1" customHeight="1"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spans="1:37" ht="14.45" hidden="1" customHeight="1" x14ac:dyDescent="0.25">
      <c r="I41" s="2" t="s">
        <v>0</v>
      </c>
    </row>
    <row r="42" spans="1:37" ht="14.45" hidden="1" customHeight="1" x14ac:dyDescent="0.25">
      <c r="I42" s="3">
        <f>(I43+4*J43+K43)/6</f>
        <v>1.0000000000000047</v>
      </c>
    </row>
    <row r="43" spans="1:37" ht="14.45" hidden="1" customHeight="1" x14ac:dyDescent="0.25">
      <c r="I43" s="3">
        <f>SUM(I24,L24,O24,R24,U24,X24)</f>
        <v>0.42776942403145157</v>
      </c>
      <c r="J43" s="3">
        <f>SUM(J24,M24,P24,S24,V24,Y24)</f>
        <v>1.1132582596030158</v>
      </c>
      <c r="K43" s="3">
        <f>SUM(K24,N24,Q24,T24,W24,Z24)</f>
        <v>1.1191975375565129</v>
      </c>
    </row>
    <row r="44" spans="1:37" ht="14.45" hidden="1" customHeight="1" x14ac:dyDescent="0.25">
      <c r="I44" s="51" t="s">
        <v>33</v>
      </c>
      <c r="J44" s="51" t="s">
        <v>34</v>
      </c>
      <c r="K44" s="51" t="s">
        <v>35</v>
      </c>
    </row>
    <row r="45" spans="1:37" ht="14.45" customHeight="1" x14ac:dyDescent="0.25">
      <c r="I45" s="39"/>
    </row>
  </sheetData>
  <mergeCells count="23">
    <mergeCell ref="X22:Z22"/>
    <mergeCell ref="I22:K22"/>
    <mergeCell ref="L22:N22"/>
    <mergeCell ref="O22:Q22"/>
    <mergeCell ref="R22:T22"/>
    <mergeCell ref="U22:W22"/>
    <mergeCell ref="A11:A12"/>
    <mergeCell ref="I7:K7"/>
    <mergeCell ref="L7:N7"/>
    <mergeCell ref="O7:Q7"/>
    <mergeCell ref="R7:T7"/>
    <mergeCell ref="X7:Z7"/>
    <mergeCell ref="I14:K14"/>
    <mergeCell ref="L14:N14"/>
    <mergeCell ref="O14:Q14"/>
    <mergeCell ref="R14:T14"/>
    <mergeCell ref="U14:W14"/>
    <mergeCell ref="X14:Z14"/>
    <mergeCell ref="I17:K17"/>
    <mergeCell ref="L17:N17"/>
    <mergeCell ref="O17:Q17"/>
    <mergeCell ref="R17:T17"/>
    <mergeCell ref="U7:W7"/>
  </mergeCells>
  <conditionalFormatting sqref="D17">
    <cfRule type="cellIs" dxfId="3" priority="1" operator="equal">
      <formula>"YES"</formula>
    </cfRule>
    <cfRule type="cellIs" dxfId="2" priority="2" operator="equal">
      <formula>"NO"</formula>
    </cfRule>
  </conditionalFormatting>
  <dataValidations count="3">
    <dataValidation type="list" allowBlank="1" showInputMessage="1" showErrorMessage="1" sqref="B18:B20 B4:G4 B8:G8" xr:uid="{00000000-0002-0000-0400-000000000000}">
      <formula1>"1,2,3,4,5,6,7,8,9"</formula1>
    </dataValidation>
    <dataValidation type="list" allowBlank="1" showInputMessage="1" showErrorMessage="1" sqref="B5" xr:uid="{00000000-0002-0000-0400-000001000000}">
      <formula1>$B$3:$G$3</formula1>
    </dataValidation>
    <dataValidation allowBlank="1" showInputMessage="1" showErrorMessage="1" sqref="B16" xr:uid="{00000000-0002-0000-0400-000002000000}"/>
  </dataValidations>
  <pageMargins left="0.7" right="0.7" top="0.75" bottom="0.75" header="0.3" footer="0.3"/>
  <pageSetup paperSize="9" orientation="portrait" horizontalDpi="1200" verticalDpi="1200" r:id="rId1"/>
  <ignoredErrors>
    <ignoredError sqref="C12:G12" unlocked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E1156-4AFE-FB40-9E04-913E3045EC96}">
  <dimension ref="A1:AU45"/>
  <sheetViews>
    <sheetView zoomScale="70" zoomScaleNormal="70" workbookViewId="0">
      <selection activeCell="A2" sqref="A2"/>
    </sheetView>
  </sheetViews>
  <sheetFormatPr defaultColWidth="8.85546875" defaultRowHeight="14.45" customHeight="1" x14ac:dyDescent="0.25"/>
  <cols>
    <col min="1" max="1" width="26.85546875" style="2" bestFit="1" customWidth="1"/>
    <col min="2" max="6" width="11.42578125" style="2" customWidth="1"/>
    <col min="7" max="9" width="11" style="2" customWidth="1"/>
    <col min="10" max="30" width="5.7109375" style="2" customWidth="1"/>
    <col min="31" max="33" width="10" style="2" customWidth="1"/>
    <col min="34" max="36" width="11" style="2" customWidth="1"/>
    <col min="37" max="45" width="8.85546875" style="2" customWidth="1"/>
    <col min="46" max="46" width="12" style="2" customWidth="1"/>
    <col min="47" max="16384" width="8.85546875" style="2"/>
  </cols>
  <sheetData>
    <row r="1" spans="1:44" ht="14.45" customHeight="1" x14ac:dyDescent="0.2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row>
    <row r="2" spans="1:44" ht="14.45" customHeight="1" x14ac:dyDescent="0.25">
      <c r="A2" s="30" t="s">
        <v>36</v>
      </c>
      <c r="B2" s="1" t="s">
        <v>14</v>
      </c>
      <c r="C2" s="1" t="s">
        <v>12</v>
      </c>
      <c r="D2" s="1" t="s">
        <v>13</v>
      </c>
      <c r="E2" s="1" t="s">
        <v>18</v>
      </c>
      <c r="F2" s="1" t="s">
        <v>19</v>
      </c>
      <c r="G2" s="1" t="s">
        <v>20</v>
      </c>
      <c r="H2" s="1" t="s">
        <v>21</v>
      </c>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5"/>
      <c r="AL2" s="5"/>
    </row>
    <row r="3" spans="1:44" ht="14.45" customHeight="1" x14ac:dyDescent="0.25">
      <c r="A3" s="14" t="s">
        <v>7</v>
      </c>
      <c r="B3" s="21" t="s">
        <v>1</v>
      </c>
      <c r="C3" s="21" t="s">
        <v>2</v>
      </c>
      <c r="D3" s="21" t="s">
        <v>3</v>
      </c>
      <c r="E3" s="21" t="s">
        <v>4</v>
      </c>
      <c r="F3" s="21" t="s">
        <v>5</v>
      </c>
      <c r="G3" s="21" t="s">
        <v>22</v>
      </c>
      <c r="H3" s="21" t="s">
        <v>31</v>
      </c>
      <c r="I3" s="24"/>
      <c r="AB3" s="24"/>
      <c r="AC3" s="24"/>
      <c r="AD3" s="24"/>
      <c r="AE3" s="24"/>
      <c r="AF3" s="24"/>
      <c r="AG3" s="24"/>
      <c r="AH3" s="24"/>
      <c r="AI3" s="24"/>
      <c r="AJ3" s="24"/>
      <c r="AK3" s="5"/>
      <c r="AL3" s="5"/>
    </row>
    <row r="4" spans="1:44" ht="14.45" customHeight="1" x14ac:dyDescent="0.25">
      <c r="A4" s="14" t="s">
        <v>8</v>
      </c>
      <c r="B4" s="26">
        <v>1</v>
      </c>
      <c r="C4" s="26">
        <v>2</v>
      </c>
      <c r="D4" s="26">
        <v>3</v>
      </c>
      <c r="E4" s="26">
        <v>4</v>
      </c>
      <c r="F4" s="26">
        <v>5</v>
      </c>
      <c r="G4" s="26">
        <v>6</v>
      </c>
      <c r="H4" s="26">
        <v>7</v>
      </c>
      <c r="AK4" s="5"/>
      <c r="AL4" s="5"/>
    </row>
    <row r="5" spans="1:44" ht="14.45" customHeight="1" x14ac:dyDescent="0.25">
      <c r="A5" s="1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row>
    <row r="6" spans="1:44" ht="14.45" customHeight="1" x14ac:dyDescent="0.25">
      <c r="A6" s="15"/>
      <c r="F6" s="5"/>
      <c r="G6" s="5"/>
      <c r="H6" s="5"/>
      <c r="I6" s="5"/>
      <c r="J6" s="32" t="s">
        <v>23</v>
      </c>
      <c r="K6" s="5"/>
      <c r="L6" s="5"/>
      <c r="M6" s="5"/>
      <c r="N6" s="5"/>
      <c r="O6" s="5"/>
      <c r="P6" s="5"/>
      <c r="Q6" s="5"/>
      <c r="R6" s="5"/>
      <c r="S6" s="5"/>
      <c r="T6" s="5"/>
      <c r="U6" s="5"/>
      <c r="V6" s="5"/>
      <c r="W6" s="5"/>
      <c r="X6" s="5"/>
      <c r="Y6" s="5"/>
      <c r="Z6" s="5"/>
      <c r="AA6" s="5"/>
      <c r="AB6" s="5"/>
      <c r="AC6" s="5"/>
      <c r="AD6" s="5"/>
      <c r="AE6" s="5"/>
      <c r="AF6" s="5"/>
      <c r="AG6" s="5"/>
      <c r="AH6" s="5"/>
      <c r="AI6" s="5"/>
      <c r="AJ6" s="5"/>
      <c r="AK6" s="5"/>
      <c r="AL6" s="5"/>
    </row>
    <row r="7" spans="1:44" ht="14.45" customHeight="1" x14ac:dyDescent="0.25">
      <c r="A7" s="16" t="s">
        <v>9</v>
      </c>
      <c r="B7" s="29" t="str">
        <f>IF($B$4=1,$B$3,IF($C$4=1,$C$3,IF($D$4=1,$D$3,IF($E$4=1,$E$3,IF($F$4=1,$F$3,IF($G$4=1,$G$3,IF($H$4=1,$H$3,"")))))))</f>
        <v>C1</v>
      </c>
      <c r="C7" s="29" t="str">
        <f>IF($B$4=2,$B$3,IF($C$4=2,$C$3,IF($D$4=2,$D$3,IF($E$4=2,$E$3,IF($F$4=2,$F$3,IF($G$4=2,$G$3,IF($H$4=2,$H$3,"")))))))</f>
        <v>C2</v>
      </c>
      <c r="D7" s="29" t="str">
        <f>IF($B$4=3,$B$3,IF($C$4=3,$C$3,IF($D$4=3,$D$3,IF($E$4=3,$E$3,IF($F$4=3,$F$3,IF($G$4=3,$G$3,IF($H$4=3,$H$3,"")))))))</f>
        <v>C3</v>
      </c>
      <c r="E7" s="29" t="str">
        <f>IF($B$4=4,$B$3,IF($C$4=4,$C$3,IF($D$4=4,$D$3,IF($E$4=4,$E$3,IF($F$4=4,$F$3,IF($G$4=4,$G$3,IF($H$4=4,$H$3,"")))))))</f>
        <v>C4</v>
      </c>
      <c r="F7" s="29" t="str">
        <f>IF($B$4=5,$B$3,IF($C$4=5,$C$3,IF($D$4=5,$D$3,IF($E$4=5,$E$3,IF($F$4=5,$F$3,IF($G$4=5,$G$3,IF($H$4=5,$H$3,"")))))))</f>
        <v>C5</v>
      </c>
      <c r="G7" s="29" t="str">
        <f>IF($B$4=6,$B$3,IF($C$4=6,$C$3,IF($D$4=6,$D$3,IF($E$4=6,$E$3,IF($F$4=6,$F$3,IF($G$4=6,$G$3,IF($H$4=6,$H$3,"")))))))</f>
        <v>C6</v>
      </c>
      <c r="H7" s="29" t="str">
        <f>IF($B$4=7,$B$3,IF($C$4=7,$C$3,IF($D$4=7,$D$3,IF($E$4=7,$E$3,IF($F$4=7,$F$3,IF($G$4=7,$G$3,IF($H$4=7,$H$3,"")))))))</f>
        <v>C7</v>
      </c>
      <c r="I7" s="5"/>
      <c r="J7" s="101" t="str">
        <f>B7</f>
        <v>C1</v>
      </c>
      <c r="K7" s="101"/>
      <c r="L7" s="101"/>
      <c r="M7" s="101" t="str">
        <f>C7</f>
        <v>C2</v>
      </c>
      <c r="N7" s="101"/>
      <c r="O7" s="101"/>
      <c r="P7" s="101" t="str">
        <f>D7</f>
        <v>C3</v>
      </c>
      <c r="Q7" s="101"/>
      <c r="R7" s="101"/>
      <c r="S7" s="101" t="str">
        <f>E7</f>
        <v>C4</v>
      </c>
      <c r="T7" s="101"/>
      <c r="U7" s="101"/>
      <c r="V7" s="101" t="str">
        <f>F7</f>
        <v>C5</v>
      </c>
      <c r="W7" s="101"/>
      <c r="X7" s="101"/>
      <c r="Y7" s="101" t="str">
        <f>G7</f>
        <v>C6</v>
      </c>
      <c r="Z7" s="101"/>
      <c r="AA7" s="101"/>
      <c r="AB7" s="101" t="str">
        <f>H7</f>
        <v>C7</v>
      </c>
      <c r="AC7" s="101"/>
      <c r="AD7" s="101"/>
      <c r="AE7" s="5"/>
      <c r="AF7" s="5"/>
      <c r="AG7" s="5"/>
      <c r="AH7" s="5"/>
      <c r="AI7" s="5"/>
      <c r="AJ7" s="5"/>
      <c r="AK7" s="5"/>
      <c r="AL7" s="5"/>
      <c r="AQ7" s="5"/>
      <c r="AR7" s="5"/>
    </row>
    <row r="8" spans="1:44" ht="14.45" customHeight="1" x14ac:dyDescent="0.25">
      <c r="A8" s="17" t="s">
        <v>10</v>
      </c>
      <c r="B8" s="26">
        <v>1</v>
      </c>
      <c r="C8" s="26">
        <v>2</v>
      </c>
      <c r="D8" s="26">
        <v>3</v>
      </c>
      <c r="E8" s="26">
        <v>4</v>
      </c>
      <c r="F8" s="26">
        <v>5</v>
      </c>
      <c r="G8" s="26">
        <v>6</v>
      </c>
      <c r="H8" s="26">
        <v>7</v>
      </c>
      <c r="I8" s="24"/>
      <c r="J8" s="33">
        <f>IF(K8=1,1,IF(K8=9,9,K8-1))</f>
        <v>1</v>
      </c>
      <c r="K8" s="34">
        <f>B8</f>
        <v>1</v>
      </c>
      <c r="L8" s="35">
        <f>IF(K8=1,1,IF(K8=9,9,K8+1))</f>
        <v>1</v>
      </c>
      <c r="M8" s="36">
        <f>IF(N8=1,1,IF(N8=9,9,N8-1))</f>
        <v>1</v>
      </c>
      <c r="N8" s="37">
        <f>C8</f>
        <v>2</v>
      </c>
      <c r="O8" s="38">
        <f>IF(N8=1,1,IF(N8=9,9,N8+1))</f>
        <v>3</v>
      </c>
      <c r="P8" s="33">
        <f>IF(Q8=1,1,IF(Q8=9,9,Q8-1))</f>
        <v>2</v>
      </c>
      <c r="Q8" s="34">
        <f>D8</f>
        <v>3</v>
      </c>
      <c r="R8" s="35">
        <f>IF(Q8=1,1,IF(Q8=9,9,Q8+1))</f>
        <v>4</v>
      </c>
      <c r="S8" s="36">
        <f>IF(T8=1,1,IF(T8=9,9,T8-1))</f>
        <v>3</v>
      </c>
      <c r="T8" s="37">
        <f>E8</f>
        <v>4</v>
      </c>
      <c r="U8" s="38">
        <f>IF(T8=1,1,IF(T8=9,9,T8+1))</f>
        <v>5</v>
      </c>
      <c r="V8" s="33">
        <f>IF(W8=1,1,IF(W8=9,9,W8-1))</f>
        <v>4</v>
      </c>
      <c r="W8" s="34">
        <f>F8</f>
        <v>5</v>
      </c>
      <c r="X8" s="35">
        <f>IF(W8=1,1,IF(W8=9,9,W8+1))</f>
        <v>6</v>
      </c>
      <c r="Y8" s="36">
        <f>IF(Z8=1,1,IF(Z8=9,9,Z8-1))</f>
        <v>5</v>
      </c>
      <c r="Z8" s="37">
        <f>G8</f>
        <v>6</v>
      </c>
      <c r="AA8" s="38">
        <f>IF(Z8=1,1,IF(Z8=9,9,Z8+1))</f>
        <v>7</v>
      </c>
      <c r="AB8" s="36">
        <f>IF(AC8=1,1,IF(AC8=9,9,AC8-1))</f>
        <v>6</v>
      </c>
      <c r="AC8" s="37">
        <f>H8</f>
        <v>7</v>
      </c>
      <c r="AD8" s="38">
        <f>IF(AC8=1,1,IF(AC8=9,9,AC8+1))</f>
        <v>8</v>
      </c>
      <c r="AE8" s="24"/>
      <c r="AF8" s="24"/>
      <c r="AG8" s="24"/>
      <c r="AH8" s="24"/>
      <c r="AI8" s="24"/>
      <c r="AJ8" s="24"/>
      <c r="AK8" s="5"/>
      <c r="AL8" s="5"/>
    </row>
    <row r="9" spans="1:44" ht="14.45" customHeight="1" x14ac:dyDescent="0.25">
      <c r="B9" s="4"/>
      <c r="C9" s="4"/>
      <c r="D9" s="4"/>
      <c r="AK9" s="5"/>
      <c r="AL9" s="5"/>
    </row>
    <row r="10" spans="1:44" ht="14.45" customHeight="1" x14ac:dyDescent="0.25">
      <c r="B10" s="4"/>
      <c r="C10" s="4"/>
      <c r="D10" s="4"/>
      <c r="AK10" s="5"/>
      <c r="AL10" s="5"/>
    </row>
    <row r="11" spans="1:44" ht="14.45" customHeight="1" x14ac:dyDescent="0.25">
      <c r="A11" s="102" t="s">
        <v>28</v>
      </c>
      <c r="B11" s="29" t="str">
        <f>B7</f>
        <v>C1</v>
      </c>
      <c r="C11" s="29" t="str">
        <f t="shared" ref="C11:H11" si="0">C7</f>
        <v>C2</v>
      </c>
      <c r="D11" s="29" t="str">
        <f t="shared" si="0"/>
        <v>C3</v>
      </c>
      <c r="E11" s="29" t="str">
        <f t="shared" si="0"/>
        <v>C4</v>
      </c>
      <c r="F11" s="29" t="str">
        <f t="shared" si="0"/>
        <v>C5</v>
      </c>
      <c r="G11" s="29" t="str">
        <f t="shared" si="0"/>
        <v>C6</v>
      </c>
      <c r="H11" s="29" t="str">
        <f t="shared" si="0"/>
        <v>C7</v>
      </c>
      <c r="AK11" s="5"/>
      <c r="AL11" s="5"/>
    </row>
    <row r="12" spans="1:44" ht="14.45" customHeight="1" x14ac:dyDescent="0.25">
      <c r="A12" s="103"/>
      <c r="B12" s="31">
        <f>(J24+4*K24+L24)/6</f>
        <v>0.34702351918223884</v>
      </c>
      <c r="C12" s="31">
        <f>(M24+4*N24+O24)/6</f>
        <v>0.17030517676499946</v>
      </c>
      <c r="D12" s="31">
        <f>(P24+4*Q24+R24)/6</f>
        <v>9.9730664008653033E-2</v>
      </c>
      <c r="E12" s="31">
        <f>(S24+4*T24+U24)/6</f>
        <v>0.10225436345513449</v>
      </c>
      <c r="F12" s="31">
        <f>(V24+4*W24+X24)/6</f>
        <v>8.5687018853519634E-2</v>
      </c>
      <c r="G12" s="31">
        <f>(Y24+4*Z24+AA24)/6</f>
        <v>9.4823235000955172E-2</v>
      </c>
      <c r="H12" s="31">
        <f>(AB24+4*AC24+AD24)/6</f>
        <v>0.10017602273450331</v>
      </c>
      <c r="AK12" s="5"/>
      <c r="AL12" s="5"/>
    </row>
    <row r="13" spans="1:44" ht="14.45" customHeight="1" x14ac:dyDescent="0.25">
      <c r="B13" s="4"/>
      <c r="C13" s="4"/>
      <c r="D13" s="4"/>
      <c r="J13" s="39" t="s">
        <v>24</v>
      </c>
      <c r="AK13" s="5"/>
      <c r="AL13" s="5"/>
    </row>
    <row r="14" spans="1:44" ht="14.45" customHeight="1" x14ac:dyDescent="0.25">
      <c r="A14" s="27"/>
      <c r="J14" s="104" t="str">
        <f>B7&amp;"/"&amp;C7</f>
        <v>C1/C2</v>
      </c>
      <c r="K14" s="104"/>
      <c r="L14" s="104"/>
      <c r="M14" s="104" t="str">
        <f>C7&amp;"/"&amp;D7</f>
        <v>C2/C3</v>
      </c>
      <c r="N14" s="104"/>
      <c r="O14" s="104"/>
      <c r="P14" s="105" t="str">
        <f>D7&amp;"/"&amp;E7</f>
        <v>C3/C4</v>
      </c>
      <c r="Q14" s="106"/>
      <c r="R14" s="107"/>
      <c r="S14" s="105" t="str">
        <f>E7&amp;"/"&amp;F7</f>
        <v>C4/C5</v>
      </c>
      <c r="T14" s="106"/>
      <c r="U14" s="107"/>
      <c r="V14" s="105" t="str">
        <f>F7&amp;"/"&amp;G7</f>
        <v>C5/C6</v>
      </c>
      <c r="W14" s="106"/>
      <c r="X14" s="107"/>
      <c r="Y14" s="105" t="str">
        <f>G7&amp;"/"&amp;H7</f>
        <v>C6/C7</v>
      </c>
      <c r="Z14" s="106"/>
      <c r="AA14" s="107"/>
      <c r="AK14" s="5"/>
      <c r="AL14" s="5"/>
    </row>
    <row r="15" spans="1:44" ht="14.45" customHeight="1" x14ac:dyDescent="0.25">
      <c r="A15" s="28" t="s">
        <v>27</v>
      </c>
      <c r="B15" s="25"/>
      <c r="C15" s="25"/>
      <c r="D15" s="25"/>
      <c r="E15" s="25"/>
      <c r="F15" s="25"/>
      <c r="G15" s="25"/>
      <c r="H15" s="25"/>
      <c r="I15" s="25"/>
      <c r="J15" s="40">
        <f>M8/L8</f>
        <v>1</v>
      </c>
      <c r="K15" s="41">
        <f>N8/K8</f>
        <v>2</v>
      </c>
      <c r="L15" s="42">
        <f>O8/J8</f>
        <v>3</v>
      </c>
      <c r="M15" s="43">
        <f>P8/O8</f>
        <v>0.66666666666666663</v>
      </c>
      <c r="N15" s="44">
        <f>Q8/N8</f>
        <v>1.5</v>
      </c>
      <c r="O15" s="45">
        <f>R8/M8</f>
        <v>4</v>
      </c>
      <c r="P15" s="40">
        <f>S8/R8</f>
        <v>0.75</v>
      </c>
      <c r="Q15" s="41">
        <f>T8/Q8</f>
        <v>1.3333333333333333</v>
      </c>
      <c r="R15" s="42">
        <f>U8/P8</f>
        <v>2.5</v>
      </c>
      <c r="S15" s="43">
        <f>V8/U8</f>
        <v>0.8</v>
      </c>
      <c r="T15" s="44">
        <f>W8/T8</f>
        <v>1.25</v>
      </c>
      <c r="U15" s="45">
        <f>X8/S8</f>
        <v>2</v>
      </c>
      <c r="V15" s="40">
        <f>Y8/X8</f>
        <v>0.83333333333333337</v>
      </c>
      <c r="W15" s="41">
        <f>Z8/W8</f>
        <v>1.2</v>
      </c>
      <c r="X15" s="42">
        <f>AA8/V8</f>
        <v>1.75</v>
      </c>
      <c r="Y15" s="40">
        <f>AB8/AA8</f>
        <v>0.8571428571428571</v>
      </c>
      <c r="Z15" s="41">
        <f>AC8/Z8</f>
        <v>1.1666666666666667</v>
      </c>
      <c r="AA15" s="42">
        <f>AD8/Y8</f>
        <v>1.6</v>
      </c>
      <c r="AB15" s="25"/>
      <c r="AC15" s="25"/>
      <c r="AD15" s="25"/>
      <c r="AE15" s="25"/>
      <c r="AF15" s="25"/>
      <c r="AG15" s="25"/>
      <c r="AH15" s="25"/>
      <c r="AI15" s="25"/>
      <c r="AJ15" s="25"/>
      <c r="AK15" s="18"/>
      <c r="AL15" s="19"/>
      <c r="AM15" s="5"/>
      <c r="AN15" s="5"/>
    </row>
    <row r="16" spans="1:44" ht="14.45" customHeight="1" x14ac:dyDescent="0.25">
      <c r="A16" s="3" t="s">
        <v>11</v>
      </c>
      <c r="B16" s="22">
        <v>5.3443047101988037E-2</v>
      </c>
      <c r="AK16" s="5"/>
      <c r="AL16" s="5"/>
      <c r="AM16" s="5"/>
      <c r="AN16" s="5"/>
    </row>
    <row r="17" spans="1:47" ht="14.45" customHeight="1" x14ac:dyDescent="0.25">
      <c r="C17" s="12"/>
      <c r="J17" s="104" t="str">
        <f>B7&amp;"/"&amp;D7</f>
        <v>C1/C3</v>
      </c>
      <c r="K17" s="104"/>
      <c r="L17" s="104"/>
      <c r="M17" s="104" t="str">
        <f>C7&amp;"/"&amp;E7</f>
        <v>C2/C4</v>
      </c>
      <c r="N17" s="104"/>
      <c r="O17" s="104"/>
      <c r="P17" s="105" t="str">
        <f>D7&amp;"/"&amp;F7</f>
        <v>C3/C5</v>
      </c>
      <c r="Q17" s="106"/>
      <c r="R17" s="107"/>
      <c r="S17" s="105" t="str">
        <f>E7&amp;"/"&amp;G7</f>
        <v>C4/C6</v>
      </c>
      <c r="T17" s="106"/>
      <c r="U17" s="107"/>
      <c r="V17" s="105" t="str">
        <f>F7&amp;"/"&amp;H7</f>
        <v>C5/C7</v>
      </c>
      <c r="W17" s="106"/>
      <c r="X17" s="107"/>
      <c r="AK17" s="5"/>
      <c r="AL17" s="5"/>
      <c r="AM17" s="5"/>
      <c r="AN17" s="5"/>
      <c r="AO17" s="5"/>
      <c r="AP17" s="5"/>
      <c r="AQ17" s="5"/>
      <c r="AR17" s="5"/>
      <c r="AS17" s="5"/>
      <c r="AT17" s="5"/>
    </row>
    <row r="18" spans="1:47" ht="14.45" customHeight="1" x14ac:dyDescent="0.25">
      <c r="A18" s="6"/>
      <c r="B18" s="6"/>
      <c r="C18" s="6"/>
      <c r="D18" s="6"/>
      <c r="E18" s="6"/>
      <c r="J18" s="43">
        <f>J15*M15</f>
        <v>0.66666666666666663</v>
      </c>
      <c r="K18" s="44">
        <f>K15*N15</f>
        <v>3</v>
      </c>
      <c r="L18" s="45">
        <f>L15*O15</f>
        <v>12</v>
      </c>
      <c r="M18" s="40">
        <f t="shared" ref="M18:U18" si="1">M15*P15</f>
        <v>0.5</v>
      </c>
      <c r="N18" s="41">
        <f t="shared" si="1"/>
        <v>2</v>
      </c>
      <c r="O18" s="42">
        <f t="shared" si="1"/>
        <v>10</v>
      </c>
      <c r="P18" s="43">
        <f t="shared" si="1"/>
        <v>0.60000000000000009</v>
      </c>
      <c r="Q18" s="44">
        <f t="shared" si="1"/>
        <v>1.6666666666666665</v>
      </c>
      <c r="R18" s="45">
        <f t="shared" si="1"/>
        <v>5</v>
      </c>
      <c r="S18" s="40">
        <f t="shared" si="1"/>
        <v>0.66666666666666674</v>
      </c>
      <c r="T18" s="41">
        <f t="shared" si="1"/>
        <v>1.5</v>
      </c>
      <c r="U18" s="42">
        <f t="shared" si="1"/>
        <v>3.5</v>
      </c>
      <c r="V18" s="40">
        <f t="shared" ref="V18" si="2">V15*Y15</f>
        <v>0.7142857142857143</v>
      </c>
      <c r="W18" s="41">
        <f t="shared" ref="W18" si="3">W15*Z15</f>
        <v>1.4000000000000001</v>
      </c>
      <c r="X18" s="42">
        <f t="shared" ref="X18" si="4">X15*AA15</f>
        <v>2.8000000000000003</v>
      </c>
      <c r="AK18" s="5"/>
      <c r="AL18" s="5"/>
      <c r="AM18" s="5"/>
      <c r="AN18" s="5"/>
      <c r="AO18" s="5"/>
      <c r="AP18" s="5"/>
      <c r="AQ18" s="5"/>
      <c r="AR18" s="5"/>
      <c r="AS18" s="5"/>
      <c r="AT18" s="5"/>
    </row>
    <row r="19" spans="1:47" ht="14.45" customHeight="1" x14ac:dyDescent="0.25">
      <c r="A19" s="6"/>
      <c r="B19" s="6"/>
      <c r="C19" s="6"/>
      <c r="D19" s="6"/>
      <c r="E19" s="6"/>
      <c r="AK19" s="5"/>
      <c r="AL19" s="5"/>
      <c r="AM19" s="5"/>
      <c r="AN19" s="5"/>
    </row>
    <row r="20" spans="1:47" ht="14.45" customHeight="1" x14ac:dyDescent="0.25">
      <c r="A20" s="13"/>
      <c r="B20" s="13"/>
      <c r="C20" s="13"/>
      <c r="D20" s="13"/>
      <c r="E20" s="13"/>
      <c r="AK20" s="5"/>
      <c r="AU20" s="5"/>
    </row>
    <row r="21" spans="1:47" ht="14.45" customHeight="1" x14ac:dyDescent="0.25">
      <c r="A21" s="6"/>
      <c r="B21" s="6"/>
      <c r="C21" s="6"/>
      <c r="D21" s="6"/>
      <c r="E21" s="6"/>
      <c r="F21" s="6"/>
      <c r="G21" s="6"/>
      <c r="H21" s="6"/>
      <c r="I21" s="6"/>
      <c r="J21" s="32" t="s">
        <v>25</v>
      </c>
      <c r="K21" s="5"/>
      <c r="L21" s="5"/>
      <c r="M21" s="5"/>
      <c r="N21" s="5"/>
      <c r="O21" s="5"/>
      <c r="P21" s="5"/>
      <c r="Q21" s="5"/>
      <c r="R21" s="5"/>
      <c r="S21" s="5"/>
      <c r="T21" s="5"/>
      <c r="U21" s="5"/>
      <c r="V21" s="5"/>
      <c r="W21" s="5"/>
      <c r="X21" s="5"/>
      <c r="Y21" s="5"/>
      <c r="Z21" s="5"/>
      <c r="AA21" s="5"/>
      <c r="AB21" s="6"/>
      <c r="AC21" s="6"/>
      <c r="AD21" s="6"/>
      <c r="AE21" s="6"/>
      <c r="AF21" s="6"/>
      <c r="AG21" s="6"/>
      <c r="AH21" s="6"/>
      <c r="AI21" s="6"/>
      <c r="AJ21" s="6"/>
      <c r="AK21" s="6"/>
      <c r="AL21" s="5"/>
      <c r="AM21" s="5"/>
      <c r="AN21" s="5"/>
      <c r="AO21" s="5"/>
      <c r="AP21" s="5"/>
    </row>
    <row r="22" spans="1:47" ht="14.45" customHeight="1" x14ac:dyDescent="0.25">
      <c r="A22" s="6"/>
      <c r="B22" s="6"/>
      <c r="C22" s="6"/>
      <c r="D22" s="6"/>
      <c r="E22" s="6"/>
      <c r="F22" s="6"/>
      <c r="G22" s="6"/>
      <c r="H22" s="6"/>
      <c r="I22" s="6"/>
      <c r="J22" s="101" t="str">
        <f>IF(B7="",B2,B7)</f>
        <v>C1</v>
      </c>
      <c r="K22" s="101"/>
      <c r="L22" s="101"/>
      <c r="M22" s="101" t="str">
        <f>IF(C7="",C2,C7)</f>
        <v>C2</v>
      </c>
      <c r="N22" s="101"/>
      <c r="O22" s="101"/>
      <c r="P22" s="101" t="str">
        <f>IF(D7="",D2,D7)</f>
        <v>C3</v>
      </c>
      <c r="Q22" s="101"/>
      <c r="R22" s="101"/>
      <c r="S22" s="101" t="str">
        <f>IF(E7="",E2,E7)</f>
        <v>C4</v>
      </c>
      <c r="T22" s="101"/>
      <c r="U22" s="101"/>
      <c r="V22" s="101" t="str">
        <f>IF(F7="",F2,F7)</f>
        <v>C5</v>
      </c>
      <c r="W22" s="101"/>
      <c r="X22" s="101"/>
      <c r="Y22" s="101" t="str">
        <f>IF(G7="",G2,G7)</f>
        <v>C6</v>
      </c>
      <c r="Z22" s="101"/>
      <c r="AA22" s="101"/>
      <c r="AB22" s="101" t="str">
        <f>IF(H7="",H2,H7)</f>
        <v>C7</v>
      </c>
      <c r="AC22" s="101"/>
      <c r="AD22" s="101"/>
      <c r="AE22" s="6"/>
      <c r="AF22" s="6"/>
      <c r="AG22" s="6"/>
      <c r="AH22" s="6"/>
      <c r="AI22" s="6"/>
      <c r="AJ22" s="6"/>
      <c r="AK22" s="6"/>
    </row>
    <row r="23" spans="1:47" ht="14.45" customHeight="1" x14ac:dyDescent="0.25">
      <c r="A23" s="7"/>
      <c r="B23" s="7"/>
      <c r="C23" s="7"/>
      <c r="D23" s="7"/>
      <c r="E23" s="7"/>
      <c r="F23" s="7"/>
      <c r="G23" s="7"/>
      <c r="H23" s="7"/>
      <c r="I23" s="7"/>
      <c r="J23" s="33" t="str">
        <f>"L("&amp;B$7&amp;")"</f>
        <v>L(C1)</v>
      </c>
      <c r="K23" s="34" t="str">
        <f>"M("&amp;B$7&amp;")"</f>
        <v>M(C1)</v>
      </c>
      <c r="L23" s="35" t="str">
        <f>"U("&amp;B$7&amp;")"</f>
        <v>U(C1)</v>
      </c>
      <c r="M23" s="36" t="str">
        <f>"L("&amp;C$7&amp;")"</f>
        <v>L(C2)</v>
      </c>
      <c r="N23" s="37" t="str">
        <f>"M("&amp;C$7&amp;")"</f>
        <v>M(C2)</v>
      </c>
      <c r="O23" s="38" t="str">
        <f>"U("&amp;C$7&amp;")"</f>
        <v>U(C2)</v>
      </c>
      <c r="P23" s="33" t="str">
        <f>"L("&amp;D$7&amp;")"</f>
        <v>L(C3)</v>
      </c>
      <c r="Q23" s="34" t="str">
        <f>"M("&amp;D$7&amp;")"</f>
        <v>M(C3)</v>
      </c>
      <c r="R23" s="35" t="str">
        <f>"U("&amp;D$7&amp;")"</f>
        <v>U(C3)</v>
      </c>
      <c r="S23" s="36" t="str">
        <f>"L("&amp;E$7&amp;")"</f>
        <v>L(C4)</v>
      </c>
      <c r="T23" s="37" t="str">
        <f>"M("&amp;E$7&amp;")"</f>
        <v>M(C4)</v>
      </c>
      <c r="U23" s="38" t="str">
        <f>"U("&amp;E$7&amp;")"</f>
        <v>U(C4)</v>
      </c>
      <c r="V23" s="33" t="str">
        <f>"L("&amp;F$7&amp;")"</f>
        <v>L(C5)</v>
      </c>
      <c r="W23" s="34" t="str">
        <f>"M("&amp;F$7&amp;")"</f>
        <v>M(C5)</v>
      </c>
      <c r="X23" s="35" t="str">
        <f>"U("&amp;F$7&amp;")"</f>
        <v>U(C5)</v>
      </c>
      <c r="Y23" s="36" t="str">
        <f>"L("&amp;G$7&amp;")"</f>
        <v>L(C6)</v>
      </c>
      <c r="Z23" s="37" t="str">
        <f>"M("&amp;G$7&amp;")"</f>
        <v>M(C6)</v>
      </c>
      <c r="AA23" s="38" t="str">
        <f>"U("&amp;G$7&amp;")"</f>
        <v>U(C6)</v>
      </c>
      <c r="AB23" s="36" t="str">
        <f>"L("&amp;H$7&amp;")"</f>
        <v>L(C7)</v>
      </c>
      <c r="AC23" s="37" t="str">
        <f>"M("&amp;H$7&amp;")"</f>
        <v>M(C7)</v>
      </c>
      <c r="AD23" s="38" t="str">
        <f>"U("&amp;H$7&amp;")"</f>
        <v>U(C7)</v>
      </c>
      <c r="AE23" s="7"/>
      <c r="AF23" s="7"/>
      <c r="AG23" s="7"/>
      <c r="AH23" s="7"/>
      <c r="AI23" s="7"/>
      <c r="AJ23" s="7"/>
      <c r="AK23" s="7"/>
    </row>
    <row r="24" spans="1:47" ht="14.45" customHeight="1" x14ac:dyDescent="0.25">
      <c r="A24" s="4"/>
      <c r="B24" s="4"/>
      <c r="C24" s="4"/>
      <c r="D24" s="4"/>
      <c r="E24" s="4"/>
      <c r="F24" s="4"/>
      <c r="G24" s="4"/>
      <c r="H24" s="4"/>
      <c r="I24" s="4"/>
      <c r="J24" s="46">
        <v>0.12826331304476857</v>
      </c>
      <c r="K24" s="47">
        <v>0.39013424384450834</v>
      </c>
      <c r="L24" s="48">
        <v>0.39334082667063125</v>
      </c>
      <c r="M24" s="40">
        <v>0.1132992598562141</v>
      </c>
      <c r="N24" s="41">
        <v>0.18170636014675653</v>
      </c>
      <c r="O24" s="42">
        <v>0.18170636014675651</v>
      </c>
      <c r="P24" s="43">
        <v>3.7231989481051574E-2</v>
      </c>
      <c r="Q24" s="44">
        <v>0.11223039891417333</v>
      </c>
      <c r="R24" s="45">
        <v>0.11223039891417333</v>
      </c>
      <c r="S24" s="40">
        <v>2.3514940724874492E-2</v>
      </c>
      <c r="T24" s="41">
        <v>0.11757470362436991</v>
      </c>
      <c r="U24" s="42">
        <v>0.11971242550845275</v>
      </c>
      <c r="V24" s="43">
        <v>3.3134689203232454E-2</v>
      </c>
      <c r="W24" s="44">
        <v>9.619748478357705E-2</v>
      </c>
      <c r="X24" s="45">
        <v>9.6197484783577147E-2</v>
      </c>
      <c r="Y24" s="40">
        <v>4.9472992174411819E-2</v>
      </c>
      <c r="Z24" s="41">
        <v>0.10389328356626384</v>
      </c>
      <c r="AA24" s="42">
        <v>0.10389328356626379</v>
      </c>
      <c r="AB24" s="40">
        <v>5.3443047101988002E-2</v>
      </c>
      <c r="AC24" s="41">
        <v>0.10688609420397482</v>
      </c>
      <c r="AD24" s="42">
        <v>0.12006871248913253</v>
      </c>
      <c r="AE24" s="4"/>
      <c r="AF24" s="4"/>
      <c r="AG24" s="4"/>
      <c r="AH24" s="4"/>
      <c r="AI24" s="4"/>
      <c r="AJ24" s="4"/>
      <c r="AK24" s="7"/>
      <c r="AL24" s="5"/>
      <c r="AM24" s="5"/>
      <c r="AN24" s="5"/>
      <c r="AO24" s="5"/>
    </row>
    <row r="25" spans="1:47" ht="14.45" customHeight="1" x14ac:dyDescent="0.25">
      <c r="A25" s="4"/>
      <c r="B25" s="4"/>
      <c r="C25" s="4"/>
      <c r="D25" s="4"/>
      <c r="E25" s="4"/>
      <c r="F25" s="4"/>
      <c r="G25" s="4"/>
      <c r="H25" s="4"/>
      <c r="I25" s="4"/>
      <c r="J25" s="51"/>
      <c r="K25" s="51"/>
      <c r="L25" s="51"/>
      <c r="M25" s="51"/>
      <c r="N25" s="51"/>
      <c r="O25" s="51"/>
      <c r="P25" s="51"/>
      <c r="Q25" s="51"/>
      <c r="R25" s="51"/>
      <c r="S25" s="51"/>
      <c r="T25" s="51"/>
      <c r="U25" s="51"/>
      <c r="V25" s="51"/>
      <c r="W25" s="51"/>
      <c r="X25" s="51"/>
      <c r="Y25" s="51"/>
      <c r="Z25" s="51"/>
      <c r="AA25" s="51"/>
      <c r="AB25" s="4"/>
      <c r="AC25" s="4"/>
      <c r="AD25" s="4"/>
      <c r="AE25" s="4"/>
      <c r="AF25" s="4"/>
      <c r="AG25" s="4"/>
      <c r="AH25" s="4"/>
      <c r="AI25" s="4"/>
      <c r="AJ25" s="4"/>
      <c r="AK25" s="7"/>
      <c r="AL25" s="5"/>
      <c r="AM25" s="5"/>
      <c r="AN25" s="5"/>
      <c r="AO25" s="5"/>
    </row>
    <row r="26" spans="1:47" ht="14.45" customHeight="1" x14ac:dyDescent="0.25">
      <c r="A26" s="4"/>
      <c r="B26" s="4"/>
      <c r="C26" s="4"/>
      <c r="D26" s="4"/>
      <c r="E26" s="4"/>
      <c r="F26" s="4"/>
      <c r="G26" s="4"/>
      <c r="H26" s="4"/>
      <c r="I26" s="4"/>
      <c r="M26" s="51"/>
      <c r="N26" s="51"/>
      <c r="O26" s="51"/>
      <c r="P26" s="51"/>
      <c r="Q26" s="51"/>
      <c r="R26" s="51"/>
      <c r="S26" s="51"/>
      <c r="T26" s="51"/>
      <c r="U26" s="51"/>
      <c r="V26" s="51"/>
      <c r="W26" s="51"/>
      <c r="X26" s="51"/>
      <c r="Y26" s="51"/>
      <c r="Z26" s="51"/>
      <c r="AA26" s="51"/>
      <c r="AB26" s="4"/>
      <c r="AC26" s="4"/>
      <c r="AD26" s="4"/>
      <c r="AE26" s="4"/>
      <c r="AF26" s="4"/>
      <c r="AG26" s="4"/>
      <c r="AH26" s="4"/>
      <c r="AI26" s="4"/>
      <c r="AJ26" s="4"/>
      <c r="AK26" s="7"/>
      <c r="AL26" s="5"/>
      <c r="AM26" s="5"/>
      <c r="AN26" s="5"/>
      <c r="AO26" s="5"/>
    </row>
    <row r="27" spans="1:47" ht="14.45" customHeight="1" x14ac:dyDescent="0.25">
      <c r="A27" s="4"/>
      <c r="B27" s="4"/>
      <c r="C27" s="4"/>
      <c r="D27" s="4"/>
      <c r="E27" s="4"/>
      <c r="F27" s="4"/>
      <c r="G27" s="4"/>
      <c r="H27" s="4"/>
      <c r="I27" s="4"/>
      <c r="J27" s="51"/>
      <c r="K27" s="51"/>
      <c r="L27" s="51"/>
      <c r="M27" s="51"/>
      <c r="N27" s="51"/>
      <c r="O27" s="51"/>
      <c r="P27" s="51"/>
      <c r="Q27" s="51"/>
      <c r="R27" s="51"/>
      <c r="S27" s="51"/>
      <c r="T27" s="51"/>
      <c r="U27" s="51"/>
      <c r="V27" s="51"/>
      <c r="W27" s="51"/>
      <c r="X27" s="51"/>
      <c r="Y27" s="51"/>
      <c r="Z27" s="51"/>
      <c r="AA27" s="51"/>
      <c r="AB27" s="4"/>
      <c r="AC27" s="4"/>
      <c r="AD27" s="4"/>
      <c r="AE27" s="4"/>
      <c r="AF27" s="4"/>
      <c r="AG27" s="4"/>
      <c r="AH27" s="4"/>
      <c r="AI27" s="4"/>
      <c r="AJ27" s="4"/>
      <c r="AK27" s="7"/>
      <c r="AL27" s="5"/>
      <c r="AM27" s="5"/>
      <c r="AN27" s="5"/>
      <c r="AO27" s="5"/>
    </row>
    <row r="28" spans="1:47" ht="14.45" customHeight="1" x14ac:dyDescent="0.25">
      <c r="A28" s="4"/>
      <c r="B28" s="4"/>
      <c r="C28" s="4"/>
      <c r="D28" s="4"/>
      <c r="E28" s="4"/>
      <c r="F28" s="4"/>
      <c r="G28" s="4"/>
      <c r="H28" s="4"/>
      <c r="I28" s="4"/>
      <c r="J28" s="51"/>
      <c r="K28" s="51"/>
      <c r="L28" s="51"/>
      <c r="M28" s="51"/>
      <c r="N28" s="51"/>
      <c r="O28" s="51"/>
      <c r="P28" s="51"/>
      <c r="Q28" s="51"/>
      <c r="R28" s="51"/>
      <c r="S28" s="51"/>
      <c r="T28" s="51"/>
      <c r="U28" s="51"/>
      <c r="V28" s="51"/>
      <c r="W28" s="51"/>
      <c r="X28" s="51"/>
      <c r="Y28" s="51"/>
      <c r="Z28" s="51"/>
      <c r="AA28" s="51"/>
      <c r="AB28" s="4"/>
      <c r="AC28" s="4"/>
      <c r="AD28" s="4"/>
      <c r="AE28" s="4"/>
      <c r="AF28" s="4"/>
      <c r="AG28" s="4"/>
      <c r="AH28" s="4"/>
      <c r="AI28" s="4"/>
      <c r="AJ28" s="4"/>
      <c r="AK28" s="7"/>
      <c r="AL28" s="5"/>
      <c r="AM28" s="5"/>
      <c r="AN28" s="5"/>
      <c r="AO28" s="5"/>
    </row>
    <row r="29" spans="1:47" ht="14.45" customHeight="1" x14ac:dyDescent="0.25">
      <c r="A29" s="4"/>
      <c r="B29" s="4"/>
      <c r="C29" s="4"/>
      <c r="D29" s="4"/>
      <c r="E29" s="4"/>
      <c r="F29" s="4"/>
      <c r="G29" s="4"/>
      <c r="H29" s="4"/>
      <c r="I29" s="4"/>
      <c r="J29" s="51"/>
      <c r="K29" s="51"/>
      <c r="L29" s="51"/>
      <c r="M29" s="51"/>
      <c r="N29" s="51"/>
      <c r="O29" s="51"/>
      <c r="P29" s="51"/>
      <c r="Q29" s="51"/>
      <c r="R29" s="51"/>
      <c r="S29" s="51"/>
      <c r="T29" s="51"/>
      <c r="U29" s="51"/>
      <c r="V29" s="51"/>
      <c r="W29" s="51"/>
      <c r="X29" s="51"/>
      <c r="Y29" s="51"/>
      <c r="Z29" s="51"/>
      <c r="AA29" s="51"/>
      <c r="AB29" s="4"/>
      <c r="AC29" s="4"/>
      <c r="AD29" s="4"/>
      <c r="AE29" s="4"/>
      <c r="AF29" s="4"/>
      <c r="AG29" s="4"/>
      <c r="AH29" s="4"/>
      <c r="AI29" s="4"/>
      <c r="AJ29" s="4"/>
      <c r="AK29" s="7"/>
      <c r="AL29" s="5"/>
      <c r="AM29" s="5"/>
      <c r="AN29" s="5"/>
      <c r="AO29" s="5"/>
    </row>
    <row r="30" spans="1:47" ht="14.45" customHeight="1" x14ac:dyDescent="0.25">
      <c r="A30" s="4"/>
      <c r="B30" s="4"/>
      <c r="C30" s="4"/>
      <c r="D30" s="4"/>
      <c r="E30" s="4"/>
      <c r="F30" s="4"/>
      <c r="G30" s="4"/>
      <c r="H30" s="4"/>
      <c r="I30" s="4"/>
      <c r="J30" s="51"/>
      <c r="K30" s="51"/>
      <c r="L30" s="51"/>
      <c r="M30" s="51"/>
      <c r="N30" s="51"/>
      <c r="O30" s="51"/>
      <c r="P30" s="51"/>
      <c r="Q30" s="51"/>
      <c r="R30" s="51"/>
      <c r="S30" s="51"/>
      <c r="T30" s="51"/>
      <c r="U30" s="51"/>
      <c r="V30" s="51"/>
      <c r="W30" s="51"/>
      <c r="X30" s="51"/>
      <c r="Y30" s="51"/>
      <c r="Z30" s="51"/>
      <c r="AA30" s="51"/>
      <c r="AB30" s="4"/>
      <c r="AC30" s="4"/>
      <c r="AD30" s="4"/>
      <c r="AE30" s="4"/>
      <c r="AF30" s="4"/>
      <c r="AG30" s="4"/>
      <c r="AH30" s="4"/>
      <c r="AI30" s="4"/>
      <c r="AJ30" s="4"/>
      <c r="AK30" s="7"/>
      <c r="AL30" s="5"/>
      <c r="AM30" s="5"/>
      <c r="AN30" s="5"/>
      <c r="AO30" s="5"/>
    </row>
    <row r="31" spans="1:47" ht="14.45" customHeight="1" x14ac:dyDescent="0.25">
      <c r="A31" s="4"/>
      <c r="B31" s="4"/>
      <c r="C31" s="4"/>
      <c r="D31" s="4"/>
      <c r="E31" s="4"/>
      <c r="F31" s="4"/>
      <c r="G31" s="4"/>
      <c r="H31" s="4"/>
      <c r="I31" s="4"/>
      <c r="J31" s="51"/>
      <c r="K31" s="51"/>
      <c r="L31" s="51"/>
      <c r="M31" s="51"/>
      <c r="N31" s="51"/>
      <c r="O31" s="51"/>
      <c r="P31" s="51"/>
      <c r="Q31" s="51"/>
      <c r="R31" s="51"/>
      <c r="S31" s="51"/>
      <c r="T31" s="51"/>
      <c r="U31" s="51"/>
      <c r="V31" s="51"/>
      <c r="W31" s="51"/>
      <c r="X31" s="51"/>
      <c r="Y31" s="51"/>
      <c r="Z31" s="51"/>
      <c r="AA31" s="51"/>
      <c r="AB31" s="4"/>
      <c r="AC31" s="4"/>
      <c r="AD31" s="4"/>
      <c r="AE31" s="4"/>
      <c r="AF31" s="4"/>
      <c r="AG31" s="4"/>
      <c r="AH31" s="4"/>
      <c r="AI31" s="4"/>
      <c r="AJ31" s="4"/>
      <c r="AK31" s="7"/>
      <c r="AL31" s="5"/>
      <c r="AM31" s="5"/>
      <c r="AN31" s="5"/>
      <c r="AO31" s="5"/>
    </row>
    <row r="32" spans="1:47" ht="14.4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7"/>
      <c r="AL32" s="7"/>
    </row>
    <row r="33" spans="1:38" ht="14.45" hidden="1" customHeight="1" x14ac:dyDescent="0.25">
      <c r="A33" s="4"/>
      <c r="B33" s="4"/>
      <c r="C33" s="4"/>
      <c r="D33" s="4"/>
      <c r="E33" s="4"/>
      <c r="F33" s="4"/>
      <c r="G33" s="4"/>
      <c r="H33" s="4"/>
      <c r="I33" s="4"/>
      <c r="J33" s="49" t="s">
        <v>26</v>
      </c>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7"/>
      <c r="AL33" s="7"/>
    </row>
    <row r="34" spans="1:38" ht="14.45" hidden="1"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7"/>
      <c r="AL34" s="7"/>
    </row>
    <row r="35" spans="1:38" ht="14.45" hidden="1" customHeight="1" x14ac:dyDescent="0.25">
      <c r="A35" s="4"/>
      <c r="B35" s="4"/>
      <c r="C35" s="4"/>
      <c r="D35" s="4"/>
      <c r="E35" s="4"/>
      <c r="F35" s="4"/>
      <c r="G35" s="4"/>
      <c r="H35" s="4"/>
      <c r="I35" s="4"/>
      <c r="J35" s="50">
        <f>J24-O24*J15</f>
        <v>-5.3443047101987939E-2</v>
      </c>
      <c r="K35" s="50">
        <f>K24-N24*K15</f>
        <v>2.6721523550995274E-2</v>
      </c>
      <c r="L35" s="50">
        <f>L24-M24*L15</f>
        <v>5.3443047101988939E-2</v>
      </c>
      <c r="M35" s="50">
        <f>M24-R24*M15</f>
        <v>3.8478993913431889E-2</v>
      </c>
      <c r="N35" s="50">
        <f>N24-Q24*N15</f>
        <v>1.3360761775496527E-2</v>
      </c>
      <c r="O35" s="50">
        <f>O24-P24*O15</f>
        <v>3.2778402222550213E-2</v>
      </c>
      <c r="P35" s="50">
        <f>P24-U24*P15</f>
        <v>-5.2552329650287992E-2</v>
      </c>
      <c r="Q35" s="50">
        <f>Q24-T24*Q15</f>
        <v>-4.4535872584986536E-2</v>
      </c>
      <c r="R35" s="50">
        <f>R24-S24*R15</f>
        <v>5.34430471019871E-2</v>
      </c>
      <c r="S35" s="50">
        <f>S24-X24*S15</f>
        <v>-5.3443047101987232E-2</v>
      </c>
      <c r="T35" s="50">
        <f>T24-W24*T15</f>
        <v>-2.6721523551014037E-3</v>
      </c>
      <c r="U35" s="50">
        <f>U24-V24*U15</f>
        <v>5.3443047101987842E-2</v>
      </c>
      <c r="V35" s="50">
        <f>V24-AA24*V15</f>
        <v>-5.344304710198737E-2</v>
      </c>
      <c r="W35" s="50">
        <f>W24-Z24*W15</f>
        <v>-2.8474455495939563E-2</v>
      </c>
      <c r="X35" s="50">
        <f>X24-Y24*X15</f>
        <v>9.619748478356463E-3</v>
      </c>
      <c r="Y35" s="50">
        <f>Y24-AD24*Y15</f>
        <v>-5.3443047101987488E-2</v>
      </c>
      <c r="Z35" s="50">
        <f>Z24-AC24*Z15</f>
        <v>-2.0807159671706793E-2</v>
      </c>
      <c r="AA35" s="50">
        <f>AA24-AB24*AA15</f>
        <v>1.8384408203082986E-2</v>
      </c>
      <c r="AB35" s="4"/>
      <c r="AC35" s="4"/>
      <c r="AD35" s="4"/>
      <c r="AE35" s="4"/>
      <c r="AF35" s="4"/>
      <c r="AG35" s="4"/>
      <c r="AH35" s="4"/>
      <c r="AI35" s="4"/>
      <c r="AJ35" s="4"/>
      <c r="AK35" s="7"/>
      <c r="AL35" s="7"/>
    </row>
    <row r="36" spans="1:38" ht="14.45" hidden="1" customHeight="1" x14ac:dyDescent="0.25">
      <c r="A36" s="4"/>
      <c r="B36" s="4"/>
      <c r="C36" s="4"/>
      <c r="D36" s="4"/>
      <c r="E36" s="4"/>
      <c r="F36" s="4"/>
      <c r="G36" s="4"/>
      <c r="H36" s="4"/>
      <c r="I36" s="4"/>
      <c r="J36" s="50">
        <f>-J35</f>
        <v>5.3443047101987939E-2</v>
      </c>
      <c r="K36" s="50">
        <f t="shared" ref="K36:X36" si="5">-K35</f>
        <v>-2.6721523550995274E-2</v>
      </c>
      <c r="L36" s="50">
        <f t="shared" si="5"/>
        <v>-5.3443047101988939E-2</v>
      </c>
      <c r="M36" s="50">
        <f t="shared" si="5"/>
        <v>-3.8478993913431889E-2</v>
      </c>
      <c r="N36" s="50">
        <f t="shared" si="5"/>
        <v>-1.3360761775496527E-2</v>
      </c>
      <c r="O36" s="50">
        <f t="shared" si="5"/>
        <v>-3.2778402222550213E-2</v>
      </c>
      <c r="P36" s="50">
        <f t="shared" si="5"/>
        <v>5.2552329650287992E-2</v>
      </c>
      <c r="Q36" s="50">
        <f t="shared" si="5"/>
        <v>4.4535872584986536E-2</v>
      </c>
      <c r="R36" s="50">
        <f t="shared" si="5"/>
        <v>-5.34430471019871E-2</v>
      </c>
      <c r="S36" s="50">
        <f t="shared" si="5"/>
        <v>5.3443047101987232E-2</v>
      </c>
      <c r="T36" s="50">
        <f t="shared" si="5"/>
        <v>2.6721523551014037E-3</v>
      </c>
      <c r="U36" s="50">
        <f t="shared" si="5"/>
        <v>-5.3443047101987842E-2</v>
      </c>
      <c r="V36" s="50">
        <f t="shared" si="5"/>
        <v>5.344304710198737E-2</v>
      </c>
      <c r="W36" s="50">
        <f t="shared" si="5"/>
        <v>2.8474455495939563E-2</v>
      </c>
      <c r="X36" s="50">
        <f t="shared" si="5"/>
        <v>-9.619748478356463E-3</v>
      </c>
      <c r="Y36" s="50">
        <f t="shared" ref="Y36:AA36" si="6">-Y35</f>
        <v>5.3443047101987488E-2</v>
      </c>
      <c r="Z36" s="50">
        <f t="shared" si="6"/>
        <v>2.0807159671706793E-2</v>
      </c>
      <c r="AA36" s="50">
        <f t="shared" si="6"/>
        <v>-1.8384408203082986E-2</v>
      </c>
      <c r="AB36" s="4"/>
      <c r="AC36" s="4"/>
      <c r="AD36" s="4"/>
      <c r="AE36" s="4"/>
      <c r="AF36" s="4"/>
      <c r="AG36" s="4"/>
      <c r="AH36" s="4"/>
      <c r="AI36" s="4"/>
      <c r="AJ36" s="4"/>
      <c r="AK36" s="7"/>
      <c r="AL36" s="7"/>
    </row>
    <row r="37" spans="1:38" ht="14.45" hidden="1" customHeight="1" x14ac:dyDescent="0.25">
      <c r="A37" s="4"/>
      <c r="B37" s="4"/>
      <c r="C37" s="4"/>
      <c r="D37" s="4"/>
      <c r="E37" s="4"/>
      <c r="F37" s="4"/>
      <c r="G37" s="4"/>
      <c r="H37" s="4"/>
      <c r="I37" s="4"/>
      <c r="W37" s="4"/>
      <c r="X37" s="4"/>
      <c r="Y37" s="4"/>
      <c r="Z37" s="4"/>
      <c r="AA37" s="4"/>
      <c r="AB37" s="4"/>
      <c r="AC37" s="4"/>
      <c r="AD37" s="4"/>
      <c r="AE37" s="4"/>
      <c r="AF37" s="4"/>
      <c r="AG37" s="4"/>
      <c r="AH37" s="4"/>
      <c r="AI37" s="4"/>
      <c r="AJ37" s="4"/>
      <c r="AK37" s="7"/>
      <c r="AL37" s="7"/>
    </row>
    <row r="38" spans="1:38" ht="14.45" hidden="1" customHeight="1" x14ac:dyDescent="0.25">
      <c r="A38" s="7"/>
      <c r="B38" s="7"/>
      <c r="C38" s="7"/>
      <c r="D38" s="7"/>
      <c r="E38" s="7"/>
      <c r="F38" s="7"/>
      <c r="G38" s="7"/>
      <c r="H38" s="7"/>
      <c r="I38" s="7"/>
      <c r="J38" s="50">
        <f>J24-R24*J18</f>
        <v>5.3443047101986357E-2</v>
      </c>
      <c r="K38" s="50">
        <f>K24-Q24*K18</f>
        <v>5.3443047101988328E-2</v>
      </c>
      <c r="L38" s="50">
        <f>L24-P24*L18</f>
        <v>-5.3443047101987606E-2</v>
      </c>
      <c r="M38" s="50">
        <f>M24-U24*M18</f>
        <v>5.3443047101987724E-2</v>
      </c>
      <c r="N38" s="50">
        <f>N24-T24*N18</f>
        <v>-5.3443047101983276E-2</v>
      </c>
      <c r="O38" s="50">
        <f>O24-S24*O18</f>
        <v>-5.3443047101988411E-2</v>
      </c>
      <c r="P38" s="50">
        <f>P24-X24*P18</f>
        <v>-2.0486501389094726E-2</v>
      </c>
      <c r="Q38" s="50">
        <f>Q24-W24*Q18</f>
        <v>-4.8098742391788407E-2</v>
      </c>
      <c r="R38" s="50">
        <f>R24-V24*R18</f>
        <v>-5.3443047101988939E-2</v>
      </c>
      <c r="S38" s="50">
        <f>S24-AA24*S18</f>
        <v>-4.5747248319301381E-2</v>
      </c>
      <c r="T38" s="50">
        <f>T24-Z24*T18</f>
        <v>-3.8265221725025875E-2</v>
      </c>
      <c r="U38" s="52">
        <f>U24-Y24*U18</f>
        <v>-5.3443047101988619E-2</v>
      </c>
      <c r="V38" s="50">
        <f>V24-AD24*V18</f>
        <v>-5.262867686043364E-2</v>
      </c>
      <c r="W38" s="50">
        <f>W24-AC24*W18</f>
        <v>-5.3443047101987731E-2</v>
      </c>
      <c r="X38" s="50">
        <f>X24-AB24*X18</f>
        <v>-5.3443047101989272E-2</v>
      </c>
      <c r="Y38" s="7"/>
      <c r="Z38" s="7"/>
      <c r="AA38" s="7"/>
      <c r="AB38" s="7"/>
      <c r="AC38" s="7"/>
      <c r="AD38" s="7"/>
      <c r="AE38" s="7"/>
      <c r="AF38" s="7"/>
      <c r="AG38" s="7"/>
      <c r="AH38" s="7"/>
      <c r="AI38" s="7"/>
      <c r="AJ38" s="7"/>
      <c r="AK38" s="7"/>
      <c r="AL38" s="7"/>
    </row>
    <row r="39" spans="1:38" ht="14.45" hidden="1" customHeight="1" x14ac:dyDescent="0.25">
      <c r="A39" s="7"/>
      <c r="B39" s="7"/>
      <c r="C39" s="7"/>
      <c r="D39" s="7"/>
      <c r="E39" s="7"/>
      <c r="F39" s="7"/>
      <c r="G39" s="7"/>
      <c r="H39" s="7"/>
      <c r="I39" s="7"/>
      <c r="J39" s="50">
        <f>-J38</f>
        <v>-5.3443047101986357E-2</v>
      </c>
      <c r="K39" s="50">
        <f t="shared" ref="K39:U39" si="7">-K38</f>
        <v>-5.3443047101988328E-2</v>
      </c>
      <c r="L39" s="50">
        <f t="shared" si="7"/>
        <v>5.3443047101987606E-2</v>
      </c>
      <c r="M39" s="50">
        <f t="shared" si="7"/>
        <v>-5.3443047101987724E-2</v>
      </c>
      <c r="N39" s="50">
        <f t="shared" si="7"/>
        <v>5.3443047101983276E-2</v>
      </c>
      <c r="O39" s="50">
        <f t="shared" si="7"/>
        <v>5.3443047101988411E-2</v>
      </c>
      <c r="P39" s="50">
        <f t="shared" si="7"/>
        <v>2.0486501389094726E-2</v>
      </c>
      <c r="Q39" s="50">
        <f t="shared" si="7"/>
        <v>4.8098742391788407E-2</v>
      </c>
      <c r="R39" s="50">
        <f t="shared" si="7"/>
        <v>5.3443047101988939E-2</v>
      </c>
      <c r="S39" s="50">
        <f t="shared" si="7"/>
        <v>4.5747248319301381E-2</v>
      </c>
      <c r="T39" s="50">
        <f t="shared" si="7"/>
        <v>3.8265221725025875E-2</v>
      </c>
      <c r="U39" s="52">
        <f t="shared" si="7"/>
        <v>5.3443047101988619E-2</v>
      </c>
      <c r="V39" s="50">
        <f t="shared" ref="V39:X39" si="8">-V38</f>
        <v>5.262867686043364E-2</v>
      </c>
      <c r="W39" s="50">
        <f t="shared" si="8"/>
        <v>5.3443047101987731E-2</v>
      </c>
      <c r="X39" s="50">
        <f t="shared" si="8"/>
        <v>5.3443047101989272E-2</v>
      </c>
      <c r="Y39" s="7"/>
      <c r="Z39" s="7"/>
      <c r="AA39" s="7"/>
      <c r="AB39" s="7"/>
      <c r="AC39" s="7"/>
      <c r="AD39" s="7"/>
      <c r="AE39" s="7"/>
      <c r="AF39" s="7"/>
      <c r="AG39" s="7"/>
      <c r="AH39" s="7"/>
      <c r="AI39" s="7"/>
      <c r="AJ39" s="7"/>
      <c r="AK39" s="7"/>
      <c r="AL39" s="7"/>
    </row>
    <row r="40" spans="1:38" ht="14.45" hidden="1" customHeight="1"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row>
    <row r="41" spans="1:38" ht="14.45" hidden="1" customHeight="1" x14ac:dyDescent="0.25">
      <c r="J41" s="2" t="s">
        <v>0</v>
      </c>
    </row>
    <row r="42" spans="1:38" ht="14.45" hidden="1" customHeight="1" x14ac:dyDescent="0.25">
      <c r="J42" s="3">
        <f>(J43+4*K43+L43)/6</f>
        <v>1.0000000000000038</v>
      </c>
    </row>
    <row r="43" spans="1:38" ht="14.45" hidden="1" customHeight="1" x14ac:dyDescent="0.25">
      <c r="J43" s="54">
        <f>SUM(J24,M24,P24,S24,V24,Y24,AB24)</f>
        <v>0.43836023158654092</v>
      </c>
      <c r="K43" s="54">
        <f>SUM(K24,N24,Q24,T24,W24,Z24,AC24)</f>
        <v>1.108622569083624</v>
      </c>
      <c r="L43" s="54">
        <f>SUM(L24,O24,R24,U24,X24,AA24,AD24)</f>
        <v>1.1271494920789871</v>
      </c>
    </row>
    <row r="44" spans="1:38" ht="14.45" hidden="1" customHeight="1" x14ac:dyDescent="0.25">
      <c r="J44" s="51" t="s">
        <v>33</v>
      </c>
      <c r="K44" s="51" t="s">
        <v>34</v>
      </c>
      <c r="L44" s="51" t="s">
        <v>35</v>
      </c>
    </row>
    <row r="45" spans="1:38" ht="14.45" customHeight="1" x14ac:dyDescent="0.25">
      <c r="J45" s="39"/>
    </row>
  </sheetData>
  <mergeCells count="26">
    <mergeCell ref="Y22:AA22"/>
    <mergeCell ref="AB7:AD7"/>
    <mergeCell ref="V17:X17"/>
    <mergeCell ref="AB22:AD22"/>
    <mergeCell ref="Y14:AA14"/>
    <mergeCell ref="V22:X22"/>
    <mergeCell ref="V14:X14"/>
    <mergeCell ref="Y7:AA7"/>
    <mergeCell ref="J17:L17"/>
    <mergeCell ref="M17:O17"/>
    <mergeCell ref="P17:R17"/>
    <mergeCell ref="S17:U17"/>
    <mergeCell ref="J22:L22"/>
    <mergeCell ref="M22:O22"/>
    <mergeCell ref="P22:R22"/>
    <mergeCell ref="S22:U22"/>
    <mergeCell ref="A11:A12"/>
    <mergeCell ref="J14:L14"/>
    <mergeCell ref="M14:O14"/>
    <mergeCell ref="P14:R14"/>
    <mergeCell ref="S14:U14"/>
    <mergeCell ref="J7:L7"/>
    <mergeCell ref="M7:O7"/>
    <mergeCell ref="P7:R7"/>
    <mergeCell ref="S7:U7"/>
    <mergeCell ref="V7:X7"/>
  </mergeCells>
  <phoneticPr fontId="10" type="noConversion"/>
  <conditionalFormatting sqref="D17">
    <cfRule type="cellIs" dxfId="1" priority="1" operator="equal">
      <formula>"YES"</formula>
    </cfRule>
    <cfRule type="cellIs" dxfId="0" priority="2" operator="equal">
      <formula>"NO"</formula>
    </cfRule>
  </conditionalFormatting>
  <dataValidations count="3">
    <dataValidation allowBlank="1" showInputMessage="1" showErrorMessage="1" sqref="B16" xr:uid="{E40E55BD-F88F-7E44-90A4-DB2A8351B703}"/>
    <dataValidation type="list" allowBlank="1" showInputMessage="1" showErrorMessage="1" sqref="B5" xr:uid="{7E37FA2A-AE86-2643-AC39-635561D0751F}">
      <formula1>$B$3:$G$3</formula1>
    </dataValidation>
    <dataValidation type="list" allowBlank="1" showInputMessage="1" showErrorMessage="1" sqref="B18:B20 B4:H4 B8:H8" xr:uid="{D397613D-458B-6B47-BF3A-611CC8D82850}">
      <formula1>"1,2,3,4,5,6,7,8,9"</formula1>
    </dataValidation>
  </dataValidations>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7</vt:i4>
      </vt:variant>
    </vt:vector>
  </HeadingPairs>
  <TitlesOfParts>
    <vt:vector size="7" baseType="lpstr">
      <vt:lpstr>Açıklamalar</vt:lpstr>
      <vt:lpstr>C=2</vt:lpstr>
      <vt:lpstr>C=3</vt:lpstr>
      <vt:lpstr>C=4</vt:lpstr>
      <vt:lpstr>C=5</vt:lpstr>
      <vt:lpstr>C=6</vt:lpstr>
      <vt:lpstr>C=7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FUCOM method</dc:title>
  <dc:creator>Ejder Ayçin</dc:creator>
  <cp:lastModifiedBy>Muhammet Atalay</cp:lastModifiedBy>
  <dcterms:created xsi:type="dcterms:W3CDTF">2015-10-01T09:15:47Z</dcterms:created>
  <dcterms:modified xsi:type="dcterms:W3CDTF">2023-05-05T13:31:39Z</dcterms:modified>
</cp:coreProperties>
</file>