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Noam\Desktop\Matan\Models\RideTheSaddle\"/>
    </mc:Choice>
  </mc:AlternateContent>
  <bookViews>
    <workbookView xWindow="120" yWindow="120" windowWidth="7980" windowHeight="5745" tabRatio="693" activeTab="3"/>
  </bookViews>
  <sheets>
    <sheet name="PC's" sheetId="4" r:id="rId1"/>
    <sheet name="Mobile Phone" sheetId="1" r:id="rId2"/>
    <sheet name="VCR's" sheetId="7" r:id="rId3"/>
    <sheet name="VideoGames" sheetId="8" r:id="rId4"/>
    <sheet name="CD Players" sheetId="9" r:id="rId5"/>
    <sheet name="Answering mc" sheetId="15" r:id="rId6"/>
    <sheet name="Cordless Phone" sheetId="12" r:id="rId7"/>
    <sheet name="Summary" sheetId="13" r:id="rId8"/>
  </sheets>
  <externalReferences>
    <externalReference r:id="rId9"/>
  </externalReferences>
  <definedNames>
    <definedName name="__123Graph_A" hidden="1">[1]Pbx3!$B$11:$B$25</definedName>
    <definedName name="__123Graph_X" hidden="1">[1]Pbx3!$A$11:$A$25</definedName>
    <definedName name="solver_adj" localSheetId="5" hidden="1">'Answering mc'!$E$12:$E$17</definedName>
    <definedName name="solver_adj" localSheetId="4" hidden="1">'CD Players'!$E$12:$E$17</definedName>
    <definedName name="solver_adj" localSheetId="6" hidden="1">'Cordless Phone'!$E$12:$E$17</definedName>
    <definedName name="solver_adj" localSheetId="1" hidden="1">'Mobile Phone'!$E$12:$E$15</definedName>
    <definedName name="solver_adj" localSheetId="0" hidden="1">'PC''s'!$E$12:$E$17</definedName>
    <definedName name="solver_adj" localSheetId="2" hidden="1">'VCR''s'!$E$12:$E$17</definedName>
    <definedName name="solver_adj" localSheetId="3" hidden="1">VideoGames!$E$12:$E$17</definedName>
    <definedName name="solver_cvg" localSheetId="5" hidden="1">0.001</definedName>
    <definedName name="solver_cvg" localSheetId="4" hidden="1">0.001</definedName>
    <definedName name="solver_cvg" localSheetId="6" hidden="1">0.001</definedName>
    <definedName name="solver_cvg" localSheetId="1" hidden="1">0.001</definedName>
    <definedName name="solver_cvg" localSheetId="0" hidden="1">0.0001</definedName>
    <definedName name="solver_cvg" localSheetId="2" hidden="1">0.0001</definedName>
    <definedName name="solver_cvg" localSheetId="3" hidden="1">0.001</definedName>
    <definedName name="solver_drv" localSheetId="5" hidden="1">1</definedName>
    <definedName name="solver_drv" localSheetId="4" hidden="1">1</definedName>
    <definedName name="solver_drv" localSheetId="6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5" hidden="1">1</definedName>
    <definedName name="solver_eng" localSheetId="4" hidden="1">1</definedName>
    <definedName name="solver_eng" localSheetId="6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6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5" hidden="1">10000</definedName>
    <definedName name="solver_itr" localSheetId="4" hidden="1">10000</definedName>
    <definedName name="solver_itr" localSheetId="6" hidden="1">10000</definedName>
    <definedName name="solver_itr" localSheetId="1" hidden="1">10000</definedName>
    <definedName name="solver_itr" localSheetId="0" hidden="1">10000</definedName>
    <definedName name="solver_itr" localSheetId="2" hidden="1">10000</definedName>
    <definedName name="solver_itr" localSheetId="3" hidden="1">10000</definedName>
    <definedName name="solver_lhs1" localSheetId="5" hidden="1">'Answering mc'!$E$12</definedName>
    <definedName name="solver_lhs1" localSheetId="4" hidden="1">'CD Players'!$E$12</definedName>
    <definedName name="solver_lhs1" localSheetId="6" hidden="1">'Cordless Phone'!$E$12:$E$15</definedName>
    <definedName name="solver_lhs1" localSheetId="1" hidden="1">'Mobile Phone'!$E$12</definedName>
    <definedName name="solver_lhs1" localSheetId="0" hidden="1">'PC''s'!$E$12</definedName>
    <definedName name="solver_lhs1" localSheetId="2" hidden="1">'VCR''s'!$E$12</definedName>
    <definedName name="solver_lhs1" localSheetId="3" hidden="1">VideoGames!$E$12</definedName>
    <definedName name="solver_lhs2" localSheetId="5" hidden="1">'Answering mc'!$E$12</definedName>
    <definedName name="solver_lhs2" localSheetId="4" hidden="1">'CD Players'!$E$12</definedName>
    <definedName name="solver_lhs2" localSheetId="6" hidden="1">'Cordless Phone'!$E$14</definedName>
    <definedName name="solver_lhs2" localSheetId="1" hidden="1">'Mobile Phone'!$E$12</definedName>
    <definedName name="solver_lhs2" localSheetId="0" hidden="1">'PC''s'!$E$12</definedName>
    <definedName name="solver_lhs2" localSheetId="2" hidden="1">'VCR''s'!$E$12</definedName>
    <definedName name="solver_lhs2" localSheetId="3" hidden="1">VideoGames!$E$12</definedName>
    <definedName name="solver_lhs3" localSheetId="5" hidden="1">'Answering mc'!$E$12</definedName>
    <definedName name="solver_lhs3" localSheetId="4" hidden="1">'CD Players'!$E$12</definedName>
    <definedName name="solver_lhs3" localSheetId="6" hidden="1">'Cordless Phone'!$E$12</definedName>
    <definedName name="solver_lhs3" localSheetId="1" hidden="1">'Mobile Phone'!$E$12</definedName>
    <definedName name="solver_lhs3" localSheetId="0" hidden="1">'PC''s'!$E$12:$E$15</definedName>
    <definedName name="solver_lhs3" localSheetId="2" hidden="1">'VCR''s'!$E$12</definedName>
    <definedName name="solver_lhs3" localSheetId="3" hidden="1">VideoGames!$E$12</definedName>
    <definedName name="solver_lhs4" localSheetId="5" hidden="1">'Answering mc'!$E$12:$E$15</definedName>
    <definedName name="solver_lhs4" localSheetId="4" hidden="1">'CD Players'!$E$12:$E$15</definedName>
    <definedName name="solver_lhs4" localSheetId="6" hidden="1">'Cordless Phone'!$E$12</definedName>
    <definedName name="solver_lhs4" localSheetId="1" hidden="1">'Mobile Phone'!$E$12:$E$15</definedName>
    <definedName name="solver_lhs4" localSheetId="0" hidden="1">'PC''s'!$E$12:$E$15</definedName>
    <definedName name="solver_lhs4" localSheetId="2" hidden="1">'VCR''s'!$E$12:$E$15</definedName>
    <definedName name="solver_lhs4" localSheetId="3" hidden="1">VideoGames!$E$12:$E$15</definedName>
    <definedName name="solver_lhs5" localSheetId="5" hidden="1">'Answering mc'!$E$13</definedName>
    <definedName name="solver_lhs5" localSheetId="4" hidden="1">'CD Players'!$E$13</definedName>
    <definedName name="solver_lhs5" localSheetId="6" hidden="1">'Cordless Phone'!$E$13</definedName>
    <definedName name="solver_lhs5" localSheetId="1" hidden="1">'Mobile Phone'!$E$13</definedName>
    <definedName name="solver_lhs5" localSheetId="2" hidden="1">'VCR''s'!$E$13</definedName>
    <definedName name="solver_lhs5" localSheetId="3" hidden="1">VideoGames!$E$13</definedName>
    <definedName name="solver_lhs6" localSheetId="5" hidden="1">'Answering mc'!$E$14</definedName>
    <definedName name="solver_lhs6" localSheetId="4" hidden="1">'CD Players'!$E$14</definedName>
    <definedName name="solver_lhs6" localSheetId="6" hidden="1">'Cordless Phone'!$E$12</definedName>
    <definedName name="solver_lhs6" localSheetId="1" hidden="1">'Mobile Phone'!$E$14</definedName>
    <definedName name="solver_lhs6" localSheetId="2" hidden="1">'VCR''s'!$E$14</definedName>
    <definedName name="solver_lhs6" localSheetId="3" hidden="1">VideoGames!$E$14</definedName>
    <definedName name="solver_lhs7" localSheetId="5" hidden="1">'Answering mc'!$E$15</definedName>
    <definedName name="solver_lhs7" localSheetId="4" hidden="1">'CD Players'!$E$15</definedName>
    <definedName name="solver_lhs7" localSheetId="6" hidden="1">'Cordless Phone'!$E$15</definedName>
    <definedName name="solver_lhs7" localSheetId="1" hidden="1">'Mobile Phone'!$E$15</definedName>
    <definedName name="solver_lhs7" localSheetId="2" hidden="1">'VCR''s'!$E$15</definedName>
    <definedName name="solver_lhs7" localSheetId="3" hidden="1">VideoGames!$E$15</definedName>
    <definedName name="solver_lin" localSheetId="5" hidden="1">2</definedName>
    <definedName name="solver_lin" localSheetId="4" hidden="1">2</definedName>
    <definedName name="solver_lin" localSheetId="6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mip" localSheetId="5" hidden="1">2147483647</definedName>
    <definedName name="solver_mip" localSheetId="4" hidden="1">2147483647</definedName>
    <definedName name="solver_mip" localSheetId="6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6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6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6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5" hidden="1">2</definedName>
    <definedName name="solver_neg" localSheetId="4" hidden="1">2</definedName>
    <definedName name="solver_neg" localSheetId="6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od" localSheetId="5" hidden="1">2147483647</definedName>
    <definedName name="solver_nod" localSheetId="4" hidden="1">2147483647</definedName>
    <definedName name="solver_nod" localSheetId="6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5" hidden="1">7</definedName>
    <definedName name="solver_num" localSheetId="4" hidden="1">7</definedName>
    <definedName name="solver_num" localSheetId="6" hidden="1">7</definedName>
    <definedName name="solver_num" localSheetId="1" hidden="1">7</definedName>
    <definedName name="solver_num" localSheetId="0" hidden="1">4</definedName>
    <definedName name="solver_num" localSheetId="2" hidden="1">7</definedName>
    <definedName name="solver_num" localSheetId="3" hidden="1">7</definedName>
    <definedName name="solver_nwt" localSheetId="5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5" hidden="1">'Answering mc'!$M$12</definedName>
    <definedName name="solver_opt" localSheetId="4" hidden="1">'CD Players'!$M$12</definedName>
    <definedName name="solver_opt" localSheetId="6" hidden="1">'Cordless Phone'!$M$12</definedName>
    <definedName name="solver_opt" localSheetId="1" hidden="1">'Mobile Phone'!$M$12</definedName>
    <definedName name="solver_opt" localSheetId="0" hidden="1">'PC''s'!$M$12</definedName>
    <definedName name="solver_opt" localSheetId="2" hidden="1">'VCR''s'!$M$12</definedName>
    <definedName name="solver_opt" localSheetId="3" hidden="1">VideoGames!$M$12</definedName>
    <definedName name="solver_pre" localSheetId="5" hidden="1">0.000001</definedName>
    <definedName name="solver_pre" localSheetId="4" hidden="1">0.000001</definedName>
    <definedName name="solver_pre" localSheetId="6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5" hidden="1">1</definedName>
    <definedName name="solver_rbv" localSheetId="4" hidden="1">1</definedName>
    <definedName name="solver_rbv" localSheetId="6" hidden="1">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5" hidden="1">1</definedName>
    <definedName name="solver_rel1" localSheetId="4" hidden="1">1</definedName>
    <definedName name="solver_rel1" localSheetId="6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2" localSheetId="5" hidden="1">1</definedName>
    <definedName name="solver_rel2" localSheetId="4" hidden="1">1</definedName>
    <definedName name="solver_rel2" localSheetId="6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el3" localSheetId="5" hidden="1">3</definedName>
    <definedName name="solver_rel3" localSheetId="4" hidden="1">3</definedName>
    <definedName name="solver_rel3" localSheetId="6" hidden="1">1</definedName>
    <definedName name="solver_rel3" localSheetId="1" hidden="1">3</definedName>
    <definedName name="solver_rel3" localSheetId="0" hidden="1">1</definedName>
    <definedName name="solver_rel3" localSheetId="2" hidden="1">3</definedName>
    <definedName name="solver_rel3" localSheetId="3" hidden="1">3</definedName>
    <definedName name="solver_rel4" localSheetId="5" hidden="1">1</definedName>
    <definedName name="solver_rel4" localSheetId="4" hidden="1">1</definedName>
    <definedName name="solver_rel4" localSheetId="6" hidden="1">1</definedName>
    <definedName name="solver_rel4" localSheetId="1" hidden="1">1</definedName>
    <definedName name="solver_rel4" localSheetId="0" hidden="1">3</definedName>
    <definedName name="solver_rel4" localSheetId="2" hidden="1">1</definedName>
    <definedName name="solver_rel4" localSheetId="3" hidden="1">1</definedName>
    <definedName name="solver_rel5" localSheetId="5" hidden="1">3</definedName>
    <definedName name="solver_rel5" localSheetId="4" hidden="1">3</definedName>
    <definedName name="solver_rel5" localSheetId="6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5" hidden="1">3</definedName>
    <definedName name="solver_rel6" localSheetId="4" hidden="1">3</definedName>
    <definedName name="solver_rel6" localSheetId="6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5" hidden="1">3</definedName>
    <definedName name="solver_rel7" localSheetId="4" hidden="1">3</definedName>
    <definedName name="solver_rel7" localSheetId="6" hidden="1">3</definedName>
    <definedName name="solver_rel7" localSheetId="1" hidden="1">3</definedName>
    <definedName name="solver_rel7" localSheetId="2" hidden="1">3</definedName>
    <definedName name="solver_rel7" localSheetId="3" hidden="1">3</definedName>
    <definedName name="solver_rhs1" localSheetId="5" hidden="1">'Answering mc'!$E$13</definedName>
    <definedName name="solver_rhs1" localSheetId="4" hidden="1">'CD Players'!$E$13</definedName>
    <definedName name="solver_rhs1" localSheetId="6" hidden="1">0.5</definedName>
    <definedName name="solver_rhs1" localSheetId="1" hidden="1">'Mobile Phone'!$E$13</definedName>
    <definedName name="solver_rhs1" localSheetId="0" hidden="1">'PC''s'!$E$13</definedName>
    <definedName name="solver_rhs1" localSheetId="2" hidden="1">'VCR''s'!$E$13</definedName>
    <definedName name="solver_rhs1" localSheetId="3" hidden="1">VideoGames!$E$13</definedName>
    <definedName name="solver_rhs2" localSheetId="5" hidden="1">'Answering mc'!$E$14</definedName>
    <definedName name="solver_rhs2" localSheetId="4" hidden="1">'CD Players'!$E$14</definedName>
    <definedName name="solver_rhs2" localSheetId="6" hidden="1">0</definedName>
    <definedName name="solver_rhs2" localSheetId="1" hidden="1">'Mobile Phone'!$E$14</definedName>
    <definedName name="solver_rhs2" localSheetId="0" hidden="1">'PC''s'!$E$14</definedName>
    <definedName name="solver_rhs2" localSheetId="2" hidden="1">'VCR''s'!$E$14</definedName>
    <definedName name="solver_rhs2" localSheetId="3" hidden="1">VideoGames!$E$14</definedName>
    <definedName name="solver_rhs3" localSheetId="5" hidden="1">0</definedName>
    <definedName name="solver_rhs3" localSheetId="4" hidden="1">0</definedName>
    <definedName name="solver_rhs3" localSheetId="6" hidden="1">'Cordless Phone'!$E$13</definedName>
    <definedName name="solver_rhs3" localSheetId="1" hidden="1">0</definedName>
    <definedName name="solver_rhs3" localSheetId="0" hidden="1">0.5</definedName>
    <definedName name="solver_rhs3" localSheetId="2" hidden="1">0</definedName>
    <definedName name="solver_rhs3" localSheetId="3" hidden="1">0</definedName>
    <definedName name="solver_rhs4" localSheetId="5" hidden="1">0.5</definedName>
    <definedName name="solver_rhs4" localSheetId="4" hidden="1">0.5</definedName>
    <definedName name="solver_rhs4" localSheetId="6" hidden="1">'Cordless Phone'!$E$14</definedName>
    <definedName name="solver_rhs4" localSheetId="1" hidden="1">0.5</definedName>
    <definedName name="solver_rhs4" localSheetId="0" hidden="1">0</definedName>
    <definedName name="solver_rhs4" localSheetId="2" hidden="1">0.5</definedName>
    <definedName name="solver_rhs4" localSheetId="3" hidden="1">0.5</definedName>
    <definedName name="solver_rhs5" localSheetId="5" hidden="1">0</definedName>
    <definedName name="solver_rhs5" localSheetId="4" hidden="1">0</definedName>
    <definedName name="solver_rhs5" localSheetId="6" hidden="1">0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6" localSheetId="5" hidden="1">0</definedName>
    <definedName name="solver_rhs6" localSheetId="4" hidden="1">0</definedName>
    <definedName name="solver_rhs6" localSheetId="6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7" localSheetId="5" hidden="1">0</definedName>
    <definedName name="solver_rhs7" localSheetId="4" hidden="1">0</definedName>
    <definedName name="solver_rhs7" localSheetId="6" hidden="1">0</definedName>
    <definedName name="solver_rhs7" localSheetId="1" hidden="1">0</definedName>
    <definedName name="solver_rhs7" localSheetId="2" hidden="1">0</definedName>
    <definedName name="solver_rhs7" localSheetId="3" hidden="1">0</definedName>
    <definedName name="solver_rlx" localSheetId="5" hidden="1">1</definedName>
    <definedName name="solver_rlx" localSheetId="4" hidden="1">1</definedName>
    <definedName name="solver_rlx" localSheetId="6" hidden="1">1</definedName>
    <definedName name="solver_rlx" localSheetId="1" hidden="1">1</definedName>
    <definedName name="solver_rlx" localSheetId="0" hidden="1">1</definedName>
    <definedName name="solver_rlx" localSheetId="2" hidden="1">1</definedName>
    <definedName name="solver_rlx" localSheetId="3" hidden="1">1</definedName>
    <definedName name="solver_rsd" localSheetId="5" hidden="1">0</definedName>
    <definedName name="solver_rsd" localSheetId="4" hidden="1">0</definedName>
    <definedName name="solver_rsd" localSheetId="6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6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5" hidden="1">2000</definedName>
    <definedName name="solver_tim" localSheetId="4" hidden="1">2000</definedName>
    <definedName name="solver_tim" localSheetId="6" hidden="1">2000</definedName>
    <definedName name="solver_tim" localSheetId="1" hidden="1">9000</definedName>
    <definedName name="solver_tim" localSheetId="0" hidden="1">10000</definedName>
    <definedName name="solver_tim" localSheetId="2" hidden="1">10000</definedName>
    <definedName name="solver_tim" localSheetId="3" hidden="1">2000</definedName>
    <definedName name="solver_tol" localSheetId="5" hidden="1">0.05</definedName>
    <definedName name="solver_tol" localSheetId="4" hidden="1">0.05</definedName>
    <definedName name="solver_tol" localSheetId="6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5" hidden="1">3</definedName>
    <definedName name="solver_ver" localSheetId="4" hidden="1">3</definedName>
    <definedName name="solver_ver" localSheetId="6" hidden="1">3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71027"/>
</workbook>
</file>

<file path=xl/calcChain.xml><?xml version="1.0" encoding="utf-8"?>
<calcChain xmlns="http://schemas.openxmlformats.org/spreadsheetml/2006/main">
  <c r="M31" i="8" l="1"/>
  <c r="N16" i="7"/>
  <c r="N35" i="4"/>
  <c r="J58" i="13" l="1"/>
  <c r="B30" i="13"/>
  <c r="K15" i="13"/>
  <c r="K9" i="13"/>
  <c r="K10" i="13"/>
  <c r="K11" i="13"/>
  <c r="K12" i="13"/>
  <c r="K13" i="13"/>
  <c r="K8" i="13"/>
  <c r="F12" i="8"/>
  <c r="G12" i="8" s="1"/>
  <c r="F13" i="8" s="1"/>
  <c r="H12" i="8"/>
  <c r="I12" i="8" s="1"/>
  <c r="C32" i="8"/>
  <c r="C31" i="8"/>
  <c r="L17" i="8" s="1"/>
  <c r="F12" i="7"/>
  <c r="G12" i="7" s="1"/>
  <c r="F13" i="7" s="1"/>
  <c r="H12" i="7"/>
  <c r="I12" i="7" s="1"/>
  <c r="C44" i="7"/>
  <c r="C43" i="7"/>
  <c r="F12" i="15"/>
  <c r="H12" i="15"/>
  <c r="I12" i="15" s="1"/>
  <c r="F12" i="9"/>
  <c r="G12" i="9" s="1"/>
  <c r="H12" i="9"/>
  <c r="I12" i="9" s="1"/>
  <c r="C37" i="9"/>
  <c r="C36" i="9"/>
  <c r="L30" i="9" s="1"/>
  <c r="C37" i="15"/>
  <c r="C36" i="15"/>
  <c r="L22" i="15" s="1"/>
  <c r="F12" i="4"/>
  <c r="H12" i="4"/>
  <c r="I12" i="4" s="1"/>
  <c r="C37" i="4"/>
  <c r="C36" i="4"/>
  <c r="L34" i="4" s="1"/>
  <c r="C37" i="12"/>
  <c r="C36" i="12"/>
  <c r="L18" i="12" s="1"/>
  <c r="F12" i="12"/>
  <c r="H12" i="12"/>
  <c r="I12" i="12" s="1"/>
  <c r="H12" i="1"/>
  <c r="I12" i="1" s="1"/>
  <c r="F12" i="1"/>
  <c r="C37" i="1"/>
  <c r="C36" i="1"/>
  <c r="L22" i="1" s="1"/>
  <c r="G26" i="13"/>
  <c r="H26" i="13" s="1"/>
  <c r="E26" i="13"/>
  <c r="F26" i="13" s="1"/>
  <c r="E27" i="13" s="1"/>
  <c r="K26" i="13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I25" i="13"/>
  <c r="A29" i="15"/>
  <c r="A30" i="15" s="1"/>
  <c r="A31" i="15" s="1"/>
  <c r="A32" i="15" s="1"/>
  <c r="N7" i="15" s="1"/>
  <c r="M7" i="15" s="1"/>
  <c r="C12" i="15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L24" i="15"/>
  <c r="L23" i="15"/>
  <c r="L15" i="15"/>
  <c r="L16" i="15"/>
  <c r="J11" i="15"/>
  <c r="N5" i="15"/>
  <c r="M4" i="15"/>
  <c r="N2" i="15"/>
  <c r="A30" i="12"/>
  <c r="A31" i="12" s="1"/>
  <c r="A32" i="12" s="1"/>
  <c r="A33" i="12" s="1"/>
  <c r="A34" i="12" s="1"/>
  <c r="N7" i="12" s="1"/>
  <c r="C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J11" i="12"/>
  <c r="N5" i="12"/>
  <c r="M4" i="12"/>
  <c r="N2" i="12"/>
  <c r="L12" i="9"/>
  <c r="L17" i="9"/>
  <c r="L22" i="9"/>
  <c r="L26" i="9"/>
  <c r="A28" i="9"/>
  <c r="A29" i="9" s="1"/>
  <c r="A30" i="9" s="1"/>
  <c r="A31" i="9" s="1"/>
  <c r="N7" i="9" s="1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J11" i="9"/>
  <c r="N5" i="9"/>
  <c r="M4" i="9"/>
  <c r="N2" i="9"/>
  <c r="A27" i="1"/>
  <c r="A28" i="1" s="1"/>
  <c r="A29" i="1" s="1"/>
  <c r="A30" i="1" s="1"/>
  <c r="N7" i="1" s="1"/>
  <c r="C12" i="1"/>
  <c r="C13" i="1" s="1"/>
  <c r="C14" i="1" s="1"/>
  <c r="C15" i="1" s="1"/>
  <c r="C16" i="1" s="1"/>
  <c r="C17" i="1" s="1"/>
  <c r="C18" i="1" s="1"/>
  <c r="C19" i="1" s="1"/>
  <c r="C20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L23" i="1"/>
  <c r="L20" i="1"/>
  <c r="L12" i="1"/>
  <c r="L14" i="1"/>
  <c r="L17" i="1"/>
  <c r="L18" i="1"/>
  <c r="J11" i="1"/>
  <c r="B11" i="1"/>
  <c r="N5" i="1"/>
  <c r="M4" i="1"/>
  <c r="N2" i="1"/>
  <c r="A31" i="4"/>
  <c r="A32" i="4" s="1"/>
  <c r="A33" i="4" s="1"/>
  <c r="A34" i="4" s="1"/>
  <c r="N7" i="4" s="1"/>
  <c r="L30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L27" i="4"/>
  <c r="L26" i="4"/>
  <c r="L25" i="4"/>
  <c r="L19" i="4"/>
  <c r="L12" i="4"/>
  <c r="L13" i="4"/>
  <c r="J11" i="4"/>
  <c r="B11" i="4"/>
  <c r="N5" i="4"/>
  <c r="M4" i="4"/>
  <c r="N2" i="4"/>
  <c r="J8" i="13"/>
  <c r="J9" i="13"/>
  <c r="J10" i="13"/>
  <c r="J11" i="13"/>
  <c r="J12" i="13"/>
  <c r="J13" i="13"/>
  <c r="J15" i="13"/>
  <c r="D4" i="13"/>
  <c r="E4" i="13" s="1"/>
  <c r="F4" i="13" s="1"/>
  <c r="G4" i="13" s="1"/>
  <c r="H4" i="13" s="1"/>
  <c r="I4" i="13" s="1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N7" i="7" s="1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L28" i="7"/>
  <c r="J11" i="7"/>
  <c r="N5" i="7"/>
  <c r="M4" i="7"/>
  <c r="N2" i="7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25" i="8"/>
  <c r="J11" i="8"/>
  <c r="N5" i="8"/>
  <c r="M4" i="8"/>
  <c r="N2" i="8"/>
  <c r="L18" i="8"/>
  <c r="L13" i="8"/>
  <c r="L14" i="8"/>
  <c r="L15" i="8"/>
  <c r="L28" i="9" l="1"/>
  <c r="L25" i="9"/>
  <c r="L20" i="9"/>
  <c r="L16" i="9"/>
  <c r="L24" i="9"/>
  <c r="L19" i="9"/>
  <c r="L15" i="9"/>
  <c r="L26" i="8"/>
  <c r="L27" i="9"/>
  <c r="L23" i="9"/>
  <c r="L18" i="9"/>
  <c r="L14" i="9"/>
  <c r="L25" i="8"/>
  <c r="F27" i="13"/>
  <c r="E28" i="13" s="1"/>
  <c r="L14" i="15"/>
  <c r="L23" i="8"/>
  <c r="L29" i="12"/>
  <c r="L30" i="15"/>
  <c r="J12" i="15"/>
  <c r="K12" i="15" s="1"/>
  <c r="L22" i="8"/>
  <c r="L17" i="4"/>
  <c r="L21" i="4"/>
  <c r="L29" i="4"/>
  <c r="L19" i="1"/>
  <c r="L28" i="1"/>
  <c r="L27" i="12"/>
  <c r="L33" i="4"/>
  <c r="L26" i="15"/>
  <c r="L18" i="4"/>
  <c r="L28" i="4"/>
  <c r="L13" i="15"/>
  <c r="L22" i="4"/>
  <c r="L16" i="8"/>
  <c r="L20" i="8"/>
  <c r="L21" i="1"/>
  <c r="L20" i="15"/>
  <c r="L28" i="15"/>
  <c r="L31" i="9"/>
  <c r="I26" i="13"/>
  <c r="L20" i="4"/>
  <c r="L27" i="15"/>
  <c r="L21" i="8"/>
  <c r="L16" i="4"/>
  <c r="L19" i="15"/>
  <c r="L25" i="12"/>
  <c r="L32" i="4"/>
  <c r="L15" i="4"/>
  <c r="L23" i="4"/>
  <c r="L19" i="12"/>
  <c r="L31" i="4"/>
  <c r="L12" i="8"/>
  <c r="L19" i="8"/>
  <c r="L14" i="4"/>
  <c r="L24" i="4"/>
  <c r="L21" i="9"/>
  <c r="L13" i="9"/>
  <c r="N12" i="9" s="1"/>
  <c r="N13" i="9" s="1"/>
  <c r="L18" i="15"/>
  <c r="L29" i="9"/>
  <c r="G12" i="15"/>
  <c r="F13" i="15" s="1"/>
  <c r="J12" i="9"/>
  <c r="K12" i="9" s="1"/>
  <c r="J12" i="7"/>
  <c r="K12" i="7" s="1"/>
  <c r="J12" i="8"/>
  <c r="K12" i="8" s="1"/>
  <c r="G13" i="7"/>
  <c r="K13" i="7"/>
  <c r="M7" i="7"/>
  <c r="L37" i="7"/>
  <c r="L36" i="7"/>
  <c r="L29" i="7"/>
  <c r="L21" i="7"/>
  <c r="L17" i="7"/>
  <c r="L38" i="7"/>
  <c r="L35" i="7"/>
  <c r="L26" i="7"/>
  <c r="L13" i="7"/>
  <c r="L34" i="7"/>
  <c r="L25" i="7"/>
  <c r="L14" i="7"/>
  <c r="L20" i="7"/>
  <c r="L33" i="7"/>
  <c r="L24" i="7"/>
  <c r="L15" i="7"/>
  <c r="L40" i="7"/>
  <c r="L32" i="7"/>
  <c r="L23" i="7"/>
  <c r="L16" i="7"/>
  <c r="L31" i="7"/>
  <c r="L22" i="7"/>
  <c r="L18" i="7"/>
  <c r="L39" i="7"/>
  <c r="L30" i="7"/>
  <c r="L12" i="7"/>
  <c r="M7" i="1"/>
  <c r="L19" i="7"/>
  <c r="J12" i="1"/>
  <c r="K12" i="1" s="1"/>
  <c r="G12" i="1"/>
  <c r="H13" i="1" s="1"/>
  <c r="I13" i="1" s="1"/>
  <c r="K13" i="1"/>
  <c r="L27" i="7"/>
  <c r="M7" i="4"/>
  <c r="M7" i="12"/>
  <c r="M7" i="9"/>
  <c r="A26" i="8"/>
  <c r="A27" i="8" s="1"/>
  <c r="A28" i="8" s="1"/>
  <c r="N7" i="8" s="1"/>
  <c r="H13" i="8"/>
  <c r="I13" i="8" s="1"/>
  <c r="A31" i="1"/>
  <c r="L27" i="1"/>
  <c r="L30" i="1"/>
  <c r="L26" i="1"/>
  <c r="L25" i="1"/>
  <c r="L13" i="1"/>
  <c r="L29" i="1"/>
  <c r="L24" i="1"/>
  <c r="L15" i="1"/>
  <c r="K13" i="4"/>
  <c r="G12" i="4"/>
  <c r="H13" i="4" s="1"/>
  <c r="J12" i="4"/>
  <c r="K12" i="4" s="1"/>
  <c r="L16" i="1"/>
  <c r="L12" i="12"/>
  <c r="L20" i="12"/>
  <c r="L28" i="12"/>
  <c r="L21" i="12"/>
  <c r="L30" i="12"/>
  <c r="L13" i="12"/>
  <c r="L22" i="12"/>
  <c r="L31" i="12"/>
  <c r="L14" i="12"/>
  <c r="L23" i="12"/>
  <c r="L32" i="12"/>
  <c r="L15" i="12"/>
  <c r="L24" i="12"/>
  <c r="L33" i="12"/>
  <c r="L26" i="12"/>
  <c r="L16" i="12"/>
  <c r="L34" i="12"/>
  <c r="L17" i="12"/>
  <c r="A35" i="4"/>
  <c r="G27" i="13"/>
  <c r="I27" i="13" s="1"/>
  <c r="H13" i="7"/>
  <c r="I13" i="7" s="1"/>
  <c r="A35" i="12"/>
  <c r="J12" i="12"/>
  <c r="K12" i="12" s="1"/>
  <c r="K13" i="12"/>
  <c r="G12" i="12"/>
  <c r="F13" i="9"/>
  <c r="G13" i="9" s="1"/>
  <c r="H13" i="9"/>
  <c r="F28" i="13"/>
  <c r="A41" i="7"/>
  <c r="A33" i="15"/>
  <c r="L31" i="15"/>
  <c r="L29" i="15"/>
  <c r="L25" i="15"/>
  <c r="L12" i="15"/>
  <c r="G13" i="8"/>
  <c r="L24" i="8"/>
  <c r="L17" i="15"/>
  <c r="L21" i="15"/>
  <c r="L32" i="15"/>
  <c r="L27" i="8"/>
  <c r="L28" i="8"/>
  <c r="A32" i="9"/>
  <c r="H13" i="15" l="1"/>
  <c r="J13" i="15" s="1"/>
  <c r="K13" i="15" s="1"/>
  <c r="H27" i="13"/>
  <c r="N12" i="4"/>
  <c r="N13" i="4" s="1"/>
  <c r="N12" i="7"/>
  <c r="N13" i="7" s="1"/>
  <c r="N12" i="15"/>
  <c r="N13" i="15" s="1"/>
  <c r="G13" i="15"/>
  <c r="F14" i="15" s="1"/>
  <c r="G14" i="15" s="1"/>
  <c r="N12" i="12"/>
  <c r="N13" i="12" s="1"/>
  <c r="N12" i="1"/>
  <c r="N13" i="1" s="1"/>
  <c r="F14" i="7"/>
  <c r="G14" i="7" s="1"/>
  <c r="F14" i="9"/>
  <c r="H14" i="7"/>
  <c r="I13" i="4"/>
  <c r="O2" i="8"/>
  <c r="N3" i="8" s="1"/>
  <c r="F14" i="8"/>
  <c r="G14" i="8" s="1"/>
  <c r="H14" i="8"/>
  <c r="I14" i="8" s="1"/>
  <c r="F13" i="1"/>
  <c r="E29" i="13"/>
  <c r="J13" i="8"/>
  <c r="K13" i="8" s="1"/>
  <c r="A29" i="8"/>
  <c r="F13" i="12"/>
  <c r="G28" i="13"/>
  <c r="I28" i="13" s="1"/>
  <c r="F13" i="4"/>
  <c r="G13" i="4" s="1"/>
  <c r="I13" i="9"/>
  <c r="J13" i="9"/>
  <c r="K13" i="9" s="1"/>
  <c r="J13" i="7"/>
  <c r="N12" i="8"/>
  <c r="N13" i="8" s="1"/>
  <c r="M7" i="8"/>
  <c r="H13" i="12"/>
  <c r="I13" i="15" l="1"/>
  <c r="H14" i="15" s="1"/>
  <c r="J14" i="15" s="1"/>
  <c r="K14" i="15" s="1"/>
  <c r="F15" i="7"/>
  <c r="G15" i="7" s="1"/>
  <c r="J14" i="7"/>
  <c r="K14" i="7" s="1"/>
  <c r="F15" i="15"/>
  <c r="H15" i="8"/>
  <c r="I15" i="8" s="1"/>
  <c r="F15" i="8"/>
  <c r="G15" i="8" s="1"/>
  <c r="F14" i="4"/>
  <c r="J13" i="1"/>
  <c r="I14" i="7"/>
  <c r="J13" i="4"/>
  <c r="G13" i="1"/>
  <c r="H14" i="4"/>
  <c r="I14" i="4" s="1"/>
  <c r="H14" i="9"/>
  <c r="I14" i="9" s="1"/>
  <c r="J13" i="12"/>
  <c r="J14" i="8"/>
  <c r="K14" i="8" s="1"/>
  <c r="H28" i="13"/>
  <c r="I13" i="12"/>
  <c r="G13" i="12"/>
  <c r="F29" i="13"/>
  <c r="G14" i="9"/>
  <c r="I14" i="15" l="1"/>
  <c r="O2" i="15" s="1"/>
  <c r="N3" i="15" s="1"/>
  <c r="J15" i="8"/>
  <c r="K15" i="8" s="1"/>
  <c r="F16" i="7"/>
  <c r="G16" i="7" s="1"/>
  <c r="J14" i="4"/>
  <c r="K14" i="4" s="1"/>
  <c r="F15" i="9"/>
  <c r="G15" i="9" s="1"/>
  <c r="O2" i="9"/>
  <c r="N3" i="9" s="1"/>
  <c r="E30" i="13"/>
  <c r="F30" i="13" s="1"/>
  <c r="G15" i="15"/>
  <c r="F14" i="12"/>
  <c r="G14" i="12" s="1"/>
  <c r="H15" i="9"/>
  <c r="I15" i="9" s="1"/>
  <c r="F16" i="8"/>
  <c r="G16" i="8" s="1"/>
  <c r="G29" i="13"/>
  <c r="I29" i="13" s="1"/>
  <c r="H29" i="13"/>
  <c r="H16" i="8"/>
  <c r="G14" i="4"/>
  <c r="H15" i="4" s="1"/>
  <c r="H14" i="12"/>
  <c r="I14" i="12" s="1"/>
  <c r="H15" i="7"/>
  <c r="J14" i="9"/>
  <c r="K14" i="9" s="1"/>
  <c r="F14" i="1"/>
  <c r="G14" i="1" s="1"/>
  <c r="O2" i="1"/>
  <c r="N3" i="1" s="1"/>
  <c r="H14" i="1"/>
  <c r="H15" i="15" l="1"/>
  <c r="J15" i="15" s="1"/>
  <c r="K15" i="15" s="1"/>
  <c r="F17" i="7"/>
  <c r="G17" i="7" s="1"/>
  <c r="E31" i="13"/>
  <c r="F31" i="13" s="1"/>
  <c r="F16" i="9"/>
  <c r="G16" i="9" s="1"/>
  <c r="I15" i="4"/>
  <c r="F15" i="1"/>
  <c r="I14" i="1"/>
  <c r="H15" i="12"/>
  <c r="I15" i="12" s="1"/>
  <c r="F15" i="12"/>
  <c r="I16" i="8"/>
  <c r="F16" i="15"/>
  <c r="G16" i="15" s="1"/>
  <c r="J14" i="1"/>
  <c r="K14" i="1" s="1"/>
  <c r="H16" i="9"/>
  <c r="I16" i="9" s="1"/>
  <c r="F17" i="8"/>
  <c r="G17" i="8" s="1"/>
  <c r="J16" i="8"/>
  <c r="K16" i="8" s="1"/>
  <c r="J15" i="7"/>
  <c r="K15" i="7" s="1"/>
  <c r="F15" i="4"/>
  <c r="G30" i="13"/>
  <c r="H30" i="13" s="1"/>
  <c r="I30" i="13"/>
  <c r="I15" i="7"/>
  <c r="J14" i="12"/>
  <c r="K14" i="12" s="1"/>
  <c r="J15" i="9"/>
  <c r="K15" i="9" s="1"/>
  <c r="I15" i="15" l="1"/>
  <c r="H16" i="15" s="1"/>
  <c r="J16" i="15" s="1"/>
  <c r="K16" i="15" s="1"/>
  <c r="J15" i="12"/>
  <c r="K15" i="12" s="1"/>
  <c r="F18" i="7"/>
  <c r="G18" i="7" s="1"/>
  <c r="H16" i="7"/>
  <c r="I16" i="7" s="1"/>
  <c r="E32" i="13"/>
  <c r="F32" i="13" s="1"/>
  <c r="G31" i="13"/>
  <c r="I31" i="13" s="1"/>
  <c r="F18" i="8"/>
  <c r="G18" i="8" s="1"/>
  <c r="G15" i="12"/>
  <c r="F17" i="15"/>
  <c r="G17" i="15" s="1"/>
  <c r="G15" i="1"/>
  <c r="J15" i="4"/>
  <c r="K15" i="4" s="1"/>
  <c r="H17" i="9"/>
  <c r="I17" i="9" s="1"/>
  <c r="G15" i="4"/>
  <c r="H16" i="4" s="1"/>
  <c r="I16" i="4" s="1"/>
  <c r="J16" i="9"/>
  <c r="K16" i="9" s="1"/>
  <c r="H17" i="8"/>
  <c r="J17" i="8" s="1"/>
  <c r="K17" i="8" s="1"/>
  <c r="H15" i="1"/>
  <c r="I15" i="1" s="1"/>
  <c r="F17" i="9"/>
  <c r="G17" i="9" s="1"/>
  <c r="I16" i="15" l="1"/>
  <c r="H17" i="15" s="1"/>
  <c r="J17" i="15" s="1"/>
  <c r="K17" i="15" s="1"/>
  <c r="J15" i="1"/>
  <c r="K15" i="1" s="1"/>
  <c r="F19" i="7"/>
  <c r="G19" i="7" s="1"/>
  <c r="H18" i="9"/>
  <c r="I18" i="9" s="1"/>
  <c r="H16" i="1"/>
  <c r="I16" i="1" s="1"/>
  <c r="E33" i="13"/>
  <c r="F33" i="13" s="1"/>
  <c r="H17" i="7"/>
  <c r="J17" i="7" s="1"/>
  <c r="K17" i="7" s="1"/>
  <c r="I17" i="8"/>
  <c r="F16" i="12"/>
  <c r="G16" i="12" s="1"/>
  <c r="F16" i="1"/>
  <c r="F19" i="8"/>
  <c r="G19" i="8" s="1"/>
  <c r="J17" i="9"/>
  <c r="K17" i="9" s="1"/>
  <c r="F18" i="9"/>
  <c r="J16" i="7"/>
  <c r="K16" i="7" s="1"/>
  <c r="H31" i="13"/>
  <c r="H16" i="12"/>
  <c r="F16" i="4"/>
  <c r="G16" i="4" s="1"/>
  <c r="F18" i="15"/>
  <c r="F20" i="7" l="1"/>
  <c r="G20" i="7" s="1"/>
  <c r="G18" i="15"/>
  <c r="J18" i="9"/>
  <c r="K18" i="9" s="1"/>
  <c r="F17" i="12"/>
  <c r="G17" i="12" s="1"/>
  <c r="F17" i="4"/>
  <c r="G17" i="4" s="1"/>
  <c r="G18" i="9"/>
  <c r="H19" i="9" s="1"/>
  <c r="I19" i="9" s="1"/>
  <c r="J16" i="12"/>
  <c r="K16" i="12" s="1"/>
  <c r="J16" i="4"/>
  <c r="K16" i="4" s="1"/>
  <c r="I17" i="15"/>
  <c r="H18" i="8"/>
  <c r="J18" i="8" s="1"/>
  <c r="K18" i="8" s="1"/>
  <c r="I16" i="12"/>
  <c r="I17" i="7"/>
  <c r="H17" i="4"/>
  <c r="I17" i="4" s="1"/>
  <c r="G32" i="13"/>
  <c r="I32" i="13" s="1"/>
  <c r="F20" i="8"/>
  <c r="G20" i="8" s="1"/>
  <c r="J16" i="1"/>
  <c r="K16" i="1" s="1"/>
  <c r="E34" i="13"/>
  <c r="G16" i="1"/>
  <c r="H17" i="1" s="1"/>
  <c r="I17" i="1" s="1"/>
  <c r="H32" i="13" l="1"/>
  <c r="I18" i="8"/>
  <c r="H19" i="8" s="1"/>
  <c r="J19" i="8" s="1"/>
  <c r="K19" i="8" s="1"/>
  <c r="F21" i="7"/>
  <c r="G21" i="7" s="1"/>
  <c r="F18" i="12"/>
  <c r="H17" i="12"/>
  <c r="J17" i="12" s="1"/>
  <c r="K17" i="12" s="1"/>
  <c r="F18" i="4"/>
  <c r="G18" i="4" s="1"/>
  <c r="O2" i="4"/>
  <c r="N3" i="4" s="1"/>
  <c r="G33" i="13"/>
  <c r="I33" i="13" s="1"/>
  <c r="J17" i="4"/>
  <c r="K17" i="4" s="1"/>
  <c r="F34" i="13"/>
  <c r="H18" i="15"/>
  <c r="J18" i="15" s="1"/>
  <c r="K18" i="15" s="1"/>
  <c r="O2" i="12"/>
  <c r="N3" i="12" s="1"/>
  <c r="F19" i="9"/>
  <c r="G19" i="9" s="1"/>
  <c r="H18" i="4"/>
  <c r="I18" i="4" s="1"/>
  <c r="H18" i="7"/>
  <c r="J18" i="7" s="1"/>
  <c r="K18" i="7" s="1"/>
  <c r="F19" i="15"/>
  <c r="F21" i="8"/>
  <c r="G21" i="8" s="1"/>
  <c r="F17" i="1"/>
  <c r="G17" i="1" s="1"/>
  <c r="I18" i="15" l="1"/>
  <c r="H19" i="15" s="1"/>
  <c r="I19" i="15" s="1"/>
  <c r="I18" i="7"/>
  <c r="H19" i="7" s="1"/>
  <c r="J19" i="7" s="1"/>
  <c r="K19" i="7" s="1"/>
  <c r="I17" i="12"/>
  <c r="H18" i="12" s="1"/>
  <c r="J18" i="12" s="1"/>
  <c r="K18" i="12" s="1"/>
  <c r="H33" i="13"/>
  <c r="I19" i="8"/>
  <c r="H20" i="8" s="1"/>
  <c r="J20" i="8" s="1"/>
  <c r="K20" i="8" s="1"/>
  <c r="F22" i="7"/>
  <c r="G22" i="7" s="1"/>
  <c r="F22" i="8"/>
  <c r="F19" i="4"/>
  <c r="G19" i="4" s="1"/>
  <c r="F18" i="1"/>
  <c r="G18" i="1" s="1"/>
  <c r="J17" i="1"/>
  <c r="K17" i="1" s="1"/>
  <c r="E35" i="13"/>
  <c r="F35" i="13" s="1"/>
  <c r="J19" i="9"/>
  <c r="K19" i="9" s="1"/>
  <c r="G18" i="12"/>
  <c r="J18" i="4"/>
  <c r="K18" i="4" s="1"/>
  <c r="H19" i="4"/>
  <c r="I19" i="4" s="1"/>
  <c r="H18" i="1"/>
  <c r="I18" i="1" s="1"/>
  <c r="F20" i="9"/>
  <c r="G20" i="9" s="1"/>
  <c r="G34" i="13"/>
  <c r="I34" i="13" s="1"/>
  <c r="G19" i="15"/>
  <c r="H20" i="9"/>
  <c r="I20" i="9" s="1"/>
  <c r="H34" i="13" l="1"/>
  <c r="J19" i="15"/>
  <c r="K19" i="15" s="1"/>
  <c r="F23" i="7"/>
  <c r="G23" i="7" s="1"/>
  <c r="H20" i="4"/>
  <c r="I20" i="4" s="1"/>
  <c r="F20" i="4"/>
  <c r="G20" i="4" s="1"/>
  <c r="H19" i="1"/>
  <c r="I19" i="1" s="1"/>
  <c r="G35" i="13"/>
  <c r="I35" i="13" s="1"/>
  <c r="H35" i="13"/>
  <c r="I18" i="12"/>
  <c r="J18" i="1"/>
  <c r="K18" i="1" s="1"/>
  <c r="F20" i="15"/>
  <c r="G20" i="15" s="1"/>
  <c r="I19" i="7"/>
  <c r="F21" i="9"/>
  <c r="G21" i="9" s="1"/>
  <c r="F19" i="1"/>
  <c r="G19" i="1" s="1"/>
  <c r="J19" i="4"/>
  <c r="K19" i="4" s="1"/>
  <c r="H21" i="9"/>
  <c r="I21" i="9" s="1"/>
  <c r="E36" i="13"/>
  <c r="J20" i="9"/>
  <c r="K20" i="9" s="1"/>
  <c r="I20" i="8"/>
  <c r="H20" i="15"/>
  <c r="I20" i="15" s="1"/>
  <c r="F19" i="12"/>
  <c r="G19" i="12" s="1"/>
  <c r="G22" i="8"/>
  <c r="F24" i="7" l="1"/>
  <c r="G24" i="7" s="1"/>
  <c r="F21" i="4"/>
  <c r="H22" i="9"/>
  <c r="I22" i="9" s="1"/>
  <c r="F20" i="12"/>
  <c r="G20" i="12" s="1"/>
  <c r="J20" i="15"/>
  <c r="K20" i="15" s="1"/>
  <c r="F20" i="1"/>
  <c r="G20" i="1" s="1"/>
  <c r="G36" i="13"/>
  <c r="H36" i="13" s="1"/>
  <c r="F22" i="9"/>
  <c r="J21" i="9"/>
  <c r="K21" i="9" s="1"/>
  <c r="H20" i="1"/>
  <c r="I20" i="1" s="1"/>
  <c r="H21" i="15"/>
  <c r="I21" i="15" s="1"/>
  <c r="F36" i="13"/>
  <c r="H20" i="7"/>
  <c r="J20" i="7" s="1"/>
  <c r="K20" i="7" s="1"/>
  <c r="F23" i="8"/>
  <c r="G23" i="8" s="1"/>
  <c r="H21" i="8"/>
  <c r="J21" i="8" s="1"/>
  <c r="K21" i="8" s="1"/>
  <c r="F21" i="15"/>
  <c r="G21" i="15" s="1"/>
  <c r="J20" i="4"/>
  <c r="K20" i="4" s="1"/>
  <c r="H21" i="4"/>
  <c r="I21" i="4" s="1"/>
  <c r="J19" i="1"/>
  <c r="K19" i="1" s="1"/>
  <c r="H19" i="12"/>
  <c r="J19" i="12" s="1"/>
  <c r="K19" i="12" s="1"/>
  <c r="I36" i="13" l="1"/>
  <c r="I19" i="12"/>
  <c r="H20" i="12" s="1"/>
  <c r="I20" i="12" s="1"/>
  <c r="J21" i="15"/>
  <c r="K21" i="15" s="1"/>
  <c r="J22" i="9"/>
  <c r="K22" i="9" s="1"/>
  <c r="I21" i="8"/>
  <c r="H22" i="8" s="1"/>
  <c r="J22" i="8" s="1"/>
  <c r="K22" i="8" s="1"/>
  <c r="F25" i="7"/>
  <c r="G25" i="7" s="1"/>
  <c r="F26" i="7" s="1"/>
  <c r="G26" i="7" s="1"/>
  <c r="I20" i="7"/>
  <c r="J21" i="4"/>
  <c r="K21" i="4" s="1"/>
  <c r="G37" i="13"/>
  <c r="H37" i="13" s="1"/>
  <c r="F21" i="12"/>
  <c r="F21" i="1"/>
  <c r="G21" i="1" s="1"/>
  <c r="F22" i="15"/>
  <c r="H22" i="15"/>
  <c r="I22" i="15" s="1"/>
  <c r="G22" i="9"/>
  <c r="H23" i="9" s="1"/>
  <c r="I23" i="9" s="1"/>
  <c r="E37" i="13"/>
  <c r="I37" i="13" s="1"/>
  <c r="F24" i="8"/>
  <c r="G24" i="8" s="1"/>
  <c r="H21" i="1"/>
  <c r="I21" i="1" s="1"/>
  <c r="J20" i="1"/>
  <c r="K20" i="1" s="1"/>
  <c r="G21" i="4"/>
  <c r="H22" i="4" s="1"/>
  <c r="I22" i="4" s="1"/>
  <c r="H21" i="7" l="1"/>
  <c r="J21" i="7" s="1"/>
  <c r="K21" i="7" s="1"/>
  <c r="J20" i="12"/>
  <c r="K20" i="12" s="1"/>
  <c r="I22" i="8"/>
  <c r="H23" i="8" s="1"/>
  <c r="J23" i="8" s="1"/>
  <c r="K23" i="8" s="1"/>
  <c r="H22" i="1"/>
  <c r="I22" i="1" s="1"/>
  <c r="H21" i="12"/>
  <c r="J21" i="12" s="1"/>
  <c r="K21" i="12" s="1"/>
  <c r="F25" i="8"/>
  <c r="G25" i="8" s="1"/>
  <c r="F27" i="7"/>
  <c r="G27" i="7" s="1"/>
  <c r="J22" i="15"/>
  <c r="K22" i="15" s="1"/>
  <c r="F37" i="13"/>
  <c r="G38" i="13" s="1"/>
  <c r="H38" i="13" s="1"/>
  <c r="G22" i="15"/>
  <c r="H23" i="15" s="1"/>
  <c r="I23" i="15" s="1"/>
  <c r="G21" i="12"/>
  <c r="F22" i="4"/>
  <c r="J22" i="4" s="1"/>
  <c r="K22" i="4" s="1"/>
  <c r="F22" i="1"/>
  <c r="F23" i="9"/>
  <c r="J23" i="9" s="1"/>
  <c r="K23" i="9" s="1"/>
  <c r="J21" i="1"/>
  <c r="K21" i="1" s="1"/>
  <c r="J22" i="1" l="1"/>
  <c r="K22" i="1" s="1"/>
  <c r="I21" i="7"/>
  <c r="H22" i="7" s="1"/>
  <c r="J22" i="7" s="1"/>
  <c r="K22" i="7" s="1"/>
  <c r="G22" i="1"/>
  <c r="F23" i="1" s="1"/>
  <c r="F22" i="12"/>
  <c r="G22" i="12" s="1"/>
  <c r="G22" i="4"/>
  <c r="F23" i="15"/>
  <c r="J23" i="15" s="1"/>
  <c r="K23" i="15" s="1"/>
  <c r="I21" i="12"/>
  <c r="F26" i="8"/>
  <c r="G26" i="8" s="1"/>
  <c r="E38" i="13"/>
  <c r="I38" i="13" s="1"/>
  <c r="F28" i="7"/>
  <c r="G28" i="7" s="1"/>
  <c r="G23" i="9"/>
  <c r="I23" i="8"/>
  <c r="I22" i="7" l="1"/>
  <c r="H23" i="7" s="1"/>
  <c r="J23" i="7" s="1"/>
  <c r="K23" i="7" s="1"/>
  <c r="H23" i="1"/>
  <c r="I23" i="1" s="1"/>
  <c r="G23" i="15"/>
  <c r="F24" i="15" s="1"/>
  <c r="G24" i="15" s="1"/>
  <c r="F27" i="8"/>
  <c r="G27" i="8" s="1"/>
  <c r="F23" i="12"/>
  <c r="G23" i="12" s="1"/>
  <c r="H22" i="12"/>
  <c r="I22" i="12" s="1"/>
  <c r="G23" i="1"/>
  <c r="F29" i="7"/>
  <c r="G29" i="7" s="1"/>
  <c r="F23" i="4"/>
  <c r="H23" i="4"/>
  <c r="I23" i="4" s="1"/>
  <c r="F38" i="13"/>
  <c r="H24" i="8"/>
  <c r="J24" i="8" s="1"/>
  <c r="K24" i="8" s="1"/>
  <c r="F24" i="9"/>
  <c r="H24" i="9"/>
  <c r="I24" i="9" s="1"/>
  <c r="H24" i="15" l="1"/>
  <c r="I24" i="15" s="1"/>
  <c r="H25" i="15" s="1"/>
  <c r="I25" i="15" s="1"/>
  <c r="I23" i="7"/>
  <c r="H24" i="7" s="1"/>
  <c r="J24" i="7" s="1"/>
  <c r="K24" i="7" s="1"/>
  <c r="H24" i="1"/>
  <c r="I24" i="1" s="1"/>
  <c r="J23" i="1"/>
  <c r="K23" i="1" s="1"/>
  <c r="J24" i="9"/>
  <c r="K24" i="9" s="1"/>
  <c r="J23" i="4"/>
  <c r="K23" i="4" s="1"/>
  <c r="H23" i="12"/>
  <c r="I23" i="12" s="1"/>
  <c r="F28" i="8"/>
  <c r="G28" i="8" s="1"/>
  <c r="F24" i="12"/>
  <c r="G23" i="4"/>
  <c r="H24" i="4" s="1"/>
  <c r="I24" i="4" s="1"/>
  <c r="I24" i="8"/>
  <c r="F25" i="15"/>
  <c r="E39" i="13"/>
  <c r="F39" i="13" s="1"/>
  <c r="G39" i="13"/>
  <c r="H39" i="13" s="1"/>
  <c r="J22" i="12"/>
  <c r="K22" i="12" s="1"/>
  <c r="F30" i="7"/>
  <c r="G30" i="7" s="1"/>
  <c r="G24" i="9"/>
  <c r="H25" i="9" s="1"/>
  <c r="I25" i="9" s="1"/>
  <c r="F24" i="1"/>
  <c r="J24" i="15" l="1"/>
  <c r="K24" i="15" s="1"/>
  <c r="J24" i="1"/>
  <c r="K24" i="1" s="1"/>
  <c r="I24" i="7"/>
  <c r="O2" i="7" s="1"/>
  <c r="N3" i="7" s="1"/>
  <c r="J23" i="12"/>
  <c r="K23" i="12" s="1"/>
  <c r="J25" i="15"/>
  <c r="K25" i="15" s="1"/>
  <c r="G24" i="1"/>
  <c r="F25" i="1" s="1"/>
  <c r="G25" i="1" s="1"/>
  <c r="H24" i="12"/>
  <c r="J24" i="12" s="1"/>
  <c r="K24" i="12" s="1"/>
  <c r="G40" i="13"/>
  <c r="H40" i="13" s="1"/>
  <c r="G25" i="15"/>
  <c r="H26" i="15" s="1"/>
  <c r="I26" i="15" s="1"/>
  <c r="L2" i="8"/>
  <c r="I39" i="13"/>
  <c r="H25" i="8"/>
  <c r="J25" i="8" s="1"/>
  <c r="K25" i="8" s="1"/>
  <c r="E40" i="13"/>
  <c r="F40" i="13" s="1"/>
  <c r="F25" i="9"/>
  <c r="J25" i="9" s="1"/>
  <c r="K25" i="9" s="1"/>
  <c r="F31" i="7"/>
  <c r="G31" i="7" s="1"/>
  <c r="G24" i="12"/>
  <c r="F24" i="4"/>
  <c r="J24" i="4" s="1"/>
  <c r="K24" i="4" s="1"/>
  <c r="G25" i="9" l="1"/>
  <c r="H26" i="9" s="1"/>
  <c r="I26" i="9" s="1"/>
  <c r="H25" i="7"/>
  <c r="J25" i="7" s="1"/>
  <c r="K25" i="7" s="1"/>
  <c r="H25" i="1"/>
  <c r="I25" i="1" s="1"/>
  <c r="H26" i="1" s="1"/>
  <c r="I26" i="1" s="1"/>
  <c r="I24" i="12"/>
  <c r="H25" i="12" s="1"/>
  <c r="I25" i="12" s="1"/>
  <c r="I25" i="8"/>
  <c r="H26" i="8" s="1"/>
  <c r="J26" i="8" s="1"/>
  <c r="K26" i="8" s="1"/>
  <c r="F26" i="1"/>
  <c r="G26" i="1" s="1"/>
  <c r="F25" i="12"/>
  <c r="F26" i="15"/>
  <c r="J26" i="15" s="1"/>
  <c r="K26" i="15" s="1"/>
  <c r="E41" i="13"/>
  <c r="F41" i="13" s="1"/>
  <c r="F32" i="7"/>
  <c r="G32" i="7" s="1"/>
  <c r="G41" i="13"/>
  <c r="H41" i="13" s="1"/>
  <c r="G24" i="4"/>
  <c r="I40" i="13"/>
  <c r="F26" i="9" l="1"/>
  <c r="G26" i="9" s="1"/>
  <c r="H27" i="9" s="1"/>
  <c r="I27" i="9" s="1"/>
  <c r="I25" i="7"/>
  <c r="H26" i="7" s="1"/>
  <c r="J26" i="7" s="1"/>
  <c r="K26" i="7" s="1"/>
  <c r="J25" i="1"/>
  <c r="K25" i="1" s="1"/>
  <c r="J25" i="12"/>
  <c r="K25" i="12" s="1"/>
  <c r="G42" i="13"/>
  <c r="H42" i="13" s="1"/>
  <c r="F27" i="1"/>
  <c r="G27" i="1" s="1"/>
  <c r="E42" i="13"/>
  <c r="G25" i="12"/>
  <c r="F33" i="7"/>
  <c r="G33" i="7" s="1"/>
  <c r="H27" i="1"/>
  <c r="I27" i="1" s="1"/>
  <c r="I26" i="8"/>
  <c r="J26" i="1"/>
  <c r="K26" i="1" s="1"/>
  <c r="F25" i="4"/>
  <c r="G25" i="4" s="1"/>
  <c r="H25" i="4"/>
  <c r="I25" i="4" s="1"/>
  <c r="G26" i="15"/>
  <c r="I41" i="13"/>
  <c r="J26" i="9" l="1"/>
  <c r="K26" i="9" s="1"/>
  <c r="I26" i="7"/>
  <c r="H27" i="7" s="1"/>
  <c r="J27" i="7" s="1"/>
  <c r="K27" i="7" s="1"/>
  <c r="F28" i="1"/>
  <c r="G28" i="1" s="1"/>
  <c r="H28" i="1"/>
  <c r="I28" i="1" s="1"/>
  <c r="F27" i="9"/>
  <c r="J27" i="9" s="1"/>
  <c r="K27" i="9" s="1"/>
  <c r="F34" i="7"/>
  <c r="G34" i="7" s="1"/>
  <c r="F26" i="12"/>
  <c r="H26" i="4"/>
  <c r="I26" i="4" s="1"/>
  <c r="F26" i="4"/>
  <c r="J25" i="4"/>
  <c r="K25" i="4" s="1"/>
  <c r="H27" i="8"/>
  <c r="J27" i="8" s="1"/>
  <c r="K27" i="8" s="1"/>
  <c r="I42" i="13"/>
  <c r="H26" i="12"/>
  <c r="I26" i="12" s="1"/>
  <c r="J27" i="1"/>
  <c r="K27" i="1" s="1"/>
  <c r="F27" i="15"/>
  <c r="H27" i="15"/>
  <c r="I27" i="15" s="1"/>
  <c r="F42" i="13"/>
  <c r="G43" i="13" s="1"/>
  <c r="H43" i="13" s="1"/>
  <c r="I27" i="7" l="1"/>
  <c r="H28" i="7" s="1"/>
  <c r="J28" i="7" s="1"/>
  <c r="K28" i="7" s="1"/>
  <c r="G27" i="9"/>
  <c r="H28" i="9" s="1"/>
  <c r="I28" i="9" s="1"/>
  <c r="J26" i="4"/>
  <c r="K26" i="4" s="1"/>
  <c r="H29" i="1"/>
  <c r="I29" i="1" s="1"/>
  <c r="F29" i="1"/>
  <c r="J26" i="12"/>
  <c r="K26" i="12" s="1"/>
  <c r="J27" i="15"/>
  <c r="K27" i="15" s="1"/>
  <c r="G27" i="15"/>
  <c r="H28" i="15" s="1"/>
  <c r="I28" i="15" s="1"/>
  <c r="G26" i="4"/>
  <c r="G26" i="12"/>
  <c r="H27" i="12" s="1"/>
  <c r="I27" i="12" s="1"/>
  <c r="E43" i="13"/>
  <c r="I43" i="13" s="1"/>
  <c r="I27" i="8"/>
  <c r="F35" i="7"/>
  <c r="J28" i="1"/>
  <c r="K28" i="1" s="1"/>
  <c r="F28" i="9" l="1"/>
  <c r="J28" i="9" s="1"/>
  <c r="K28" i="9" s="1"/>
  <c r="J29" i="1"/>
  <c r="K29" i="1" s="1"/>
  <c r="F43" i="13"/>
  <c r="G44" i="13" s="1"/>
  <c r="H44" i="13" s="1"/>
  <c r="G29" i="1"/>
  <c r="H30" i="1" s="1"/>
  <c r="L3" i="1" s="1"/>
  <c r="I28" i="7"/>
  <c r="F27" i="12"/>
  <c r="J27" i="12" s="1"/>
  <c r="K27" i="12" s="1"/>
  <c r="F28" i="15"/>
  <c r="J28" i="15" s="1"/>
  <c r="K28" i="15" s="1"/>
  <c r="F27" i="4"/>
  <c r="G27" i="4" s="1"/>
  <c r="E44" i="13"/>
  <c r="I44" i="13" s="1"/>
  <c r="G35" i="7"/>
  <c r="H27" i="4"/>
  <c r="I27" i="4" s="1"/>
  <c r="H28" i="8"/>
  <c r="G28" i="9" l="1"/>
  <c r="F29" i="9" s="1"/>
  <c r="G29" i="9" s="1"/>
  <c r="F30" i="1"/>
  <c r="G30" i="1" s="1"/>
  <c r="F44" i="13"/>
  <c r="I30" i="1"/>
  <c r="J27" i="4"/>
  <c r="K27" i="4" s="1"/>
  <c r="E45" i="13"/>
  <c r="F45" i="13" s="1"/>
  <c r="G28" i="15"/>
  <c r="F36" i="7"/>
  <c r="G36" i="7" s="1"/>
  <c r="G27" i="12"/>
  <c r="L3" i="8"/>
  <c r="J28" i="8"/>
  <c r="K28" i="8" s="1"/>
  <c r="M12" i="8" s="1"/>
  <c r="O12" i="8" s="1"/>
  <c r="E19" i="8" s="1"/>
  <c r="H29" i="7"/>
  <c r="J29" i="7" s="1"/>
  <c r="K29" i="7" s="1"/>
  <c r="F28" i="4"/>
  <c r="G28" i="4" s="1"/>
  <c r="H28" i="4"/>
  <c r="I28" i="4" s="1"/>
  <c r="I28" i="8"/>
  <c r="G45" i="13"/>
  <c r="H45" i="13" s="1"/>
  <c r="H29" i="9" l="1"/>
  <c r="I29" i="9" s="1"/>
  <c r="H30" i="9" s="1"/>
  <c r="I30" i="9" s="1"/>
  <c r="L2" i="1"/>
  <c r="J30" i="1"/>
  <c r="K30" i="1" s="1"/>
  <c r="M12" i="1" s="1"/>
  <c r="O12" i="1" s="1"/>
  <c r="E19" i="1" s="1"/>
  <c r="H29" i="4"/>
  <c r="I29" i="4" s="1"/>
  <c r="F29" i="4"/>
  <c r="F30" i="9"/>
  <c r="F37" i="7"/>
  <c r="G37" i="7" s="1"/>
  <c r="J28" i="4"/>
  <c r="K28" i="4" s="1"/>
  <c r="F29" i="15"/>
  <c r="G29" i="15" s="1"/>
  <c r="H29" i="15"/>
  <c r="I29" i="15" s="1"/>
  <c r="F28" i="12"/>
  <c r="H28" i="12"/>
  <c r="I28" i="12" s="1"/>
  <c r="I29" i="7"/>
  <c r="E46" i="13"/>
  <c r="G46" i="13"/>
  <c r="H46" i="13" s="1"/>
  <c r="I45" i="13"/>
  <c r="J29" i="9" l="1"/>
  <c r="K29" i="9" s="1"/>
  <c r="J30" i="9"/>
  <c r="K30" i="9" s="1"/>
  <c r="J29" i="4"/>
  <c r="K29" i="4" s="1"/>
  <c r="I46" i="13"/>
  <c r="H30" i="15"/>
  <c r="I30" i="15" s="1"/>
  <c r="F46" i="13"/>
  <c r="J28" i="12"/>
  <c r="K28" i="12" s="1"/>
  <c r="F38" i="7"/>
  <c r="G28" i="12"/>
  <c r="H29" i="12" s="1"/>
  <c r="I29" i="12" s="1"/>
  <c r="G30" i="9"/>
  <c r="F30" i="15"/>
  <c r="G30" i="15" s="1"/>
  <c r="G29" i="4"/>
  <c r="H30" i="4" s="1"/>
  <c r="I30" i="4" s="1"/>
  <c r="H30" i="7"/>
  <c r="J30" i="7" s="1"/>
  <c r="K30" i="7" s="1"/>
  <c r="J29" i="15"/>
  <c r="K29" i="15" s="1"/>
  <c r="H31" i="15" l="1"/>
  <c r="I31" i="15" s="1"/>
  <c r="J30" i="15"/>
  <c r="K30" i="15" s="1"/>
  <c r="E47" i="13"/>
  <c r="F31" i="9"/>
  <c r="G31" i="9" s="1"/>
  <c r="F29" i="12"/>
  <c r="J29" i="12" s="1"/>
  <c r="K29" i="12" s="1"/>
  <c r="I30" i="7"/>
  <c r="G38" i="7"/>
  <c r="H31" i="9"/>
  <c r="F31" i="15"/>
  <c r="G31" i="15" s="1"/>
  <c r="F30" i="4"/>
  <c r="J30" i="4" s="1"/>
  <c r="K30" i="4" s="1"/>
  <c r="G47" i="13"/>
  <c r="H47" i="13" s="1"/>
  <c r="H32" i="15" l="1"/>
  <c r="L3" i="15" s="1"/>
  <c r="H31" i="7"/>
  <c r="J31" i="7" s="1"/>
  <c r="K31" i="7" s="1"/>
  <c r="I47" i="13"/>
  <c r="G29" i="12"/>
  <c r="G30" i="4"/>
  <c r="F32" i="15"/>
  <c r="J31" i="9"/>
  <c r="K31" i="9" s="1"/>
  <c r="M12" i="9" s="1"/>
  <c r="O12" i="9" s="1"/>
  <c r="E19" i="9" s="1"/>
  <c r="L2" i="9"/>
  <c r="F39" i="7"/>
  <c r="G39" i="7" s="1"/>
  <c r="F47" i="13"/>
  <c r="G48" i="13" s="1"/>
  <c r="H48" i="13" s="1"/>
  <c r="J31" i="15"/>
  <c r="K31" i="15" s="1"/>
  <c r="L3" i="9"/>
  <c r="I31" i="9"/>
  <c r="I31" i="7" l="1"/>
  <c r="H32" i="7" s="1"/>
  <c r="J32" i="7" s="1"/>
  <c r="K32" i="7" s="1"/>
  <c r="I32" i="15"/>
  <c r="F31" i="4"/>
  <c r="G31" i="4" s="1"/>
  <c r="H31" i="4"/>
  <c r="I31" i="4" s="1"/>
  <c r="J32" i="15"/>
  <c r="K32" i="15" s="1"/>
  <c r="M12" i="15" s="1"/>
  <c r="O12" i="15" s="1"/>
  <c r="E19" i="15" s="1"/>
  <c r="L2" i="15"/>
  <c r="F30" i="12"/>
  <c r="H30" i="12"/>
  <c r="I30" i="12" s="1"/>
  <c r="E48" i="13"/>
  <c r="I48" i="13" s="1"/>
  <c r="F40" i="7"/>
  <c r="G40" i="7" s="1"/>
  <c r="G32" i="15"/>
  <c r="J30" i="12" l="1"/>
  <c r="K30" i="12" s="1"/>
  <c r="L2" i="7"/>
  <c r="H32" i="4"/>
  <c r="I32" i="4" s="1"/>
  <c r="F48" i="13"/>
  <c r="J31" i="4"/>
  <c r="K31" i="4" s="1"/>
  <c r="F32" i="4"/>
  <c r="I32" i="7"/>
  <c r="G30" i="12"/>
  <c r="J32" i="4" l="1"/>
  <c r="K32" i="4" s="1"/>
  <c r="F31" i="12"/>
  <c r="G32" i="4"/>
  <c r="H33" i="7"/>
  <c r="J33" i="7" s="1"/>
  <c r="K33" i="7" s="1"/>
  <c r="E49" i="13"/>
  <c r="F49" i="13" s="1"/>
  <c r="G49" i="13"/>
  <c r="H49" i="13" s="1"/>
  <c r="H31" i="12"/>
  <c r="I31" i="12" s="1"/>
  <c r="I49" i="13" l="1"/>
  <c r="I33" i="7"/>
  <c r="H34" i="7" s="1"/>
  <c r="J34" i="7" s="1"/>
  <c r="K34" i="7" s="1"/>
  <c r="E50" i="13"/>
  <c r="G50" i="13"/>
  <c r="H50" i="13" s="1"/>
  <c r="F33" i="4"/>
  <c r="G33" i="4" s="1"/>
  <c r="J31" i="12"/>
  <c r="K31" i="12" s="1"/>
  <c r="H33" i="4"/>
  <c r="I33" i="4" s="1"/>
  <c r="G31" i="12"/>
  <c r="H32" i="12" s="1"/>
  <c r="I32" i="12" s="1"/>
  <c r="I50" i="13" l="1"/>
  <c r="I34" i="7"/>
  <c r="H35" i="7" s="1"/>
  <c r="J35" i="7" s="1"/>
  <c r="K35" i="7" s="1"/>
  <c r="J33" i="4"/>
  <c r="K33" i="4" s="1"/>
  <c r="F34" i="4"/>
  <c r="F32" i="12"/>
  <c r="J32" i="12" s="1"/>
  <c r="K32" i="12" s="1"/>
  <c r="H34" i="4"/>
  <c r="L3" i="4" s="1"/>
  <c r="F50" i="13"/>
  <c r="I34" i="4" l="1"/>
  <c r="I35" i="7"/>
  <c r="E51" i="13"/>
  <c r="F51" i="13" s="1"/>
  <c r="J34" i="4"/>
  <c r="K34" i="4" s="1"/>
  <c r="M12" i="4" s="1"/>
  <c r="O12" i="4" s="1"/>
  <c r="E19" i="4" s="1"/>
  <c r="L2" i="4"/>
  <c r="G51" i="13"/>
  <c r="H51" i="13" s="1"/>
  <c r="G32" i="12"/>
  <c r="G34" i="4"/>
  <c r="E52" i="13" l="1"/>
  <c r="F33" i="12"/>
  <c r="H33" i="12"/>
  <c r="I33" i="12" s="1"/>
  <c r="G52" i="13"/>
  <c r="H52" i="13" s="1"/>
  <c r="I51" i="13"/>
  <c r="H36" i="7"/>
  <c r="J36" i="7" s="1"/>
  <c r="K36" i="7" s="1"/>
  <c r="I36" i="7" l="1"/>
  <c r="H37" i="7" s="1"/>
  <c r="J37" i="7" s="1"/>
  <c r="K37" i="7" s="1"/>
  <c r="J33" i="12"/>
  <c r="K33" i="12" s="1"/>
  <c r="G33" i="12"/>
  <c r="I52" i="13"/>
  <c r="F52" i="13"/>
  <c r="I37" i="7" l="1"/>
  <c r="F34" i="12"/>
  <c r="G34" i="12" s="1"/>
  <c r="H34" i="12"/>
  <c r="E53" i="13"/>
  <c r="G53" i="13"/>
  <c r="H53" i="13" s="1"/>
  <c r="L3" i="12" l="1"/>
  <c r="I34" i="12"/>
  <c r="I53" i="13"/>
  <c r="F53" i="13"/>
  <c r="J34" i="12"/>
  <c r="K34" i="12" s="1"/>
  <c r="M12" i="12" s="1"/>
  <c r="O12" i="12" s="1"/>
  <c r="E19" i="12" s="1"/>
  <c r="L2" i="12"/>
  <c r="H38" i="7"/>
  <c r="J38" i="7" s="1"/>
  <c r="K38" i="7" s="1"/>
  <c r="I38" i="7" l="1"/>
  <c r="H39" i="7" s="1"/>
  <c r="J39" i="7" s="1"/>
  <c r="K39" i="7" s="1"/>
  <c r="I39" i="7" l="1"/>
  <c r="H40" i="7" l="1"/>
  <c r="I40" i="7" s="1"/>
  <c r="L3" i="7" l="1"/>
  <c r="J40" i="7"/>
  <c r="K40" i="7" s="1"/>
  <c r="M12" i="7" s="1"/>
  <c r="O12" i="7" s="1"/>
  <c r="E19" i="7" s="1"/>
</calcChain>
</file>

<file path=xl/sharedStrings.xml><?xml version="1.0" encoding="utf-8"?>
<sst xmlns="http://schemas.openxmlformats.org/spreadsheetml/2006/main" count="431" uniqueCount="78">
  <si>
    <t>year</t>
  </si>
  <si>
    <t>dx\dt</t>
  </si>
  <si>
    <t>x(t)</t>
  </si>
  <si>
    <t>Total</t>
  </si>
  <si>
    <t>Parameters</t>
  </si>
  <si>
    <t>Objective</t>
  </si>
  <si>
    <t>(sum of squares)</t>
  </si>
  <si>
    <t>of Y</t>
  </si>
  <si>
    <t>Variance</t>
  </si>
  <si>
    <t>r square</t>
  </si>
  <si>
    <t>squares</t>
  </si>
  <si>
    <t>I(t): cumulative number of Innovators at time t</t>
  </si>
  <si>
    <t>M(t): cumulative number of Majority adopters at t</t>
  </si>
  <si>
    <t>x(t) : (cumulative) number of systems in place at time t (I+M)</t>
  </si>
  <si>
    <t>Innovators</t>
  </si>
  <si>
    <t>Majority</t>
  </si>
  <si>
    <t>qim</t>
  </si>
  <si>
    <t>Ni</t>
  </si>
  <si>
    <t>Nm</t>
  </si>
  <si>
    <t>I(t)</t>
  </si>
  <si>
    <t>dI/dt</t>
  </si>
  <si>
    <t>M(t)</t>
  </si>
  <si>
    <t>dM/dt</t>
  </si>
  <si>
    <t>d(I+M)/dt</t>
  </si>
  <si>
    <t>Real Data</t>
  </si>
  <si>
    <t>Estimated Data</t>
  </si>
  <si>
    <t>average</t>
  </si>
  <si>
    <t>STV</t>
  </si>
  <si>
    <t>Adjusted</t>
  </si>
  <si>
    <t>R square</t>
  </si>
  <si>
    <t>Sales of PC's in the USA: Cross-Communications Model</t>
  </si>
  <si>
    <t>Average</t>
  </si>
  <si>
    <t>df</t>
  </si>
  <si>
    <t>n-1</t>
  </si>
  <si>
    <t>Phones</t>
  </si>
  <si>
    <t>dI/dt=(pi+qi*I/Ni)*(Ni-I)</t>
  </si>
  <si>
    <t>pi</t>
  </si>
  <si>
    <t>qi</t>
  </si>
  <si>
    <t>qm</t>
  </si>
  <si>
    <t>dM/dt=(qm*M/(Ni+Nm)+qim*I/(Ni+Nm))*(Nm-M)</t>
  </si>
  <si>
    <t>Cordless</t>
  </si>
  <si>
    <t>max</t>
  </si>
  <si>
    <t>Difference</t>
  </si>
  <si>
    <t>Sales of VCR Decks in the USA: Cross-Communications Model</t>
  </si>
  <si>
    <t>Total max1</t>
  </si>
  <si>
    <t>Sales of Cordless Phones in the USA: Cross-Communications Model</t>
  </si>
  <si>
    <t>Ni+Nm</t>
  </si>
  <si>
    <t>Sales of Cellular Phones in the USA: Cross-Communications Model</t>
  </si>
  <si>
    <t>PC's</t>
  </si>
  <si>
    <t>The Economist's 7 products</t>
  </si>
  <si>
    <t>Mobile</t>
  </si>
  <si>
    <t>VCR's</t>
  </si>
  <si>
    <t>Video</t>
  </si>
  <si>
    <t>Games</t>
  </si>
  <si>
    <t>CD</t>
  </si>
  <si>
    <t>Players</t>
  </si>
  <si>
    <t xml:space="preserve">Answering </t>
  </si>
  <si>
    <t>Machines</t>
  </si>
  <si>
    <t>decline in data</t>
  </si>
  <si>
    <t>Sales of CD Players in the USA: Cross-Communications Model</t>
  </si>
  <si>
    <t>decline in estimate</t>
  </si>
  <si>
    <t>Sales of Telephone Answering Devices in the USA: Cross-Communications Model</t>
  </si>
  <si>
    <t>yes</t>
  </si>
  <si>
    <t>yes*</t>
  </si>
  <si>
    <t>For Answering m/c with the Bass model, the following is the regression results. Adjusted R square is much lower but then we have two parameters less.</t>
  </si>
  <si>
    <t>For CD Players with the Bass model, the following is the regression results. Adjusted R square is much lower but then we have two parameters less.</t>
  </si>
  <si>
    <t>it does not capture the delay in sales during 95-97 that our model captures</t>
  </si>
  <si>
    <t>Sales of Video Games USA: Cross-Communications Model</t>
  </si>
  <si>
    <t>thousands</t>
  </si>
  <si>
    <t>YES* - the estimate includes a dual-market but the difference is such that there is a delay in the adoption but not a decline</t>
  </si>
  <si>
    <t>dual market</t>
  </si>
  <si>
    <t>of 5 products</t>
  </si>
  <si>
    <t>N/(N+M)</t>
  </si>
  <si>
    <t>adjusted</t>
  </si>
  <si>
    <t>no</t>
  </si>
  <si>
    <t>number of observations</t>
  </si>
  <si>
    <t>years</t>
  </si>
  <si>
    <t>1980-2002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</si>
</sst>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#,##0.0_);\(#,##0.0\)"/>
    <numFmt numFmtId="165" formatCode="0.00_)"/>
    <numFmt numFmtId="166" formatCode="_ * #,##0_ ;_ * \-#,##0_ ;_ * &quot;-&quot;??_ ;_ @_ "/>
    <numFmt numFmtId="167" formatCode="#,##0.000_);\(#,##0.000\)"/>
    <numFmt numFmtId="168" formatCode="#,##0.00000_);\(#,##0.00000\)"/>
    <numFmt numFmtId="169" formatCode="0.000"/>
    <numFmt numFmtId="170" formatCode="0.0"/>
    <numFmt numFmtId="171" formatCode="0.0%"/>
    <numFmt numFmtId="172" formatCode="_(* #,##0_);_(* \(#,##0\);_(* &quot;-&quot;??_);_(@_)"/>
    <numFmt numFmtId="174" formatCode="#,##0.000;[Red]#,##0.000"/>
    <numFmt numFmtId="175" formatCode="#,##0.00000"/>
  </numFmts>
  <fonts count="13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  <charset val="177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2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 applyProtection="1">
      <alignment horizontal="left" readingOrder="1"/>
    </xf>
    <xf numFmtId="0" fontId="3" fillId="0" borderId="0" xfId="0" applyFont="1"/>
    <xf numFmtId="0" fontId="3" fillId="0" borderId="0" xfId="0" applyFont="1" applyAlignment="1" applyProtection="1">
      <alignment horizontal="left"/>
    </xf>
    <xf numFmtId="166" fontId="3" fillId="0" borderId="0" xfId="1" applyNumberFormat="1" applyFont="1"/>
    <xf numFmtId="37" fontId="3" fillId="0" borderId="0" xfId="0" applyNumberFormat="1" applyFont="1"/>
    <xf numFmtId="171" fontId="3" fillId="0" borderId="0" xfId="3" applyNumberFormat="1" applyFont="1"/>
    <xf numFmtId="0" fontId="3" fillId="0" borderId="0" xfId="0" applyFont="1" applyAlignment="1" applyProtection="1">
      <alignment horizontal="fill"/>
    </xf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Protection="1"/>
    <xf numFmtId="166" fontId="3" fillId="0" borderId="0" xfId="1" applyNumberFormat="1" applyFont="1" applyProtection="1"/>
    <xf numFmtId="37" fontId="3" fillId="0" borderId="0" xfId="0" applyNumberFormat="1" applyFont="1" applyProtection="1"/>
    <xf numFmtId="0" fontId="4" fillId="0" borderId="1" xfId="2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horizontal="right"/>
    </xf>
    <xf numFmtId="37" fontId="3" fillId="0" borderId="0" xfId="0" applyNumberFormat="1" applyFont="1" applyAlignment="1" applyProtection="1">
      <alignment horizontal="right"/>
    </xf>
    <xf numFmtId="167" fontId="3" fillId="0" borderId="0" xfId="0" applyNumberFormat="1" applyFont="1" applyFill="1" applyProtection="1"/>
    <xf numFmtId="168" fontId="3" fillId="0" borderId="0" xfId="0" applyNumberFormat="1" applyFont="1" applyProtection="1"/>
    <xf numFmtId="39" fontId="3" fillId="0" borderId="0" xfId="0" applyNumberFormat="1" applyFont="1" applyFill="1" applyProtection="1"/>
    <xf numFmtId="0" fontId="0" fillId="0" borderId="0" xfId="0" applyAlignment="1">
      <alignment horizontal="right"/>
    </xf>
    <xf numFmtId="169" fontId="0" fillId="0" borderId="0" xfId="0" applyNumberFormat="1"/>
    <xf numFmtId="167" fontId="3" fillId="0" borderId="0" xfId="0" applyNumberFormat="1" applyFont="1" applyProtection="1"/>
    <xf numFmtId="171" fontId="3" fillId="0" borderId="0" xfId="3" applyNumberFormat="1" applyFont="1" applyFill="1" applyProtection="1"/>
    <xf numFmtId="164" fontId="3" fillId="0" borderId="0" xfId="0" applyNumberFormat="1" applyFont="1" applyProtection="1"/>
    <xf numFmtId="166" fontId="3" fillId="0" borderId="0" xfId="0" applyNumberFormat="1" applyFont="1"/>
    <xf numFmtId="165" fontId="3" fillId="0" borderId="0" xfId="0" applyNumberFormat="1" applyFont="1" applyProtection="1"/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1" xfId="2" applyFont="1" applyFill="1" applyBorder="1" applyAlignment="1">
      <alignment horizontal="right"/>
    </xf>
    <xf numFmtId="171" fontId="3" fillId="0" borderId="0" xfId="3" applyNumberFormat="1" applyFont="1" applyProtection="1"/>
    <xf numFmtId="0" fontId="7" fillId="0" borderId="0" xfId="0" applyFont="1" applyAlignment="1" applyProtection="1">
      <alignment horizontal="left" readingOrder="1"/>
    </xf>
    <xf numFmtId="0" fontId="7" fillId="0" borderId="0" xfId="0" applyFont="1"/>
    <xf numFmtId="0" fontId="7" fillId="0" borderId="0" xfId="0" applyFont="1" applyAlignment="1" applyProtection="1">
      <alignment horizontal="left"/>
    </xf>
    <xf numFmtId="37" fontId="7" fillId="0" borderId="0" xfId="0" applyNumberFormat="1" applyFont="1"/>
    <xf numFmtId="0" fontId="7" fillId="0" borderId="0" xfId="0" applyFont="1" applyAlignment="1" applyProtection="1">
      <alignment horizontal="fill"/>
    </xf>
    <xf numFmtId="0" fontId="7" fillId="0" borderId="0" xfId="0" applyFont="1" applyAlignment="1">
      <alignment horizontal="right"/>
    </xf>
    <xf numFmtId="0" fontId="7" fillId="0" borderId="0" xfId="0" applyFont="1" applyAlignment="1" applyProtection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Protection="1"/>
    <xf numFmtId="166" fontId="7" fillId="0" borderId="0" xfId="1" applyNumberFormat="1" applyFont="1" applyProtection="1"/>
    <xf numFmtId="37" fontId="7" fillId="0" borderId="0" xfId="0" applyNumberFormat="1" applyFont="1" applyProtection="1"/>
    <xf numFmtId="0" fontId="8" fillId="0" borderId="1" xfId="2" applyFont="1" applyFill="1" applyBorder="1" applyAlignment="1">
      <alignment horizontal="right"/>
    </xf>
    <xf numFmtId="37" fontId="7" fillId="0" borderId="0" xfId="0" applyNumberFormat="1" applyFont="1" applyAlignment="1" applyProtection="1">
      <alignment horizontal="right"/>
    </xf>
    <xf numFmtId="168" fontId="7" fillId="0" borderId="0" xfId="0" applyNumberFormat="1" applyFont="1" applyProtection="1"/>
    <xf numFmtId="171" fontId="7" fillId="0" borderId="0" xfId="3" applyNumberFormat="1" applyFont="1" applyFill="1" applyProtection="1"/>
    <xf numFmtId="164" fontId="7" fillId="0" borderId="0" xfId="0" applyNumberFormat="1" applyFont="1" applyProtection="1"/>
    <xf numFmtId="166" fontId="8" fillId="0" borderId="1" xfId="1" applyNumberFormat="1" applyFont="1" applyFill="1" applyBorder="1" applyAlignment="1">
      <alignment horizontal="right"/>
    </xf>
    <xf numFmtId="166" fontId="7" fillId="0" borderId="0" xfId="1" applyNumberFormat="1" applyFont="1"/>
    <xf numFmtId="166" fontId="7" fillId="0" borderId="0" xfId="0" applyNumberFormat="1" applyFont="1"/>
    <xf numFmtId="172" fontId="6" fillId="0" borderId="1" xfId="1" applyNumberFormat="1" applyFont="1" applyFill="1" applyBorder="1" applyAlignment="1">
      <alignment horizontal="right"/>
    </xf>
    <xf numFmtId="37" fontId="9" fillId="0" borderId="0" xfId="0" applyNumberFormat="1" applyFont="1" applyProtection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37" fontId="11" fillId="0" borderId="0" xfId="0" applyNumberFormat="1" applyFont="1" applyAlignment="1" applyProtection="1">
      <alignment horizontal="right"/>
    </xf>
    <xf numFmtId="167" fontId="11" fillId="0" borderId="0" xfId="0" applyNumberFormat="1" applyFont="1" applyFill="1" applyProtection="1"/>
    <xf numFmtId="39" fontId="11" fillId="0" borderId="0" xfId="0" applyNumberFormat="1" applyFont="1" applyFill="1" applyProtection="1"/>
    <xf numFmtId="37" fontId="11" fillId="0" borderId="0" xfId="0" applyNumberFormat="1" applyFont="1" applyAlignment="1" applyProtection="1">
      <alignment horizontal="center"/>
    </xf>
    <xf numFmtId="39" fontId="11" fillId="0" borderId="0" xfId="0" applyNumberFormat="1" applyFont="1" applyAlignment="1" applyProtection="1">
      <alignment horizontal="right"/>
    </xf>
    <xf numFmtId="39" fontId="11" fillId="0" borderId="0" xfId="1" applyNumberFormat="1" applyFont="1" applyAlignment="1">
      <alignment horizontal="center"/>
    </xf>
    <xf numFmtId="39" fontId="11" fillId="0" borderId="0" xfId="0" applyNumberFormat="1" applyFont="1" applyAlignment="1">
      <alignment horizontal="center"/>
    </xf>
    <xf numFmtId="37" fontId="11" fillId="0" borderId="0" xfId="0" applyNumberFormat="1" applyFont="1" applyProtection="1"/>
    <xf numFmtId="39" fontId="11" fillId="0" borderId="0" xfId="0" applyNumberFormat="1" applyFont="1"/>
    <xf numFmtId="39" fontId="11" fillId="0" borderId="0" xfId="0" applyNumberFormat="1" applyFont="1" applyProtection="1"/>
    <xf numFmtId="171" fontId="11" fillId="0" borderId="0" xfId="3" applyNumberFormat="1" applyFont="1" applyFill="1" applyProtection="1"/>
    <xf numFmtId="172" fontId="11" fillId="0" borderId="0" xfId="1" applyNumberFormat="1" applyFont="1" applyAlignment="1">
      <alignment horizontal="center"/>
    </xf>
    <xf numFmtId="171" fontId="11" fillId="0" borderId="0" xfId="0" applyNumberFormat="1" applyFont="1" applyAlignment="1">
      <alignment horizontal="center"/>
    </xf>
    <xf numFmtId="171" fontId="11" fillId="0" borderId="0" xfId="3" applyNumberFormat="1" applyFont="1" applyFill="1" applyAlignment="1" applyProtection="1">
      <alignment horizontal="center"/>
    </xf>
    <xf numFmtId="171" fontId="11" fillId="0" borderId="0" xfId="3" applyNumberFormat="1" applyFont="1" applyAlignment="1" applyProtection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37" fontId="11" fillId="0" borderId="0" xfId="0" applyNumberFormat="1" applyFont="1"/>
    <xf numFmtId="171" fontId="11" fillId="0" borderId="0" xfId="3" applyNumberFormat="1" applyFont="1" applyAlignment="1">
      <alignment horizontal="center"/>
    </xf>
    <xf numFmtId="37" fontId="11" fillId="0" borderId="0" xfId="0" applyNumberFormat="1" applyFont="1" applyFill="1" applyProtection="1"/>
    <xf numFmtId="164" fontId="11" fillId="0" borderId="0" xfId="0" applyNumberFormat="1" applyFont="1" applyProtection="1"/>
    <xf numFmtId="166" fontId="11" fillId="0" borderId="0" xfId="1" applyNumberFormat="1" applyFont="1"/>
    <xf numFmtId="166" fontId="11" fillId="0" borderId="0" xfId="0" applyNumberFormat="1" applyFont="1"/>
    <xf numFmtId="170" fontId="11" fillId="0" borderId="0" xfId="0" applyNumberFormat="1" applyFont="1" applyAlignment="1">
      <alignment horizontal="center"/>
    </xf>
    <xf numFmtId="174" fontId="3" fillId="0" borderId="0" xfId="0" applyNumberFormat="1" applyFont="1" applyProtection="1"/>
    <xf numFmtId="175" fontId="3" fillId="0" borderId="0" xfId="0" applyNumberFormat="1" applyFont="1" applyProtection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392932337883"/>
          <c:y val="7.2864438936106446E-2"/>
          <c:w val="0.83811336881134935"/>
          <c:h val="0.67085535158415244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'PC''s'!$A$11:$A$34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'PC''s'!$F$11:$F$34</c:f>
              <c:numCache>
                <c:formatCode>#,##0_);\(#,##0\)</c:formatCode>
                <c:ptCount val="24"/>
                <c:pt idx="0" formatCode="General">
                  <c:v>0</c:v>
                </c:pt>
                <c:pt idx="1">
                  <c:v>1585.7591828407326</c:v>
                </c:pt>
                <c:pt idx="2">
                  <c:v>1585.6256441013013</c:v>
                </c:pt>
                <c:pt idx="3">
                  <c:v>1585.2250728639087</c:v>
                </c:pt>
                <c:pt idx="4">
                  <c:v>1584.5576715033167</c:v>
                </c:pt>
                <c:pt idx="5">
                  <c:v>1583.6238220585096</c:v>
                </c:pt>
                <c:pt idx="6">
                  <c:v>1582.4240857598088</c:v>
                </c:pt>
                <c:pt idx="7">
                  <c:v>1580.9592022999373</c:v>
                </c:pt>
                <c:pt idx="8">
                  <c:v>1579.2300888506895</c:v>
                </c:pt>
                <c:pt idx="9">
                  <c:v>1577.2378388274694</c:v>
                </c:pt>
                <c:pt idx="10">
                  <c:v>1574.9837204045739</c:v>
                </c:pt>
                <c:pt idx="11">
                  <c:v>1572.4691747847173</c:v>
                </c:pt>
                <c:pt idx="12">
                  <c:v>1569.695814226862</c:v>
                </c:pt>
                <c:pt idx="13">
                  <c:v>1566.6654198370163</c:v>
                </c:pt>
                <c:pt idx="14">
                  <c:v>1563.3799391272064</c:v>
                </c:pt>
                <c:pt idx="15">
                  <c:v>1559.8414833483776</c:v>
                </c:pt>
                <c:pt idx="16">
                  <c:v>1556.0523246034993</c:v>
                </c:pt>
                <c:pt idx="17">
                  <c:v>1552.0148927476419</c:v>
                </c:pt>
                <c:pt idx="18">
                  <c:v>1547.7317720822696</c:v>
                </c:pt>
                <c:pt idx="19">
                  <c:v>1543.205697851444</c:v>
                </c:pt>
                <c:pt idx="20">
                  <c:v>1538.4395525480443</c:v>
                </c:pt>
                <c:pt idx="21">
                  <c:v>1533.4363620385157</c:v>
                </c:pt>
                <c:pt idx="22">
                  <c:v>1528.1992915150013</c:v>
                </c:pt>
                <c:pt idx="23">
                  <c:v>1522.731641284068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E-4CFB-AD7B-4960D75DF89C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'PC''s'!$A$11:$A$34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'PC''s'!$H$11:$H$34</c:f>
              <c:numCache>
                <c:formatCode>#,##0_);\(#,##0\)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78.536852521249571</c:v>
                </c:pt>
                <c:pt idx="3">
                  <c:v>177.32523526509451</c:v>
                </c:pt>
                <c:pt idx="4">
                  <c:v>301.40413596361304</c:v>
                </c:pt>
                <c:pt idx="5">
                  <c:v>456.95488541008388</c:v>
                </c:pt>
                <c:pt idx="6">
                  <c:v>651.48784356166243</c:v>
                </c:pt>
                <c:pt idx="7">
                  <c:v>894.01255038497698</c:v>
                </c:pt>
                <c:pt idx="8">
                  <c:v>1195.1527223250639</c:v>
                </c:pt>
                <c:pt idx="9">
                  <c:v>1567.1425295866093</c:v>
                </c:pt>
                <c:pt idx="10">
                  <c:v>2023.6057248006771</c:v>
                </c:pt>
                <c:pt idx="11">
                  <c:v>2578.974378652927</c:v>
                </c:pt>
                <c:pt idx="12">
                  <c:v>3247.35376779542</c:v>
                </c:pt>
                <c:pt idx="13">
                  <c:v>4040.5984202936088</c:v>
                </c:pt>
                <c:pt idx="14">
                  <c:v>4965.3621345771253</c:v>
                </c:pt>
                <c:pt idx="15">
                  <c:v>6018.9765786452554</c:v>
                </c:pt>
                <c:pt idx="16">
                  <c:v>7184.2781762617906</c:v>
                </c:pt>
                <c:pt idx="17">
                  <c:v>8424.0246132751436</c:v>
                </c:pt>
                <c:pt idx="18">
                  <c:v>9676.3427086756019</c:v>
                </c:pt>
                <c:pt idx="19">
                  <c:v>10853.566815748723</c:v>
                </c:pt>
                <c:pt idx="20">
                  <c:v>11847.372930146868</c:v>
                </c:pt>
                <c:pt idx="21">
                  <c:v>12542.465541215046</c:v>
                </c:pt>
                <c:pt idx="22">
                  <c:v>12838.463827808173</c:v>
                </c:pt>
                <c:pt idx="23">
                  <c:v>12675.248983476231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E-4CFB-AD7B-4960D75DF89C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'PC''s'!$A$11:$A$34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'PC''s'!$J$11:$J$34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1585.7591828407326</c:v>
                </c:pt>
                <c:pt idx="2">
                  <c:v>1664.1624966225509</c:v>
                </c:pt>
                <c:pt idx="3">
                  <c:v>1762.5503081290033</c:v>
                </c:pt>
                <c:pt idx="4">
                  <c:v>1885.9618074669297</c:v>
                </c:pt>
                <c:pt idx="5">
                  <c:v>2040.5787074685936</c:v>
                </c:pt>
                <c:pt idx="6">
                  <c:v>2233.9119293214712</c:v>
                </c:pt>
                <c:pt idx="7">
                  <c:v>2474.9717526849145</c:v>
                </c:pt>
                <c:pt idx="8">
                  <c:v>2774.3828111757534</c:v>
                </c:pt>
                <c:pt idx="9">
                  <c:v>3144.3803684140785</c:v>
                </c:pt>
                <c:pt idx="10">
                  <c:v>3598.5894452052507</c:v>
                </c:pt>
                <c:pt idx="11">
                  <c:v>4151.4435534376444</c:v>
                </c:pt>
                <c:pt idx="12">
                  <c:v>4817.0495820222823</c:v>
                </c:pt>
                <c:pt idx="13">
                  <c:v>5607.2638401306249</c:v>
                </c:pt>
                <c:pt idx="14">
                  <c:v>6528.7420737043321</c:v>
                </c:pt>
                <c:pt idx="15">
                  <c:v>7578.8180619936329</c:v>
                </c:pt>
                <c:pt idx="16">
                  <c:v>8740.3305008652897</c:v>
                </c:pt>
                <c:pt idx="17">
                  <c:v>9976.0395060227856</c:v>
                </c:pt>
                <c:pt idx="18">
                  <c:v>11224.074480757872</c:v>
                </c:pt>
                <c:pt idx="19">
                  <c:v>12396.772513600168</c:v>
                </c:pt>
                <c:pt idx="20">
                  <c:v>13385.812482694913</c:v>
                </c:pt>
                <c:pt idx="21">
                  <c:v>14075.901903253562</c:v>
                </c:pt>
                <c:pt idx="22">
                  <c:v>14366.663119323173</c:v>
                </c:pt>
                <c:pt idx="23">
                  <c:v>14197.980624760299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E-4CFB-AD7B-4960D75DF89C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'PC''s'!$A$11:$A$34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'PC''s'!$B$11:$B$34</c:f>
              <c:numCache>
                <c:formatCode>General</c:formatCode>
                <c:ptCount val="24"/>
                <c:pt idx="0" formatCode="_ * #,##0_ ;_ * \-#,##0_ ;_ * &quot;-&quot;??_ ;_ @_ 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1550</c:v>
                </c:pt>
                <c:pt idx="4">
                  <c:v>3750</c:v>
                </c:pt>
                <c:pt idx="5">
                  <c:v>3975</c:v>
                </c:pt>
                <c:pt idx="6">
                  <c:v>3200</c:v>
                </c:pt>
                <c:pt idx="7">
                  <c:v>2950</c:v>
                </c:pt>
                <c:pt idx="8">
                  <c:v>3125</c:v>
                </c:pt>
                <c:pt idx="9">
                  <c:v>3500</c:v>
                </c:pt>
                <c:pt idx="10">
                  <c:v>3900</c:v>
                </c:pt>
                <c:pt idx="11">
                  <c:v>4000</c:v>
                </c:pt>
                <c:pt idx="12">
                  <c:v>3900</c:v>
                </c:pt>
                <c:pt idx="13">
                  <c:v>4875</c:v>
                </c:pt>
                <c:pt idx="14">
                  <c:v>5850</c:v>
                </c:pt>
                <c:pt idx="15">
                  <c:v>6725</c:v>
                </c:pt>
                <c:pt idx="16">
                  <c:v>8400</c:v>
                </c:pt>
                <c:pt idx="17">
                  <c:v>9400</c:v>
                </c:pt>
                <c:pt idx="18">
                  <c:v>11000</c:v>
                </c:pt>
                <c:pt idx="19">
                  <c:v>12800</c:v>
                </c:pt>
                <c:pt idx="20">
                  <c:v>14900</c:v>
                </c:pt>
                <c:pt idx="21">
                  <c:v>16400</c:v>
                </c:pt>
                <c:pt idx="22">
                  <c:v>14400</c:v>
                </c:pt>
                <c:pt idx="23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E-4CFB-AD7B-4960D75D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5672"/>
        <c:axId val="536886064"/>
      </c:lineChart>
      <c:catAx>
        <c:axId val="53688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6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688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5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89268654983571"/>
          <c:y val="0.91206177013126333"/>
          <c:w val="0.61551585435843548"/>
          <c:h val="6.7839305216374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184183221052"/>
          <c:y val="8.2857417391694069E-2"/>
          <c:w val="0.83589926735741937"/>
          <c:h val="0.62571635892348276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'Mobile Phone'!$A$11:$A$30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</c:numCache>
            </c:numRef>
          </c:cat>
          <c:val>
            <c:numRef>
              <c:f>'Mobile Phone'!$F$11:$F$30</c:f>
              <c:numCache>
                <c:formatCode>#,##0_);\(#,##0\)</c:formatCode>
                <c:ptCount val="20"/>
                <c:pt idx="0" formatCode="General">
                  <c:v>0</c:v>
                </c:pt>
                <c:pt idx="1">
                  <c:v>86.29572864085975</c:v>
                </c:pt>
                <c:pt idx="2">
                  <c:v>128.99266009803395</c:v>
                </c:pt>
                <c:pt idx="3">
                  <c:v>192.72318655679126</c:v>
                </c:pt>
                <c:pt idx="4">
                  <c:v>287.73575145253977</c:v>
                </c:pt>
                <c:pt idx="5">
                  <c:v>429.13273311451229</c:v>
                </c:pt>
                <c:pt idx="6">
                  <c:v>638.99749002009798</c:v>
                </c:pt>
                <c:pt idx="7">
                  <c:v>949.24008494738723</c:v>
                </c:pt>
                <c:pt idx="8">
                  <c:v>1405.1284572722743</c:v>
                </c:pt>
                <c:pt idx="9">
                  <c:v>2069.0337862950428</c:v>
                </c:pt>
                <c:pt idx="10">
                  <c:v>3022.874586105781</c:v>
                </c:pt>
                <c:pt idx="11">
                  <c:v>4365.584051523515</c:v>
                </c:pt>
                <c:pt idx="12">
                  <c:v>6198.1243783760683</c:v>
                </c:pt>
                <c:pt idx="13">
                  <c:v>8583.5645122101505</c:v>
                </c:pt>
                <c:pt idx="14">
                  <c:v>11467.836930174119</c:v>
                </c:pt>
                <c:pt idx="15">
                  <c:v>14561.494398395054</c:v>
                </c:pt>
                <c:pt idx="16">
                  <c:v>17237.331960759315</c:v>
                </c:pt>
                <c:pt idx="17">
                  <c:v>18593.745328170615</c:v>
                </c:pt>
                <c:pt idx="18">
                  <c:v>17855.503082783238</c:v>
                </c:pt>
                <c:pt idx="19">
                  <c:v>14996.1117760328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7-4EC0-8C15-CD7FC850963C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'Mobile Phone'!$A$11:$A$30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</c:numCache>
            </c:numRef>
          </c:cat>
          <c:val>
            <c:numRef>
              <c:f>'Mobile Phone'!$H$11:$H$30</c:f>
              <c:numCache>
                <c:formatCode>#,##0_);\(#,##0\)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12.348076090488323</c:v>
                </c:pt>
                <c:pt idx="3">
                  <c:v>35.294786033905105</c:v>
                </c:pt>
                <c:pt idx="4">
                  <c:v>75.698132063649311</c:v>
                </c:pt>
                <c:pt idx="5">
                  <c:v>144.36139117294636</c:v>
                </c:pt>
                <c:pt idx="6">
                  <c:v>258.13280144630005</c:v>
                </c:pt>
                <c:pt idx="7">
                  <c:v>443.02328862288294</c:v>
                </c:pt>
                <c:pt idx="8">
                  <c:v>738.7391340969109</c:v>
                </c:pt>
                <c:pt idx="9">
                  <c:v>1205.0589414365256</c:v>
                </c:pt>
                <c:pt idx="10">
                  <c:v>1930.3281102842789</c:v>
                </c:pt>
                <c:pt idx="11">
                  <c:v>3041.6900050292465</c:v>
                </c:pt>
                <c:pt idx="12">
                  <c:v>4714.9025413875079</c:v>
                </c:pt>
                <c:pt idx="13">
                  <c:v>7177.6689604019939</c:v>
                </c:pt>
                <c:pt idx="14">
                  <c:v>10693.191604915603</c:v>
                </c:pt>
                <c:pt idx="15">
                  <c:v>15500.624788403413</c:v>
                </c:pt>
                <c:pt idx="16">
                  <c:v>21683.355580953103</c:v>
                </c:pt>
                <c:pt idx="17">
                  <c:v>28955.870181205257</c:v>
                </c:pt>
                <c:pt idx="18">
                  <c:v>36437.335929592235</c:v>
                </c:pt>
                <c:pt idx="19">
                  <c:v>42609.065388044277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7-4EC0-8C15-CD7FC850963C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'Mobile Phone'!$A$11:$A$30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</c:numCache>
            </c:numRef>
          </c:cat>
          <c:val>
            <c:numRef>
              <c:f>'Mobile Phone'!$J$11:$J$30</c:f>
              <c:numCache>
                <c:formatCode>#,##0_);\(#,##0\)</c:formatCode>
                <c:ptCount val="20"/>
                <c:pt idx="0">
                  <c:v>0</c:v>
                </c:pt>
                <c:pt idx="1">
                  <c:v>86.29572864085975</c:v>
                </c:pt>
                <c:pt idx="2">
                  <c:v>141.34073618852227</c:v>
                </c:pt>
                <c:pt idx="3">
                  <c:v>228.01797259069636</c:v>
                </c:pt>
                <c:pt idx="4">
                  <c:v>363.4338835161891</c:v>
                </c:pt>
                <c:pt idx="5">
                  <c:v>573.49412428745859</c:v>
                </c:pt>
                <c:pt idx="6">
                  <c:v>897.13029146639803</c:v>
                </c:pt>
                <c:pt idx="7">
                  <c:v>1392.2633735702702</c:v>
                </c:pt>
                <c:pt idx="8">
                  <c:v>2143.867591369185</c:v>
                </c:pt>
                <c:pt idx="9">
                  <c:v>3274.0927277315686</c:v>
                </c:pt>
                <c:pt idx="10">
                  <c:v>4953.2026963900598</c:v>
                </c:pt>
                <c:pt idx="11">
                  <c:v>7407.274056552762</c:v>
                </c:pt>
                <c:pt idx="12">
                  <c:v>10913.026919763575</c:v>
                </c:pt>
                <c:pt idx="13">
                  <c:v>15761.233472612144</c:v>
                </c:pt>
                <c:pt idx="14">
                  <c:v>22161.028535089721</c:v>
                </c:pt>
                <c:pt idx="15">
                  <c:v>30062.119186798467</c:v>
                </c:pt>
                <c:pt idx="16">
                  <c:v>38920.687541712417</c:v>
                </c:pt>
                <c:pt idx="17">
                  <c:v>47549.615509375872</c:v>
                </c:pt>
                <c:pt idx="18">
                  <c:v>54292.839012375473</c:v>
                </c:pt>
                <c:pt idx="19">
                  <c:v>57605.177164077075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7-4EC0-8C15-CD7FC850963C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'Mobile Phone'!$A$11:$A$30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</c:numCache>
            </c:numRef>
          </c:cat>
          <c:val>
            <c:numRef>
              <c:f>'Mobile Phone'!$B$11:$B$30</c:f>
              <c:numCache>
                <c:formatCode>General</c:formatCode>
                <c:ptCount val="20"/>
                <c:pt idx="0" formatCode="_ * #,##0_ ;_ * \-#,##0_ ;_ * &quot;-&quot;??_ ;_ @_ ">
                  <c:v>0</c:v>
                </c:pt>
                <c:pt idx="1">
                  <c:v>25</c:v>
                </c:pt>
                <c:pt idx="2">
                  <c:v>75</c:v>
                </c:pt>
                <c:pt idx="3">
                  <c:v>285</c:v>
                </c:pt>
                <c:pt idx="4">
                  <c:v>565</c:v>
                </c:pt>
                <c:pt idx="5">
                  <c:v>890</c:v>
                </c:pt>
                <c:pt idx="6">
                  <c:v>1500</c:v>
                </c:pt>
                <c:pt idx="7">
                  <c:v>1830</c:v>
                </c:pt>
                <c:pt idx="8">
                  <c:v>2390</c:v>
                </c:pt>
                <c:pt idx="9">
                  <c:v>3825</c:v>
                </c:pt>
                <c:pt idx="10">
                  <c:v>5590</c:v>
                </c:pt>
                <c:pt idx="11">
                  <c:v>8825</c:v>
                </c:pt>
                <c:pt idx="12">
                  <c:v>10295</c:v>
                </c:pt>
                <c:pt idx="13">
                  <c:v>11565</c:v>
                </c:pt>
                <c:pt idx="14">
                  <c:v>27000</c:v>
                </c:pt>
                <c:pt idx="15">
                  <c:v>30000</c:v>
                </c:pt>
                <c:pt idx="16">
                  <c:v>33700</c:v>
                </c:pt>
                <c:pt idx="17">
                  <c:v>52600</c:v>
                </c:pt>
                <c:pt idx="18">
                  <c:v>53400</c:v>
                </c:pt>
                <c:pt idx="19">
                  <c:v>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7-4EC0-8C15-CD7FC850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4888"/>
        <c:axId val="536884496"/>
      </c:lineChart>
      <c:catAx>
        <c:axId val="53688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4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688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4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444498002476678"/>
          <c:y val="0.90000298201322859"/>
          <c:w val="0.6239329909723067"/>
          <c:h val="7.7143112743991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4700946421085"/>
          <c:y val="8.635101163264268E-2"/>
          <c:w val="0.84072279080092627"/>
          <c:h val="0.61838466394989278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'VCR''s'!$A$11:$A$40</c:f>
              <c:numCache>
                <c:formatCode>General</c:formatCode>
                <c:ptCount val="3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</c:numCache>
            </c:numRef>
          </c:cat>
          <c:val>
            <c:numRef>
              <c:f>'VCR''s'!$F$11:$F$40</c:f>
              <c:numCache>
                <c:formatCode>#,##0_);\(#,##0\)</c:formatCode>
                <c:ptCount val="30"/>
                <c:pt idx="0" formatCode="General">
                  <c:v>0</c:v>
                </c:pt>
                <c:pt idx="1">
                  <c:v>565.81408523599703</c:v>
                </c:pt>
                <c:pt idx="2">
                  <c:v>623.46009935673692</c:v>
                </c:pt>
                <c:pt idx="3">
                  <c:v>686.01633145545861</c:v>
                </c:pt>
                <c:pt idx="4">
                  <c:v>753.68274207877607</c:v>
                </c:pt>
                <c:pt idx="5">
                  <c:v>826.61449464650525</c:v>
                </c:pt>
                <c:pt idx="6">
                  <c:v>904.90732447262599</c:v>
                </c:pt>
                <c:pt idx="7">
                  <c:v>988.58097096978906</c:v>
                </c:pt>
                <c:pt idx="8">
                  <c:v>1077.560872807926</c:v>
                </c:pt>
                <c:pt idx="9">
                  <c:v>1171.6585145381664</c:v>
                </c:pt>
                <c:pt idx="10">
                  <c:v>1270.5510473295694</c:v>
                </c:pt>
                <c:pt idx="11">
                  <c:v>1373.7610819039057</c:v>
                </c:pt>
                <c:pt idx="12">
                  <c:v>1480.6378568426921</c:v>
                </c:pt>
                <c:pt idx="13">
                  <c:v>1590.3412986401763</c:v>
                </c:pt>
                <c:pt idx="14">
                  <c:v>1701.8307779178597</c:v>
                </c:pt>
                <c:pt idx="15">
                  <c:v>1813.8605835115834</c:v>
                </c:pt>
                <c:pt idx="16">
                  <c:v>1924.9842263616622</c:v>
                </c:pt>
                <c:pt idx="17">
                  <c:v>2033.5695859294933</c:v>
                </c:pt>
                <c:pt idx="18">
                  <c:v>2137.8265634333288</c:v>
                </c:pt>
                <c:pt idx="19">
                  <c:v>2235.848263786097</c:v>
                </c:pt>
                <c:pt idx="20">
                  <c:v>2325.6657773566426</c:v>
                </c:pt>
                <c:pt idx="21">
                  <c:v>2405.3154052271084</c:v>
                </c:pt>
                <c:pt idx="22">
                  <c:v>2472.9157571083165</c:v>
                </c:pt>
                <c:pt idx="23">
                  <c:v>2526.7507002829179</c:v>
                </c:pt>
                <c:pt idx="24">
                  <c:v>2565.3528525941365</c:v>
                </c:pt>
                <c:pt idx="25">
                  <c:v>2587.5814190954484</c:v>
                </c:pt>
                <c:pt idx="26">
                  <c:v>2592.6878812776695</c:v>
                </c:pt>
                <c:pt idx="27">
                  <c:v>2580.3635066250959</c:v>
                </c:pt>
                <c:pt idx="28">
                  <c:v>2550.7638931962429</c:v>
                </c:pt>
                <c:pt idx="29">
                  <c:v>2504.5077023121894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B-4E76-947D-9243193B1814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'VCR''s'!$A$11:$A$40</c:f>
              <c:numCache>
                <c:formatCode>General</c:formatCode>
                <c:ptCount val="3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</c:numCache>
            </c:numRef>
          </c:cat>
          <c:val>
            <c:numRef>
              <c:f>'VCR''s'!$H$11:$H$40</c:f>
              <c:numCache>
                <c:formatCode>#,##0_);\(#,##0\)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232.83890401675902</c:v>
                </c:pt>
                <c:pt idx="3">
                  <c:v>502.51799973719949</c:v>
                </c:pt>
                <c:pt idx="4">
                  <c:v>812.54892162438318</c:v>
                </c:pt>
                <c:pt idx="5">
                  <c:v>1166.4200055251904</c:v>
                </c:pt>
                <c:pt idx="6">
                  <c:v>1567.4830072737047</c:v>
                </c:pt>
                <c:pt idx="7">
                  <c:v>2018.8092423359315</c:v>
                </c:pt>
                <c:pt idx="8">
                  <c:v>2523.0123011881751</c:v>
                </c:pt>
                <c:pt idx="9">
                  <c:v>3082.0359172338135</c:v>
                </c:pt>
                <c:pt idx="10">
                  <c:v>3696.907814741287</c:v>
                </c:pt>
                <c:pt idx="11">
                  <c:v>4367.4636009376027</c:v>
                </c:pt>
                <c:pt idx="12">
                  <c:v>5092.0490844741244</c:v>
                </c:pt>
                <c:pt idx="13">
                  <c:v>5867.2147770586434</c:v>
                </c:pt>
                <c:pt idx="14">
                  <c:v>6687.422548751274</c:v>
                </c:pt>
                <c:pt idx="15">
                  <c:v>7544.7909740639807</c:v>
                </c:pt>
                <c:pt idx="16">
                  <c:v>8428.9120080537687</c:v>
                </c:pt>
                <c:pt idx="17">
                  <c:v>9326.7760997566074</c:v>
                </c:pt>
                <c:pt idx="18">
                  <c:v>10222.844221205336</c:v>
                </c:pt>
                <c:pt idx="19">
                  <c:v>11099.301978441272</c:v>
                </c:pt>
                <c:pt idx="20">
                  <c:v>11936.521576788233</c:v>
                </c:pt>
                <c:pt idx="21">
                  <c:v>12713.741153895462</c:v>
                </c:pt>
                <c:pt idx="22">
                  <c:v>13409.948193338936</c:v>
                </c:pt>
                <c:pt idx="23">
                  <c:v>14004.926229945931</c:v>
                </c:pt>
                <c:pt idx="24">
                  <c:v>14480.395374881902</c:v>
                </c:pt>
                <c:pt idx="25">
                  <c:v>14821.152249978055</c:v>
                </c:pt>
                <c:pt idx="26">
                  <c:v>15016.099258522598</c:v>
                </c:pt>
                <c:pt idx="27">
                  <c:v>15059.051608936055</c:v>
                </c:pt>
                <c:pt idx="28">
                  <c:v>14949.225922385556</c:v>
                </c:pt>
                <c:pt idx="29">
                  <c:v>14691.346091153702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B-4E76-947D-9243193B1814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'VCR''s'!$A$11:$A$40</c:f>
              <c:numCache>
                <c:formatCode>General</c:formatCode>
                <c:ptCount val="3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</c:numCache>
            </c:numRef>
          </c:cat>
          <c:val>
            <c:numRef>
              <c:f>'VCR''s'!$J$11:$J$40</c:f>
              <c:numCache>
                <c:formatCode>#,##0_);\(#,##0\)</c:formatCode>
                <c:ptCount val="30"/>
                <c:pt idx="0">
                  <c:v>0</c:v>
                </c:pt>
                <c:pt idx="1">
                  <c:v>565.81408523599703</c:v>
                </c:pt>
                <c:pt idx="2">
                  <c:v>856.29900337349591</c:v>
                </c:pt>
                <c:pt idx="3">
                  <c:v>1188.5343311926581</c:v>
                </c:pt>
                <c:pt idx="4">
                  <c:v>1566.2316637031593</c:v>
                </c:pt>
                <c:pt idx="5">
                  <c:v>1993.0345001716955</c:v>
                </c:pt>
                <c:pt idx="6">
                  <c:v>2472.390331746331</c:v>
                </c:pt>
                <c:pt idx="7">
                  <c:v>3007.3902133057204</c:v>
                </c:pt>
                <c:pt idx="8">
                  <c:v>3600.5731739961011</c:v>
                </c:pt>
                <c:pt idx="9">
                  <c:v>4253.6944317719799</c:v>
                </c:pt>
                <c:pt idx="10">
                  <c:v>4967.4588620708564</c:v>
                </c:pt>
                <c:pt idx="11">
                  <c:v>5741.2246828415082</c:v>
                </c:pt>
                <c:pt idx="12">
                  <c:v>6572.686941316817</c:v>
                </c:pt>
                <c:pt idx="13">
                  <c:v>7457.5560756988198</c:v>
                </c:pt>
                <c:pt idx="14">
                  <c:v>8389.2533266691335</c:v>
                </c:pt>
                <c:pt idx="15">
                  <c:v>9358.6515575755639</c:v>
                </c:pt>
                <c:pt idx="16">
                  <c:v>10353.896234415432</c:v>
                </c:pt>
                <c:pt idx="17">
                  <c:v>11360.345685686101</c:v>
                </c:pt>
                <c:pt idx="18">
                  <c:v>12360.670784638665</c:v>
                </c:pt>
                <c:pt idx="19">
                  <c:v>13335.15024222737</c:v>
                </c:pt>
                <c:pt idx="20">
                  <c:v>14262.187354144875</c:v>
                </c:pt>
                <c:pt idx="21">
                  <c:v>15119.056559122571</c:v>
                </c:pt>
                <c:pt idx="22">
                  <c:v>15882.863950447252</c:v>
                </c:pt>
                <c:pt idx="23">
                  <c:v>16531.676930228849</c:v>
                </c:pt>
                <c:pt idx="24">
                  <c:v>17045.74822747604</c:v>
                </c:pt>
                <c:pt idx="25">
                  <c:v>17408.733669073503</c:v>
                </c:pt>
                <c:pt idx="26">
                  <c:v>17608.787139800268</c:v>
                </c:pt>
                <c:pt idx="27">
                  <c:v>17639.415115561151</c:v>
                </c:pt>
                <c:pt idx="28">
                  <c:v>17499.989815581801</c:v>
                </c:pt>
                <c:pt idx="29">
                  <c:v>17195.853793465893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B-4E76-947D-9243193B1814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'VCR''s'!$A$11:$A$40</c:f>
              <c:numCache>
                <c:formatCode>General</c:formatCode>
                <c:ptCount val="3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</c:numCache>
            </c:numRef>
          </c:cat>
          <c:val>
            <c:numRef>
              <c:f>'VCR''s'!$B$11:$B$40</c:f>
              <c:numCache>
                <c:formatCode>General</c:formatCode>
                <c:ptCount val="30"/>
                <c:pt idx="0" formatCode="_ * #,##0_ ;_ * \-#,##0_ ;_ * &quot;-&quot;??_ ;_ @_ ">
                  <c:v>0</c:v>
                </c:pt>
                <c:pt idx="1">
                  <c:v>34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402</c:v>
                </c:pt>
                <c:pt idx="6">
                  <c:v>475</c:v>
                </c:pt>
                <c:pt idx="7">
                  <c:v>805</c:v>
                </c:pt>
                <c:pt idx="8">
                  <c:v>1361</c:v>
                </c:pt>
                <c:pt idx="9">
                  <c:v>2035</c:v>
                </c:pt>
                <c:pt idx="10">
                  <c:v>4091</c:v>
                </c:pt>
                <c:pt idx="11">
                  <c:v>7616</c:v>
                </c:pt>
                <c:pt idx="12">
                  <c:v>11336</c:v>
                </c:pt>
                <c:pt idx="13">
                  <c:v>12005</c:v>
                </c:pt>
                <c:pt idx="14">
                  <c:v>11702</c:v>
                </c:pt>
                <c:pt idx="15">
                  <c:v>10748</c:v>
                </c:pt>
                <c:pt idx="16">
                  <c:v>9760</c:v>
                </c:pt>
                <c:pt idx="17">
                  <c:v>10119</c:v>
                </c:pt>
                <c:pt idx="18">
                  <c:v>10718</c:v>
                </c:pt>
                <c:pt idx="19">
                  <c:v>12329</c:v>
                </c:pt>
                <c:pt idx="20">
                  <c:v>12448</c:v>
                </c:pt>
                <c:pt idx="21">
                  <c:v>13087</c:v>
                </c:pt>
                <c:pt idx="22">
                  <c:v>13562</c:v>
                </c:pt>
                <c:pt idx="23">
                  <c:v>15641</c:v>
                </c:pt>
                <c:pt idx="24">
                  <c:v>16673</c:v>
                </c:pt>
                <c:pt idx="25">
                  <c:v>18113</c:v>
                </c:pt>
                <c:pt idx="26">
                  <c:v>22809</c:v>
                </c:pt>
                <c:pt idx="27">
                  <c:v>23072</c:v>
                </c:pt>
                <c:pt idx="28">
                  <c:v>14910</c:v>
                </c:pt>
                <c:pt idx="29">
                  <c:v>13538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B-4E76-947D-9243193B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3712"/>
        <c:axId val="536883320"/>
      </c:lineChart>
      <c:catAx>
        <c:axId val="5368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33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688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3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94754181824194"/>
          <c:y val="0.89972183088205104"/>
          <c:w val="0.61247968939208108"/>
          <c:h val="7.7994462119806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4961143626661"/>
          <c:y val="9.8182341170141185E-2"/>
          <c:w val="0.82627385761408911"/>
          <c:h val="0.57454851499564097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VideoGames!$A$11:$A$28</c:f>
              <c:numCache>
                <c:formatCode>General</c:formatCode>
                <c:ptCount val="1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</c:numCache>
            </c:numRef>
          </c:cat>
          <c:val>
            <c:numRef>
              <c:f>VideoGames!$F$11:$F$28</c:f>
              <c:numCache>
                <c:formatCode>#,##0_);\(#,##0\)</c:formatCode>
                <c:ptCount val="18"/>
                <c:pt idx="0" formatCode="General">
                  <c:v>0</c:v>
                </c:pt>
                <c:pt idx="1">
                  <c:v>24999.99999912862</c:v>
                </c:pt>
                <c:pt idx="2">
                  <c:v>23437.499999183085</c:v>
                </c:pt>
                <c:pt idx="3">
                  <c:v>19134.521483708064</c:v>
                </c:pt>
                <c:pt idx="4">
                  <c:v>13585.054780814397</c:v>
                </c:pt>
                <c:pt idx="5">
                  <c:v>8533.8224297259876</c:v>
                </c:pt>
                <c:pt idx="6">
                  <c:v>4888.8567277299226</c:v>
                </c:pt>
                <c:pt idx="7">
                  <c:v>2636.6746599444159</c:v>
                </c:pt>
                <c:pt idx="8">
                  <c:v>1372.4143044422706</c:v>
                </c:pt>
                <c:pt idx="9">
                  <c:v>700.59940551663351</c:v>
                </c:pt>
                <c:pt idx="10">
                  <c:v>354.01587785464341</c:v>
                </c:pt>
                <c:pt idx="11">
                  <c:v>177.9523617186492</c:v>
                </c:pt>
                <c:pt idx="12">
                  <c:v>89.214249219222296</c:v>
                </c:pt>
                <c:pt idx="13">
                  <c:v>44.66688961081919</c:v>
                </c:pt>
                <c:pt idx="14">
                  <c:v>22.348417207717375</c:v>
                </c:pt>
                <c:pt idx="15">
                  <c:v>11.177955608692425</c:v>
                </c:pt>
                <c:pt idx="16">
                  <c:v>5.5899150442262018</c:v>
                </c:pt>
                <c:pt idx="17">
                  <c:v>2.795191893207877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051-B14A-AA52A2E70955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VideoGames!$A$11:$A$28</c:f>
              <c:numCache>
                <c:formatCode>General</c:formatCode>
                <c:ptCount val="1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</c:numCache>
            </c:numRef>
          </c:cat>
          <c:val>
            <c:numRef>
              <c:f>VideoGames!$H$11:$H$28</c:f>
              <c:numCache>
                <c:formatCode>#,##0_);\(#,##0\)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7777.7777861228615</c:v>
                </c:pt>
                <c:pt idx="3">
                  <c:v>17100.548719320766</c:v>
                </c:pt>
                <c:pt idx="4">
                  <c:v>26717.877242241251</c:v>
                </c:pt>
                <c:pt idx="5">
                  <c:v>35212.518042556963</c:v>
                </c:pt>
                <c:pt idx="6">
                  <c:v>41291.698529521993</c:v>
                </c:pt>
                <c:pt idx="7">
                  <c:v>43922.344529586895</c:v>
                </c:pt>
                <c:pt idx="8">
                  <c:v>42594.175813430091</c:v>
                </c:pt>
                <c:pt idx="9">
                  <c:v>37691.340232501294</c:v>
                </c:pt>
                <c:pt idx="10">
                  <c:v>30531.721453352151</c:v>
                </c:pt>
                <c:pt idx="11">
                  <c:v>22833.412421960882</c:v>
                </c:pt>
                <c:pt idx="12">
                  <c:v>15977.068118875941</c:v>
                </c:pt>
                <c:pt idx="13">
                  <c:v>10623.159610640627</c:v>
                </c:pt>
                <c:pt idx="14">
                  <c:v>6810.5292043462496</c:v>
                </c:pt>
                <c:pt idx="15">
                  <c:v>4260.1992064875585</c:v>
                </c:pt>
                <c:pt idx="16">
                  <c:v>2622.8106980348275</c:v>
                </c:pt>
                <c:pt idx="17">
                  <c:v>1598.6514416793646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A-4051-B14A-AA52A2E70955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VideoGames!$A$11:$A$28</c:f>
              <c:numCache>
                <c:formatCode>General</c:formatCode>
                <c:ptCount val="1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</c:numCache>
            </c:numRef>
          </c:cat>
          <c:val>
            <c:numRef>
              <c:f>VideoGames!$J$11:$J$28</c:f>
              <c:numCache>
                <c:formatCode>#,##0_);\(#,##0\)</c:formatCode>
                <c:ptCount val="18"/>
                <c:pt idx="0">
                  <c:v>0</c:v>
                </c:pt>
                <c:pt idx="1">
                  <c:v>24999.99999912862</c:v>
                </c:pt>
                <c:pt idx="2">
                  <c:v>31215.277785305945</c:v>
                </c:pt>
                <c:pt idx="3">
                  <c:v>36235.07020302883</c:v>
                </c:pt>
                <c:pt idx="4">
                  <c:v>40302.932023055648</c:v>
                </c:pt>
                <c:pt idx="5">
                  <c:v>43746.340472282951</c:v>
                </c:pt>
                <c:pt idx="6">
                  <c:v>46180.555257251915</c:v>
                </c:pt>
                <c:pt idx="7">
                  <c:v>46559.019189531311</c:v>
                </c:pt>
                <c:pt idx="8">
                  <c:v>43966.590117872358</c:v>
                </c:pt>
                <c:pt idx="9">
                  <c:v>38391.939638017924</c:v>
                </c:pt>
                <c:pt idx="10">
                  <c:v>30885.737331206794</c:v>
                </c:pt>
                <c:pt idx="11">
                  <c:v>23011.364783679532</c:v>
                </c:pt>
                <c:pt idx="12">
                  <c:v>16066.282368095162</c:v>
                </c:pt>
                <c:pt idx="13">
                  <c:v>10667.826500251445</c:v>
                </c:pt>
                <c:pt idx="14">
                  <c:v>6832.8776215539674</c:v>
                </c:pt>
                <c:pt idx="15">
                  <c:v>4271.3771620962507</c:v>
                </c:pt>
                <c:pt idx="16">
                  <c:v>2628.4006130790535</c:v>
                </c:pt>
                <c:pt idx="17">
                  <c:v>1601.4466335725724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A-4051-B14A-AA52A2E70955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VideoGames!$A$11:$A$28</c:f>
              <c:numCache>
                <c:formatCode>General</c:formatCode>
                <c:ptCount val="1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</c:numCache>
            </c:numRef>
          </c:cat>
          <c:val>
            <c:numRef>
              <c:f>VideoGames!$B$11:$B$28</c:f>
              <c:numCache>
                <c:formatCode>General</c:formatCode>
                <c:ptCount val="18"/>
                <c:pt idx="0">
                  <c:v>0</c:v>
                </c:pt>
                <c:pt idx="5" formatCode="_(* #,##0_);_(* \(#,##0\);_(* &quot;-&quot;??_);_(@_)">
                  <c:v>6724.1379310344828</c:v>
                </c:pt>
                <c:pt idx="6" formatCode="_(* #,##0_);_(* \(#,##0\);_(* &quot;-&quot;??_);_(@_)">
                  <c:v>9107.1428571428569</c:v>
                </c:pt>
                <c:pt idx="7" formatCode="_(* #,##0_);_(* \(#,##0\);_(* &quot;-&quot;??_);_(@_)">
                  <c:v>11519.077160782846</c:v>
                </c:pt>
                <c:pt idx="8" formatCode="_(* #,##0_);_(* \(#,##0\);_(* &quot;-&quot;??_);_(@_)">
                  <c:v>16490.842872008325</c:v>
                </c:pt>
                <c:pt idx="9" formatCode="_(* #,##0_);_(* \(#,##0\);_(* &quot;-&quot;??_);_(@_)">
                  <c:v>16693.62056381717</c:v>
                </c:pt>
                <c:pt idx="10" formatCode="_(* #,##0_);_(* \(#,##0\);_(* &quot;-&quot;??_);_(@_)">
                  <c:v>12925.395256916994</c:v>
                </c:pt>
                <c:pt idx="11" formatCode="_(* #,##0_);_(* \(#,##0\);_(* &quot;-&quot;??_);_(@_)">
                  <c:v>14512.724498994521</c:v>
                </c:pt>
                <c:pt idx="12" formatCode="_(* #,##0_);_(* \(#,##0\);_(* &quot;-&quot;??_);_(@_)">
                  <c:v>15753.94435746116</c:v>
                </c:pt>
                <c:pt idx="13" formatCode="_(* #,##0_);_(* \(#,##0\);_(* &quot;-&quot;??_);_(@_)">
                  <c:v>19899.71918837199</c:v>
                </c:pt>
                <c:pt idx="14" formatCode="_(* #,##0_);_(* \(#,##0\);_(* &quot;-&quot;??_);_(@_)">
                  <c:v>23803.491852119605</c:v>
                </c:pt>
                <c:pt idx="15" formatCode="_(* #,##0_);_(* \(#,##0\);_(* &quot;-&quot;??_);_(@_)">
                  <c:v>30067.56865530898</c:v>
                </c:pt>
                <c:pt idx="16" formatCode="_(* #,##0_);_(* \(#,##0\);_(* &quot;-&quot;??_);_(@_)">
                  <c:v>38097.309212379798</c:v>
                </c:pt>
                <c:pt idx="17" formatCode="_(* #,##0_);_(* \(#,##0\);_(* &quot;-&quot;??_);_(@_)">
                  <c:v>46272.035480623235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A-4051-B14A-AA52A2E7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6456"/>
        <c:axId val="536886848"/>
      </c:lineChart>
      <c:catAx>
        <c:axId val="53688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18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6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68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6456"/>
        <c:crosses val="autoZero"/>
        <c:crossBetween val="between"/>
        <c:majorUnit val="10000"/>
        <c:minorUnit val="1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033969536375711"/>
          <c:y val="0.88364107053127061"/>
          <c:w val="0.66949368975910817"/>
          <c:h val="8.7273192151236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6978985239304"/>
          <c:y val="8.3094730259020463E-2"/>
          <c:w val="0.84288199720965962"/>
          <c:h val="0.62464314470574012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'CD Players'!$A$11:$A$31</c:f>
              <c:numCache>
                <c:formatCode>General</c:formatCode>
                <c:ptCount val="2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</c:numCache>
            </c:numRef>
          </c:cat>
          <c:val>
            <c:numRef>
              <c:f>'CD Players'!$F$11:$F$31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1349.4667596328095</c:v>
                </c:pt>
                <c:pt idx="2">
                  <c:v>1771.4094287522994</c:v>
                </c:pt>
                <c:pt idx="3">
                  <c:v>2313.9591181049436</c:v>
                </c:pt>
                <c:pt idx="4">
                  <c:v>3003.3189864852088</c:v>
                </c:pt>
                <c:pt idx="5">
                  <c:v>3865.3393725249603</c:v>
                </c:pt>
                <c:pt idx="6">
                  <c:v>4920.3992254441828</c:v>
                </c:pt>
                <c:pt idx="7">
                  <c:v>6174.898300396665</c:v>
                </c:pt>
                <c:pt idx="8">
                  <c:v>7608.9140079456183</c:v>
                </c:pt>
                <c:pt idx="9">
                  <c:v>9161.137685273743</c:v>
                </c:pt>
                <c:pt idx="10">
                  <c:v>10715.341008949545</c:v>
                </c:pt>
                <c:pt idx="11">
                  <c:v>12096.979245373603</c:v>
                </c:pt>
                <c:pt idx="12">
                  <c:v>13091.536602101096</c:v>
                </c:pt>
                <c:pt idx="13">
                  <c:v>13492.445285705115</c:v>
                </c:pt>
                <c:pt idx="14">
                  <c:v>13170.966460418325</c:v>
                </c:pt>
                <c:pt idx="15">
                  <c:v>12137.844396150624</c:v>
                </c:pt>
                <c:pt idx="16">
                  <c:v>10556.555282127971</c:v>
                </c:pt>
                <c:pt idx="17">
                  <c:v>8690.5689020133177</c:v>
                </c:pt>
                <c:pt idx="18">
                  <c:v>6811.8118865742535</c:v>
                </c:pt>
                <c:pt idx="19">
                  <c:v>5122.9194665521836</c:v>
                </c:pt>
                <c:pt idx="20">
                  <c:v>3727.5339523723019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1-42C8-9C4F-7868E5CD267D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'CD Players'!$A$11:$A$31</c:f>
              <c:numCache>
                <c:formatCode>General</c:formatCode>
                <c:ptCount val="2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</c:numCache>
            </c:numRef>
          </c:cat>
          <c:val>
            <c:numRef>
              <c:f>'CD Players'!$H$11:$H$31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54.117246571877388</c:v>
                </c:pt>
                <c:pt idx="3">
                  <c:v>143.78761687429434</c:v>
                </c:pt>
                <c:pt idx="4">
                  <c:v>286.00815184442166</c:v>
                </c:pt>
                <c:pt idx="5">
                  <c:v>504.50150993125101</c:v>
                </c:pt>
                <c:pt idx="6">
                  <c:v>831.76206339454666</c:v>
                </c:pt>
                <c:pt idx="7">
                  <c:v>1311.3066454725613</c:v>
                </c:pt>
                <c:pt idx="8">
                  <c:v>1999.7810520968062</c:v>
                </c:pt>
                <c:pt idx="9">
                  <c:v>2968.216364266716</c:v>
                </c:pt>
                <c:pt idx="10">
                  <c:v>4301.2010784645099</c:v>
                </c:pt>
                <c:pt idx="11">
                  <c:v>6092.0534468490068</c:v>
                </c:pt>
                <c:pt idx="12">
                  <c:v>8431.3590556709405</c:v>
                </c:pt>
                <c:pt idx="13">
                  <c:v>11385.765900042266</c:v>
                </c:pt>
                <c:pt idx="14">
                  <c:v>14964.292849496085</c:v>
                </c:pt>
                <c:pt idx="15">
                  <c:v>19071.826001343492</c:v>
                </c:pt>
                <c:pt idx="16">
                  <c:v>23456.221748528038</c:v>
                </c:pt>
                <c:pt idx="17">
                  <c:v>27669.107016073955</c:v>
                </c:pt>
                <c:pt idx="18">
                  <c:v>31079.209436233989</c:v>
                </c:pt>
                <c:pt idx="19">
                  <c:v>32985.158472247233</c:v>
                </c:pt>
                <c:pt idx="20">
                  <c:v>32840.918447606091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1-42C8-9C4F-7868E5CD267D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'CD Players'!$A$11:$A$31</c:f>
              <c:numCache>
                <c:formatCode>General</c:formatCode>
                <c:ptCount val="2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</c:numCache>
            </c:numRef>
          </c:cat>
          <c:val>
            <c:numRef>
              <c:f>'CD Players'!$J$11:$J$31</c:f>
              <c:numCache>
                <c:formatCode>#,##0_);\(#,##0\)</c:formatCode>
                <c:ptCount val="21"/>
                <c:pt idx="0">
                  <c:v>0</c:v>
                </c:pt>
                <c:pt idx="1">
                  <c:v>1349.4667596328095</c:v>
                </c:pt>
                <c:pt idx="2">
                  <c:v>1825.5266753241767</c:v>
                </c:pt>
                <c:pt idx="3">
                  <c:v>2457.7467349792378</c:v>
                </c:pt>
                <c:pt idx="4">
                  <c:v>3289.3271383296305</c:v>
                </c:pt>
                <c:pt idx="5">
                  <c:v>4369.8408824562111</c:v>
                </c:pt>
                <c:pt idx="6">
                  <c:v>5752.1612888387299</c:v>
                </c:pt>
                <c:pt idx="7">
                  <c:v>7486.2049458692263</c:v>
                </c:pt>
                <c:pt idx="8">
                  <c:v>9608.6950600424243</c:v>
                </c:pt>
                <c:pt idx="9">
                  <c:v>12129.35404954046</c:v>
                </c:pt>
                <c:pt idx="10">
                  <c:v>15016.542087414055</c:v>
                </c:pt>
                <c:pt idx="11">
                  <c:v>18189.032692222609</c:v>
                </c:pt>
                <c:pt idx="12">
                  <c:v>21522.895657772038</c:v>
                </c:pt>
                <c:pt idx="13">
                  <c:v>24878.211185747379</c:v>
                </c:pt>
                <c:pt idx="14">
                  <c:v>28135.259309914411</c:v>
                </c:pt>
                <c:pt idx="15">
                  <c:v>31209.670397494116</c:v>
                </c:pt>
                <c:pt idx="16">
                  <c:v>34012.777030656012</c:v>
                </c:pt>
                <c:pt idx="17">
                  <c:v>36359.675918087276</c:v>
                </c:pt>
                <c:pt idx="18">
                  <c:v>37891.021322808243</c:v>
                </c:pt>
                <c:pt idx="19">
                  <c:v>38108.077938799419</c:v>
                </c:pt>
                <c:pt idx="20">
                  <c:v>36568.452399978392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1-42C8-9C4F-7868E5CD267D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'CD Players'!$A$11:$A$31</c:f>
              <c:numCache>
                <c:formatCode>General</c:formatCode>
                <c:ptCount val="2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</c:numCache>
            </c:numRef>
          </c:cat>
          <c:val>
            <c:numRef>
              <c:f>'CD Players'!$B$11:$B$31</c:f>
              <c:numCache>
                <c:formatCode>General</c:formatCode>
                <c:ptCount val="21"/>
                <c:pt idx="0" formatCode="_ * #,##0_ ;_ * \-#,##0_ ;_ * &quot;-&quot;??_ ;_ @_ ">
                  <c:v>0</c:v>
                </c:pt>
                <c:pt idx="1">
                  <c:v>35</c:v>
                </c:pt>
                <c:pt idx="2">
                  <c:v>208</c:v>
                </c:pt>
                <c:pt idx="3">
                  <c:v>1000</c:v>
                </c:pt>
                <c:pt idx="4">
                  <c:v>2600</c:v>
                </c:pt>
                <c:pt idx="5">
                  <c:v>4067</c:v>
                </c:pt>
                <c:pt idx="6">
                  <c:v>3973</c:v>
                </c:pt>
                <c:pt idx="7">
                  <c:v>6914</c:v>
                </c:pt>
                <c:pt idx="8">
                  <c:v>9155</c:v>
                </c:pt>
                <c:pt idx="9">
                  <c:v>11595</c:v>
                </c:pt>
                <c:pt idx="10">
                  <c:v>16134</c:v>
                </c:pt>
                <c:pt idx="11">
                  <c:v>20425</c:v>
                </c:pt>
                <c:pt idx="12">
                  <c:v>26913</c:v>
                </c:pt>
                <c:pt idx="13">
                  <c:v>30605</c:v>
                </c:pt>
                <c:pt idx="14">
                  <c:v>29708</c:v>
                </c:pt>
                <c:pt idx="15">
                  <c:v>33130</c:v>
                </c:pt>
                <c:pt idx="16">
                  <c:v>40874</c:v>
                </c:pt>
                <c:pt idx="17">
                  <c:v>47244</c:v>
                </c:pt>
                <c:pt idx="18">
                  <c:v>54776</c:v>
                </c:pt>
                <c:pt idx="19">
                  <c:v>52200</c:v>
                </c:pt>
                <c:pt idx="20">
                  <c:v>43112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1-42C8-9C4F-7868E5CD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7632"/>
        <c:axId val="536888024"/>
      </c:lineChart>
      <c:catAx>
        <c:axId val="53688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8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688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531959527127551"/>
          <c:y val="0.89971535521835933"/>
          <c:w val="0.59738238637189456"/>
          <c:h val="7.73640592066742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51147789380677"/>
          <c:y val="8.6956661841659191E-2"/>
          <c:w val="0.84303360044918441"/>
          <c:h val="0.60869663289161435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'Answering mc'!$A$11:$A$28</c:f>
              <c:numCache>
                <c:formatCode>General</c:formatCode>
                <c:ptCount val="1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</c:numCache>
            </c:numRef>
          </c:cat>
          <c:val>
            <c:numRef>
              <c:f>'Answering mc'!$F$11:$F$28</c:f>
              <c:numCache>
                <c:formatCode>#,##0_);\(#,##0\)</c:formatCode>
                <c:ptCount val="18"/>
                <c:pt idx="0" formatCode="General">
                  <c:v>0</c:v>
                </c:pt>
                <c:pt idx="1">
                  <c:v>8172.106653189353</c:v>
                </c:pt>
                <c:pt idx="2">
                  <c:v>8913.3657059240122</c:v>
                </c:pt>
                <c:pt idx="3">
                  <c:v>9312.9664643901488</c:v>
                </c:pt>
                <c:pt idx="4">
                  <c:v>9274.7281417156046</c:v>
                </c:pt>
                <c:pt idx="5">
                  <c:v>8773.7654222479377</c:v>
                </c:pt>
                <c:pt idx="6">
                  <c:v>7874.6843480832231</c:v>
                </c:pt>
                <c:pt idx="7">
                  <c:v>6715.729606945345</c:v>
                </c:pt>
                <c:pt idx="8">
                  <c:v>5464.2540562859722</c:v>
                </c:pt>
                <c:pt idx="9">
                  <c:v>4267.2924765826556</c:v>
                </c:pt>
                <c:pt idx="10">
                  <c:v>3221.0283741974263</c:v>
                </c:pt>
                <c:pt idx="11">
                  <c:v>2366.5273308987312</c:v>
                </c:pt>
                <c:pt idx="12">
                  <c:v>1703.2114626858486</c:v>
                </c:pt>
                <c:pt idx="13">
                  <c:v>1207.2055776140335</c:v>
                </c:pt>
                <c:pt idx="14">
                  <c:v>846.21190500995579</c:v>
                </c:pt>
                <c:pt idx="15">
                  <c:v>588.50155110010712</c:v>
                </c:pt>
                <c:pt idx="16">
                  <c:v>407.00880279436308</c:v>
                </c:pt>
                <c:pt idx="17">
                  <c:v>280.40016049165138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1-4873-8F36-9238C697F9ED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'Answering mc'!$A$11:$A$28</c:f>
              <c:numCache>
                <c:formatCode>General</c:formatCode>
                <c:ptCount val="1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</c:numCache>
            </c:numRef>
          </c:cat>
          <c:val>
            <c:numRef>
              <c:f>'Answering mc'!$H$11:$H$28</c:f>
              <c:numCache>
                <c:formatCode>#,##0_);\(#,##0\)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339.56037236562599</c:v>
                </c:pt>
                <c:pt idx="3">
                  <c:v>737.43800288892578</c:v>
                </c:pt>
                <c:pt idx="4">
                  <c:v>1182.7830604620951</c:v>
                </c:pt>
                <c:pt idx="5">
                  <c:v>1659.3702530490064</c:v>
                </c:pt>
                <c:pt idx="6">
                  <c:v>2148.3555333060635</c:v>
                </c:pt>
                <c:pt idx="7">
                  <c:v>2632.0805503639531</c:v>
                </c:pt>
                <c:pt idx="8">
                  <c:v>3097.4562128218417</c:v>
                </c:pt>
                <c:pt idx="9">
                  <c:v>3537.6003711348458</c:v>
                </c:pt>
                <c:pt idx="10">
                  <c:v>3951.3910792460465</c:v>
                </c:pt>
                <c:pt idx="11">
                  <c:v>4341.6399377669313</c:v>
                </c:pt>
                <c:pt idx="12">
                  <c:v>4712.9584609423418</c:v>
                </c:pt>
                <c:pt idx="13">
                  <c:v>5070.0762199297487</c:v>
                </c:pt>
                <c:pt idx="14">
                  <c:v>5416.8499710139349</c:v>
                </c:pt>
                <c:pt idx="15">
                  <c:v>5755.8551414870471</c:v>
                </c:pt>
                <c:pt idx="16">
                  <c:v>6088.3422282480051</c:v>
                </c:pt>
                <c:pt idx="17">
                  <c:v>6414.3717721455714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1-4873-8F36-9238C697F9ED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'Answering mc'!$A$11:$A$28</c:f>
              <c:numCache>
                <c:formatCode>General</c:formatCode>
                <c:ptCount val="1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</c:numCache>
            </c:numRef>
          </c:cat>
          <c:val>
            <c:numRef>
              <c:f>'Answering mc'!$J$11:$J$28</c:f>
              <c:numCache>
                <c:formatCode>#,##0_);\(#,##0\)</c:formatCode>
                <c:ptCount val="18"/>
                <c:pt idx="0">
                  <c:v>0</c:v>
                </c:pt>
                <c:pt idx="1">
                  <c:v>8172.106653189353</c:v>
                </c:pt>
                <c:pt idx="2">
                  <c:v>9252.9260782896381</c:v>
                </c:pt>
                <c:pt idx="3">
                  <c:v>10050.404467279075</c:v>
                </c:pt>
                <c:pt idx="4">
                  <c:v>10457.5112021777</c:v>
                </c:pt>
                <c:pt idx="5">
                  <c:v>10433.135675296944</c:v>
                </c:pt>
                <c:pt idx="6">
                  <c:v>10023.039881389286</c:v>
                </c:pt>
                <c:pt idx="7">
                  <c:v>9347.8101573092972</c:v>
                </c:pt>
                <c:pt idx="8">
                  <c:v>8561.7102691078144</c:v>
                </c:pt>
                <c:pt idx="9">
                  <c:v>7804.8928477175014</c:v>
                </c:pt>
                <c:pt idx="10">
                  <c:v>7172.4194534434728</c:v>
                </c:pt>
                <c:pt idx="11">
                  <c:v>6708.167268665662</c:v>
                </c:pt>
                <c:pt idx="12">
                  <c:v>6416.1699236281902</c:v>
                </c:pt>
                <c:pt idx="13">
                  <c:v>6277.281797543782</c:v>
                </c:pt>
                <c:pt idx="14">
                  <c:v>6263.0618760238904</c:v>
                </c:pt>
                <c:pt idx="15">
                  <c:v>6344.3566925871546</c:v>
                </c:pt>
                <c:pt idx="16">
                  <c:v>6495.351031042368</c:v>
                </c:pt>
                <c:pt idx="17">
                  <c:v>6694.7719326372226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1-4873-8F36-9238C697F9ED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'Answering mc'!$A$11:$A$28</c:f>
              <c:numCache>
                <c:formatCode>General</c:formatCode>
                <c:ptCount val="1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</c:numCache>
            </c:numRef>
          </c:cat>
          <c:val>
            <c:numRef>
              <c:f>'Answering mc'!$B$11:$B$28</c:f>
              <c:numCache>
                <c:formatCode>General</c:formatCode>
                <c:ptCount val="18"/>
                <c:pt idx="0" formatCode="_ * #,##0_ ;_ * \-#,##0_ ;_ * &quot;-&quot;??_ ;_ @_ ">
                  <c:v>0</c:v>
                </c:pt>
                <c:pt idx="1">
                  <c:v>850</c:v>
                </c:pt>
                <c:pt idx="2">
                  <c:v>2200</c:v>
                </c:pt>
                <c:pt idx="3">
                  <c:v>3000</c:v>
                </c:pt>
                <c:pt idx="4">
                  <c:v>4220</c:v>
                </c:pt>
                <c:pt idx="5">
                  <c:v>6450</c:v>
                </c:pt>
                <c:pt idx="6">
                  <c:v>8800</c:v>
                </c:pt>
                <c:pt idx="7">
                  <c:v>11100</c:v>
                </c:pt>
                <c:pt idx="8">
                  <c:v>12500</c:v>
                </c:pt>
                <c:pt idx="9">
                  <c:v>13560</c:v>
                </c:pt>
                <c:pt idx="10">
                  <c:v>15380</c:v>
                </c:pt>
                <c:pt idx="11">
                  <c:v>14590</c:v>
                </c:pt>
                <c:pt idx="12">
                  <c:v>16279</c:v>
                </c:pt>
                <c:pt idx="13">
                  <c:v>17613</c:v>
                </c:pt>
                <c:pt idx="14">
                  <c:v>17498</c:v>
                </c:pt>
                <c:pt idx="15">
                  <c:v>17570</c:v>
                </c:pt>
                <c:pt idx="16">
                  <c:v>18897</c:v>
                </c:pt>
                <c:pt idx="17">
                  <c:v>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1-4873-8F36-9238C697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8808"/>
        <c:axId val="536889200"/>
      </c:lineChart>
      <c:catAx>
        <c:axId val="53688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688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888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220461268668071"/>
          <c:y val="0.89441137894278033"/>
          <c:w val="0.59964733086343658"/>
          <c:h val="8.074547171011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415331994232"/>
          <c:y val="9.0615307352449534E-2"/>
          <c:w val="0.82907850973632868"/>
          <c:h val="0.60841706365216131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'Cordless Phone'!$A$11:$A$34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'Cordless Phone'!$F$11:$F$34</c:f>
              <c:numCache>
                <c:formatCode>#,##0_);\(#,##0\)</c:formatCode>
                <c:ptCount val="24"/>
                <c:pt idx="0" formatCode="General">
                  <c:v>0</c:v>
                </c:pt>
                <c:pt idx="1">
                  <c:v>4999.9999961678723</c:v>
                </c:pt>
                <c:pt idx="2">
                  <c:v>3749.9999971259044</c:v>
                </c:pt>
                <c:pt idx="3">
                  <c:v>1171.8749991018458</c:v>
                </c:pt>
                <c:pt idx="4">
                  <c:v>77.819824159106389</c:v>
                </c:pt>
                <c:pt idx="5">
                  <c:v>0.30517112440248084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1-4060-82BA-604DE563E352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'Cordless Phone'!$A$11:$A$34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'Cordless Phone'!$H$11:$H$34</c:f>
              <c:numCache>
                <c:formatCode>#,##0_);\(#,##0\)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199.12673130699744</c:v>
                </c:pt>
                <c:pt idx="3">
                  <c:v>432.3720820501722</c:v>
                </c:pt>
                <c:pt idx="4">
                  <c:v>658.77708783085973</c:v>
                </c:pt>
                <c:pt idx="5">
                  <c:v>930.76116222220901</c:v>
                </c:pt>
                <c:pt idx="6">
                  <c:v>1300.1484735350891</c:v>
                </c:pt>
                <c:pt idx="7">
                  <c:v>1795.3984235667722</c:v>
                </c:pt>
                <c:pt idx="8">
                  <c:v>2439.5998487118782</c:v>
                </c:pt>
                <c:pt idx="9">
                  <c:v>3241.1473544934165</c:v>
                </c:pt>
                <c:pt idx="10">
                  <c:v>4174.5335938131821</c:v>
                </c:pt>
                <c:pt idx="11">
                  <c:v>5155.595087549651</c:v>
                </c:pt>
                <c:pt idx="12">
                  <c:v>6023.6285405064436</c:v>
                </c:pt>
                <c:pt idx="13">
                  <c:v>6556.8140526365178</c:v>
                </c:pt>
                <c:pt idx="14">
                  <c:v>6547.9975317620774</c:v>
                </c:pt>
                <c:pt idx="15">
                  <c:v>5926.2623380722735</c:v>
                </c:pt>
                <c:pt idx="16">
                  <c:v>4835.5201949089142</c:v>
                </c:pt>
                <c:pt idx="17">
                  <c:v>3573.825804895554</c:v>
                </c:pt>
                <c:pt idx="18">
                  <c:v>2426.6673179157192</c:v>
                </c:pt>
                <c:pt idx="19">
                  <c:v>1543.7254198959381</c:v>
                </c:pt>
                <c:pt idx="20">
                  <c:v>938.26159275857503</c:v>
                </c:pt>
                <c:pt idx="21">
                  <c:v>553.63250032671112</c:v>
                </c:pt>
                <c:pt idx="22">
                  <c:v>320.77777171693799</c:v>
                </c:pt>
                <c:pt idx="23">
                  <c:v>183.85692783854228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1-4060-82BA-604DE563E352}"/>
            </c:ext>
          </c:extLst>
        </c:ser>
        <c:ser>
          <c:idx val="2"/>
          <c:order val="2"/>
          <c:tx>
            <c:v>Total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'Cordless Phone'!$A$11:$A$34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'Cordless Phone'!$J$11:$J$34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4999.9999961678723</c:v>
                </c:pt>
                <c:pt idx="2">
                  <c:v>3949.1267284329019</c:v>
                </c:pt>
                <c:pt idx="3">
                  <c:v>1604.2470811520179</c:v>
                </c:pt>
                <c:pt idx="4">
                  <c:v>736.59691198996609</c:v>
                </c:pt>
                <c:pt idx="5">
                  <c:v>931.06633334661149</c:v>
                </c:pt>
                <c:pt idx="6">
                  <c:v>1300.1484735350891</c:v>
                </c:pt>
                <c:pt idx="7">
                  <c:v>1795.3984235667722</c:v>
                </c:pt>
                <c:pt idx="8">
                  <c:v>2439.5998487118782</c:v>
                </c:pt>
                <c:pt idx="9">
                  <c:v>3241.1473544934165</c:v>
                </c:pt>
                <c:pt idx="10">
                  <c:v>4174.5335938131821</c:v>
                </c:pt>
                <c:pt idx="11">
                  <c:v>5155.595087549651</c:v>
                </c:pt>
                <c:pt idx="12">
                  <c:v>6023.6285405064436</c:v>
                </c:pt>
                <c:pt idx="13">
                  <c:v>6556.8140526365178</c:v>
                </c:pt>
                <c:pt idx="14">
                  <c:v>6547.9975317620774</c:v>
                </c:pt>
                <c:pt idx="15">
                  <c:v>5926.2623380722735</c:v>
                </c:pt>
                <c:pt idx="16">
                  <c:v>4835.5201949089142</c:v>
                </c:pt>
                <c:pt idx="17">
                  <c:v>3573.825804895554</c:v>
                </c:pt>
                <c:pt idx="18">
                  <c:v>2426.6673179157192</c:v>
                </c:pt>
                <c:pt idx="19">
                  <c:v>1543.7254198959381</c:v>
                </c:pt>
                <c:pt idx="20">
                  <c:v>938.26159275857503</c:v>
                </c:pt>
                <c:pt idx="21">
                  <c:v>553.63250032671112</c:v>
                </c:pt>
                <c:pt idx="22">
                  <c:v>320.77777171693799</c:v>
                </c:pt>
                <c:pt idx="23">
                  <c:v>183.85692783854228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1-4060-82BA-604DE563E352}"/>
            </c:ext>
          </c:extLst>
        </c:ser>
        <c:ser>
          <c:idx val="3"/>
          <c:order val="3"/>
          <c:tx>
            <c:v>Data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'Cordless Phone'!$A$11:$A$34</c:f>
              <c:numCache>
                <c:formatCode>General</c:formatCode>
                <c:ptCount val="2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</c:numCache>
            </c:numRef>
          </c:cat>
          <c:val>
            <c:numRef>
              <c:f>'Cordless Phone'!$B$11:$B$34</c:f>
              <c:numCache>
                <c:formatCode>General</c:formatCode>
                <c:ptCount val="24"/>
                <c:pt idx="0" formatCode="_ * #,##0_ ;_ * \-#,##0_ ;_ * &quot;-&quot;??_ ;_ @_ ">
                  <c:v>0</c:v>
                </c:pt>
                <c:pt idx="1">
                  <c:v>500</c:v>
                </c:pt>
                <c:pt idx="2">
                  <c:v>1150</c:v>
                </c:pt>
                <c:pt idx="3">
                  <c:v>2200</c:v>
                </c:pt>
                <c:pt idx="4">
                  <c:v>4700</c:v>
                </c:pt>
                <c:pt idx="5">
                  <c:v>6300</c:v>
                </c:pt>
                <c:pt idx="6">
                  <c:v>4000</c:v>
                </c:pt>
                <c:pt idx="7">
                  <c:v>4100</c:v>
                </c:pt>
                <c:pt idx="8">
                  <c:v>6400</c:v>
                </c:pt>
                <c:pt idx="9">
                  <c:v>8200</c:v>
                </c:pt>
                <c:pt idx="10">
                  <c:v>10000</c:v>
                </c:pt>
                <c:pt idx="11">
                  <c:v>10148</c:v>
                </c:pt>
                <c:pt idx="12">
                  <c:v>13232</c:v>
                </c:pt>
                <c:pt idx="13">
                  <c:v>14944</c:v>
                </c:pt>
                <c:pt idx="14">
                  <c:v>16183</c:v>
                </c:pt>
                <c:pt idx="15">
                  <c:v>16772</c:v>
                </c:pt>
                <c:pt idx="16">
                  <c:v>19510</c:v>
                </c:pt>
                <c:pt idx="17">
                  <c:v>20555</c:v>
                </c:pt>
                <c:pt idx="18">
                  <c:v>28156</c:v>
                </c:pt>
                <c:pt idx="19">
                  <c:v>31261</c:v>
                </c:pt>
                <c:pt idx="20">
                  <c:v>39654</c:v>
                </c:pt>
                <c:pt idx="21">
                  <c:v>35090</c:v>
                </c:pt>
                <c:pt idx="22">
                  <c:v>40000</c:v>
                </c:pt>
                <c:pt idx="23">
                  <c:v>36556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1-4060-82BA-604DE563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0296"/>
        <c:axId val="535890688"/>
      </c:lineChart>
      <c:catAx>
        <c:axId val="53589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890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5890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890296"/>
        <c:crosses val="autoZero"/>
        <c:crossBetween val="between"/>
        <c:majorUnit val="1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396907608990868"/>
          <c:y val="0.89320802961700274"/>
          <c:w val="0.66404866419639597"/>
          <c:h val="8.0906524421829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05030531034783"/>
          <c:y val="8.5294148270245104E-2"/>
          <c:w val="0.78313413438025481"/>
          <c:h val="0.56470608509955378"/>
        </c:manualLayout>
      </c:layout>
      <c:lineChart>
        <c:grouping val="standard"/>
        <c:varyColors val="0"/>
        <c:ser>
          <c:idx val="0"/>
          <c:order val="0"/>
          <c:tx>
            <c:v>innovators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Summary!$K$25:$K$53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Summary!$E$25:$E$53</c:f>
              <c:numCache>
                <c:formatCode>#,##0_);\(#,##0\)</c:formatCode>
                <c:ptCount val="29"/>
                <c:pt idx="0" formatCode="General">
                  <c:v>0</c:v>
                </c:pt>
                <c:pt idx="1">
                  <c:v>1116.3090829993253</c:v>
                </c:pt>
                <c:pt idx="2">
                  <c:v>1921.3120951358972</c:v>
                </c:pt>
                <c:pt idx="3">
                  <c:v>3239.9462865684836</c:v>
                </c:pt>
                <c:pt idx="4">
                  <c:v>5271.9574951512277</c:v>
                </c:pt>
                <c:pt idx="5">
                  <c:v>8064.1573532228576</c:v>
                </c:pt>
                <c:pt idx="6">
                  <c:v>11102.793904931781</c:v>
                </c:pt>
                <c:pt idx="7">
                  <c:v>12847.760567073032</c:v>
                </c:pt>
                <c:pt idx="8">
                  <c:v>11340.770279137852</c:v>
                </c:pt>
                <c:pt idx="9">
                  <c:v>6867.0220694133905</c:v>
                </c:pt>
                <c:pt idx="10">
                  <c:v>2725.2791389603758</c:v>
                </c:pt>
                <c:pt idx="11">
                  <c:v>781.99734316845434</c:v>
                </c:pt>
                <c:pt idx="12">
                  <c:v>192.95830476667953</c:v>
                </c:pt>
                <c:pt idx="13">
                  <c:v>45.456753964741019</c:v>
                </c:pt>
                <c:pt idx="14">
                  <c:v>10.584423640554936</c:v>
                </c:pt>
                <c:pt idx="15">
                  <c:v>2.4577434399949221</c:v>
                </c:pt>
                <c:pt idx="16">
                  <c:v>0.57033005255526326</c:v>
                </c:pt>
                <c:pt idx="17">
                  <c:v>0.13232777821543132</c:v>
                </c:pt>
                <c:pt idx="18">
                  <c:v>3.0701579050327173E-2</c:v>
                </c:pt>
                <c:pt idx="19">
                  <c:v>7.1230650024641691E-3</c:v>
                </c:pt>
                <c:pt idx="20">
                  <c:v>1.6526172887728725E-3</c:v>
                </c:pt>
                <c:pt idx="21">
                  <c:v>3.8342240322563926E-4</c:v>
                </c:pt>
                <c:pt idx="22">
                  <c:v>8.8957512871425988E-5</c:v>
                </c:pt>
                <c:pt idx="23">
                  <c:v>2.0638960943444508E-5</c:v>
                </c:pt>
                <c:pt idx="24">
                  <c:v>4.7884291514067572E-6</c:v>
                </c:pt>
                <c:pt idx="25">
                  <c:v>1.1109577180877704E-6</c:v>
                </c:pt>
                <c:pt idx="26">
                  <c:v>2.577516229231253E-7</c:v>
                </c:pt>
                <c:pt idx="27">
                  <c:v>5.9801371616057759E-8</c:v>
                </c:pt>
                <c:pt idx="28">
                  <c:v>1.3874678165091001E-8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C-4237-9729-82107E6A2AB1}"/>
            </c:ext>
          </c:extLst>
        </c:ser>
        <c:ser>
          <c:idx val="1"/>
          <c:order val="1"/>
          <c:tx>
            <c:v>Majority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Summary!$G$25:$G$53</c:f>
              <c:numCache>
                <c:formatCode>#,##0_);\(#,##0\)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68.988244975976045</c:v>
                </c:pt>
                <c:pt idx="3">
                  <c:v>216.46810164166087</c:v>
                </c:pt>
                <c:pt idx="4">
                  <c:v>506.64274549942348</c:v>
                </c:pt>
                <c:pt idx="5">
                  <c:v>1041.8675114903785</c:v>
                </c:pt>
                <c:pt idx="6">
                  <c:v>1966.8269357985946</c:v>
                </c:pt>
                <c:pt idx="7">
                  <c:v>3445.7171543128961</c:v>
                </c:pt>
                <c:pt idx="8">
                  <c:v>5595.6060667006286</c:v>
                </c:pt>
                <c:pt idx="9">
                  <c:v>8425.1248747947666</c:v>
                </c:pt>
                <c:pt idx="10">
                  <c:v>11907.394032001101</c:v>
                </c:pt>
                <c:pt idx="11">
                  <c:v>16110.314759724277</c:v>
                </c:pt>
                <c:pt idx="12">
                  <c:v>21077.313909674809</c:v>
                </c:pt>
                <c:pt idx="13">
                  <c:v>26578.127610871048</c:v>
                </c:pt>
                <c:pt idx="14">
                  <c:v>31968.682361859643</c:v>
                </c:pt>
                <c:pt idx="15">
                  <c:v>36181.956844385953</c:v>
                </c:pt>
                <c:pt idx="16">
                  <c:v>37961.679124529204</c:v>
                </c:pt>
                <c:pt idx="17">
                  <c:v>36417.764445177614</c:v>
                </c:pt>
                <c:pt idx="18">
                  <c:v>31653.856151178723</c:v>
                </c:pt>
                <c:pt idx="19">
                  <c:v>24901.764002715063</c:v>
                </c:pt>
                <c:pt idx="20">
                  <c:v>17883.171777973188</c:v>
                </c:pt>
                <c:pt idx="21">
                  <c:v>11915.5007534666</c:v>
                </c:pt>
                <c:pt idx="22">
                  <c:v>7508.9484161577639</c:v>
                </c:pt>
                <c:pt idx="23">
                  <c:v>4555.245789082016</c:v>
                </c:pt>
                <c:pt idx="24">
                  <c:v>2696.803255305158</c:v>
                </c:pt>
                <c:pt idx="25">
                  <c:v>1572.8634366511506</c:v>
                </c:pt>
                <c:pt idx="26">
                  <c:v>909.20637252569691</c:v>
                </c:pt>
                <c:pt idx="27">
                  <c:v>522.83910521206417</c:v>
                </c:pt>
                <c:pt idx="28">
                  <c:v>299.75121561086638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C-4237-9729-82107E6A2AB1}"/>
            </c:ext>
          </c:extLst>
        </c:ser>
        <c:ser>
          <c:idx val="2"/>
          <c:order val="2"/>
          <c:tx>
            <c:v>Total Adopters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Summary!$I$25:$I$53</c:f>
              <c:numCache>
                <c:formatCode>#,##0_);\(#,##0\)</c:formatCode>
                <c:ptCount val="29"/>
                <c:pt idx="0">
                  <c:v>0</c:v>
                </c:pt>
                <c:pt idx="1">
                  <c:v>1116.3090829993253</c:v>
                </c:pt>
                <c:pt idx="2">
                  <c:v>1990.3003401118731</c:v>
                </c:pt>
                <c:pt idx="3">
                  <c:v>3456.4143882101444</c:v>
                </c:pt>
                <c:pt idx="4">
                  <c:v>5778.6002406506514</c:v>
                </c:pt>
                <c:pt idx="5">
                  <c:v>9106.0248647132357</c:v>
                </c:pt>
                <c:pt idx="6">
                  <c:v>13069.620840730375</c:v>
                </c:pt>
                <c:pt idx="7">
                  <c:v>16293.477721385927</c:v>
                </c:pt>
                <c:pt idx="8">
                  <c:v>16936.376345838482</c:v>
                </c:pt>
                <c:pt idx="9">
                  <c:v>15292.146944208158</c:v>
                </c:pt>
                <c:pt idx="10">
                  <c:v>14632.673170961476</c:v>
                </c:pt>
                <c:pt idx="11">
                  <c:v>16892.312102892731</c:v>
                </c:pt>
                <c:pt idx="12">
                  <c:v>21270.272214441487</c:v>
                </c:pt>
                <c:pt idx="13">
                  <c:v>26623.584364835788</c:v>
                </c:pt>
                <c:pt idx="14">
                  <c:v>31979.266785500196</c:v>
                </c:pt>
                <c:pt idx="15">
                  <c:v>36184.414587825951</c:v>
                </c:pt>
                <c:pt idx="16">
                  <c:v>37962.249454581761</c:v>
                </c:pt>
                <c:pt idx="17">
                  <c:v>36417.896772955828</c:v>
                </c:pt>
                <c:pt idx="18">
                  <c:v>31653.886852757772</c:v>
                </c:pt>
                <c:pt idx="19">
                  <c:v>24901.771125780066</c:v>
                </c:pt>
                <c:pt idx="20">
                  <c:v>17883.173430590476</c:v>
                </c:pt>
                <c:pt idx="21">
                  <c:v>11915.501136889003</c:v>
                </c:pt>
                <c:pt idx="22">
                  <c:v>7508.9485051152769</c:v>
                </c:pt>
                <c:pt idx="23">
                  <c:v>4555.2458097209774</c:v>
                </c:pt>
                <c:pt idx="24">
                  <c:v>2696.8032600935871</c:v>
                </c:pt>
                <c:pt idx="25">
                  <c:v>1572.8634377621083</c:v>
                </c:pt>
                <c:pt idx="26">
                  <c:v>909.2063727834485</c:v>
                </c:pt>
                <c:pt idx="27">
                  <c:v>522.83910527186549</c:v>
                </c:pt>
                <c:pt idx="28">
                  <c:v>299.75121562474106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C-4237-9729-82107E6A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89512"/>
        <c:axId val="535889120"/>
      </c:lineChart>
      <c:catAx>
        <c:axId val="53588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4561213318360602"/>
              <c:y val="0.77647086701188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8891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3588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Adopters</a:t>
                </a:r>
              </a:p>
            </c:rich>
          </c:tx>
          <c:layout>
            <c:manualLayout>
              <c:xMode val="edge"/>
              <c:yMode val="edge"/>
              <c:x val="2.9259956669152376E-2"/>
              <c:y val="0.25588244481073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889512"/>
        <c:crosses val="autoZero"/>
        <c:crossBetween val="between"/>
        <c:majorUnit val="1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366665355266045"/>
          <c:y val="0.89705914560085365"/>
          <c:w val="0.61618026397391468"/>
          <c:h val="7.94117932171247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463490</xdr:colOff>
      <xdr:row>26</xdr:row>
      <xdr:rowOff>126161</xdr:rowOff>
    </xdr:from>
    <xdr:to>
      <xdr:col>12</xdr:col>
      <xdr:colOff>437611</xdr:colOff>
      <xdr:row>47</xdr:row>
      <xdr:rowOff>117535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465826</xdr:colOff>
      <xdr:row>21</xdr:row>
      <xdr:rowOff>0</xdr:rowOff>
    </xdr:from>
    <xdr:to>
      <xdr:col>11</xdr:col>
      <xdr:colOff>491706</xdr:colOff>
      <xdr:row>39</xdr:row>
      <xdr:rowOff>69011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634221</xdr:colOff>
      <xdr:row>17</xdr:row>
      <xdr:rowOff>137124</xdr:rowOff>
    </xdr:from>
    <xdr:to>
      <xdr:col>19</xdr:col>
      <xdr:colOff>264004</xdr:colOff>
      <xdr:row>36</xdr:row>
      <xdr:rowOff>119871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310551</xdr:colOff>
      <xdr:row>20</xdr:row>
      <xdr:rowOff>155275</xdr:rowOff>
    </xdr:from>
    <xdr:to>
      <xdr:col>10</xdr:col>
      <xdr:colOff>603849</xdr:colOff>
      <xdr:row>35</xdr:row>
      <xdr:rowOff>69011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00000000-0008-0000-0300-00000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336430</xdr:colOff>
      <xdr:row>20</xdr:row>
      <xdr:rowOff>17253</xdr:rowOff>
    </xdr:from>
    <xdr:to>
      <xdr:col>12</xdr:col>
      <xdr:colOff>370936</xdr:colOff>
      <xdr:row>39</xdr:row>
      <xdr:rowOff>34506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51758</xdr:colOff>
      <xdr:row>21</xdr:row>
      <xdr:rowOff>103517</xdr:rowOff>
    </xdr:from>
    <xdr:to>
      <xdr:col>12</xdr:col>
      <xdr:colOff>379562</xdr:colOff>
      <xdr:row>39</xdr:row>
      <xdr:rowOff>34506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560717</xdr:colOff>
      <xdr:row>20</xdr:row>
      <xdr:rowOff>51758</xdr:rowOff>
    </xdr:from>
    <xdr:to>
      <xdr:col>11</xdr:col>
      <xdr:colOff>457200</xdr:colOff>
      <xdr:row>36</xdr:row>
      <xdr:rowOff>112143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418201</xdr:colOff>
      <xdr:row>22</xdr:row>
      <xdr:rowOff>134428</xdr:rowOff>
    </xdr:from>
    <xdr:to>
      <xdr:col>19</xdr:col>
      <xdr:colOff>373811</xdr:colOff>
      <xdr:row>38</xdr:row>
      <xdr:rowOff>178279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7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University\My%20papers\Chasm%20Israel\working%20files\PCNonlin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x3"/>
      <sheetName val="Current"/>
      <sheetName val="PC"/>
    </sheetNames>
    <sheetDataSet>
      <sheetData sheetId="0">
        <row r="11">
          <cell r="A11">
            <v>1979</v>
          </cell>
          <cell r="B11">
            <v>0</v>
          </cell>
        </row>
        <row r="12">
          <cell r="A12">
            <v>1980</v>
          </cell>
          <cell r="B12">
            <v>500</v>
          </cell>
        </row>
        <row r="13">
          <cell r="A13">
            <v>1981</v>
          </cell>
          <cell r="B13">
            <v>1000</v>
          </cell>
        </row>
        <row r="14">
          <cell r="A14">
            <v>1982</v>
          </cell>
          <cell r="B14">
            <v>1550</v>
          </cell>
        </row>
        <row r="15">
          <cell r="A15">
            <v>1983</v>
          </cell>
          <cell r="B15">
            <v>3750</v>
          </cell>
        </row>
        <row r="16">
          <cell r="A16">
            <v>1984</v>
          </cell>
          <cell r="B16">
            <v>3975</v>
          </cell>
        </row>
        <row r="17">
          <cell r="A17">
            <v>1985</v>
          </cell>
          <cell r="B17">
            <v>3200</v>
          </cell>
        </row>
        <row r="18">
          <cell r="A18">
            <v>1986</v>
          </cell>
          <cell r="B18">
            <v>2950</v>
          </cell>
        </row>
        <row r="19">
          <cell r="A19">
            <v>1987</v>
          </cell>
          <cell r="B19">
            <v>3125</v>
          </cell>
        </row>
        <row r="20">
          <cell r="A20">
            <v>1988</v>
          </cell>
          <cell r="B20">
            <v>3500</v>
          </cell>
        </row>
        <row r="21">
          <cell r="A21">
            <v>1989</v>
          </cell>
          <cell r="B21">
            <v>3900</v>
          </cell>
        </row>
        <row r="22">
          <cell r="A22">
            <v>1990</v>
          </cell>
          <cell r="B22">
            <v>4000</v>
          </cell>
        </row>
        <row r="23">
          <cell r="A23">
            <v>1991</v>
          </cell>
          <cell r="B23">
            <v>3900</v>
          </cell>
        </row>
        <row r="24">
          <cell r="A24">
            <v>1992</v>
          </cell>
          <cell r="B24">
            <v>4875</v>
          </cell>
        </row>
        <row r="25">
          <cell r="A25">
            <v>1993</v>
          </cell>
          <cell r="B25">
            <v>5850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5" workbookViewId="0">
      <selection activeCell="M12" sqref="M12"/>
    </sheetView>
  </sheetViews>
  <sheetFormatPr defaultRowHeight="12.75"/>
  <cols>
    <col min="11" max="11" width="9.7109375" customWidth="1"/>
    <col min="12" max="12" width="10.7109375" customWidth="1"/>
    <col min="13" max="13" width="18.140625" customWidth="1"/>
    <col min="14" max="14" width="10.7109375" customWidth="1"/>
  </cols>
  <sheetData>
    <row r="1" spans="1:16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L1" s="2" t="s">
        <v>41</v>
      </c>
      <c r="M1" s="2" t="s">
        <v>0</v>
      </c>
      <c r="N1" s="2" t="s">
        <v>46</v>
      </c>
      <c r="O1" s="2"/>
      <c r="P1" s="2"/>
    </row>
    <row r="2" spans="1:16">
      <c r="A2" s="3"/>
      <c r="B2" s="2"/>
      <c r="C2" s="2"/>
      <c r="D2" s="2"/>
      <c r="E2" s="2"/>
      <c r="F2" s="2"/>
      <c r="G2" s="2"/>
      <c r="H2" s="2"/>
      <c r="I2" s="2"/>
      <c r="J2" s="2"/>
      <c r="K2" s="2" t="s">
        <v>14</v>
      </c>
      <c r="L2" s="4">
        <f>MAX(F11:F60)</f>
        <v>1585.7591828407326</v>
      </c>
      <c r="M2" s="2">
        <v>1985</v>
      </c>
      <c r="N2" s="5">
        <f>E16+E17</f>
        <v>358365.19349852338</v>
      </c>
      <c r="O2" s="5">
        <f>G17+I17</f>
        <v>11172.92443184928</v>
      </c>
      <c r="P2" s="2"/>
    </row>
    <row r="3" spans="1:16">
      <c r="A3" s="2" t="s">
        <v>11</v>
      </c>
      <c r="B3" s="2"/>
      <c r="C3" s="2"/>
      <c r="D3" s="2"/>
      <c r="E3" s="2"/>
      <c r="F3" s="2" t="s">
        <v>35</v>
      </c>
      <c r="G3" s="2"/>
      <c r="H3" s="2"/>
      <c r="I3" s="2"/>
      <c r="J3" s="2"/>
      <c r="K3" s="2" t="s">
        <v>15</v>
      </c>
      <c r="L3" s="4">
        <f>MAX(H11:H60)</f>
        <v>12838.463827808173</v>
      </c>
      <c r="M3" s="2">
        <v>2001</v>
      </c>
      <c r="N3" s="6">
        <f>O2/N2</f>
        <v>3.1177482173349844E-2</v>
      </c>
      <c r="O3" s="2"/>
      <c r="P3" s="2"/>
    </row>
    <row r="4" spans="1:16">
      <c r="A4" s="3" t="s">
        <v>12</v>
      </c>
      <c r="B4" s="2"/>
      <c r="C4" s="2"/>
      <c r="D4" s="2"/>
      <c r="E4" s="2"/>
      <c r="F4" s="2" t="s">
        <v>39</v>
      </c>
      <c r="G4" s="2"/>
      <c r="H4" s="2"/>
      <c r="I4" s="2"/>
      <c r="J4" s="2"/>
      <c r="K4" s="2" t="s">
        <v>42</v>
      </c>
      <c r="L4" s="4"/>
      <c r="M4" s="2">
        <f>M3-M2</f>
        <v>16</v>
      </c>
      <c r="N4" s="2"/>
      <c r="O4" s="2"/>
      <c r="P4" s="2"/>
    </row>
    <row r="5" spans="1:16">
      <c r="A5" s="3" t="s">
        <v>13</v>
      </c>
      <c r="B5" s="2"/>
      <c r="C5" s="2"/>
      <c r="D5" s="2"/>
      <c r="E5" s="2"/>
      <c r="F5" s="2"/>
      <c r="G5" s="2"/>
      <c r="H5" s="2"/>
      <c r="I5" s="2"/>
      <c r="J5" s="2"/>
      <c r="K5" s="2" t="s">
        <v>44</v>
      </c>
      <c r="M5" s="2">
        <v>1986</v>
      </c>
      <c r="N5" s="2">
        <f>M5-M2</f>
        <v>1</v>
      </c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 t="s">
        <v>32</v>
      </c>
      <c r="N6" s="2" t="s">
        <v>33</v>
      </c>
      <c r="O6" s="2"/>
      <c r="P6" s="2"/>
    </row>
    <row r="7" spans="1:16">
      <c r="A7" s="2"/>
      <c r="B7" s="3" t="s">
        <v>24</v>
      </c>
      <c r="C7" s="2"/>
      <c r="D7" s="2"/>
      <c r="E7" s="2"/>
      <c r="F7" s="2"/>
      <c r="G7" s="2" t="s">
        <v>25</v>
      </c>
      <c r="H7" s="2"/>
      <c r="I7" s="2"/>
      <c r="J7" s="2"/>
      <c r="K7" s="2"/>
      <c r="L7" s="2"/>
      <c r="M7" s="2">
        <f>N7-4</f>
        <v>18</v>
      </c>
      <c r="N7" s="2">
        <f>A34-A12</f>
        <v>22</v>
      </c>
      <c r="O7" s="2"/>
      <c r="P7" s="2"/>
    </row>
    <row r="8" spans="1:16">
      <c r="A8" s="7"/>
      <c r="B8" s="7"/>
      <c r="C8" s="7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</row>
    <row r="9" spans="1:16">
      <c r="A9" s="9" t="s">
        <v>0</v>
      </c>
      <c r="B9" s="9" t="s">
        <v>1</v>
      </c>
      <c r="C9" s="9" t="s">
        <v>2</v>
      </c>
      <c r="D9" s="8"/>
      <c r="E9" s="8" t="s">
        <v>4</v>
      </c>
      <c r="F9" s="8" t="s">
        <v>14</v>
      </c>
      <c r="G9" s="8" t="s">
        <v>14</v>
      </c>
      <c r="H9" s="8" t="s">
        <v>15</v>
      </c>
      <c r="I9" s="8" t="s">
        <v>15</v>
      </c>
      <c r="J9" s="8" t="s">
        <v>3</v>
      </c>
      <c r="K9" s="8"/>
      <c r="L9" s="8"/>
      <c r="M9" s="8" t="s">
        <v>5</v>
      </c>
      <c r="N9" s="10" t="s">
        <v>8</v>
      </c>
      <c r="O9" s="8"/>
      <c r="P9" s="2"/>
    </row>
    <row r="10" spans="1:16">
      <c r="A10" s="2"/>
      <c r="B10" s="2"/>
      <c r="C10" s="2"/>
      <c r="D10" s="8"/>
      <c r="E10" s="8"/>
      <c r="F10" s="8" t="s">
        <v>20</v>
      </c>
      <c r="G10" s="8" t="s">
        <v>19</v>
      </c>
      <c r="H10" s="8" t="s">
        <v>22</v>
      </c>
      <c r="I10" s="8" t="s">
        <v>21</v>
      </c>
      <c r="J10" s="8" t="s">
        <v>23</v>
      </c>
      <c r="K10" s="8" t="s">
        <v>10</v>
      </c>
      <c r="L10" s="8"/>
      <c r="M10" s="8" t="s">
        <v>6</v>
      </c>
      <c r="N10" s="10" t="s">
        <v>7</v>
      </c>
      <c r="O10" s="10" t="s">
        <v>9</v>
      </c>
      <c r="P10" s="2"/>
    </row>
    <row r="11" spans="1:16">
      <c r="A11" s="11">
        <v>1979</v>
      </c>
      <c r="B11" s="12">
        <f>C11-C10</f>
        <v>0</v>
      </c>
      <c r="C11" s="12">
        <v>0</v>
      </c>
      <c r="D11" s="8"/>
      <c r="E11" s="2"/>
      <c r="F11" s="2">
        <v>0</v>
      </c>
      <c r="G11" s="2">
        <v>0</v>
      </c>
      <c r="H11" s="2">
        <v>0</v>
      </c>
      <c r="I11" s="2">
        <v>0</v>
      </c>
      <c r="J11" s="13">
        <f>F11+H11</f>
        <v>0</v>
      </c>
      <c r="K11" s="2"/>
      <c r="L11" s="2"/>
      <c r="M11" s="2"/>
      <c r="N11" s="2"/>
      <c r="O11" s="2"/>
      <c r="P11" s="2"/>
    </row>
    <row r="12" spans="1:16">
      <c r="A12" s="14">
        <v>1980</v>
      </c>
      <c r="B12">
        <v>500</v>
      </c>
      <c r="C12" s="12">
        <f>C11+B12</f>
        <v>500</v>
      </c>
      <c r="D12" s="16" t="s">
        <v>36</v>
      </c>
      <c r="E12" s="17">
        <v>9.1766679762409729E-3</v>
      </c>
      <c r="F12" s="13">
        <f t="shared" ref="F12:F34" si="0">+($E$12+$E$13*G11/$E$16)*($E$16-G11)</f>
        <v>1585.7591828407326</v>
      </c>
      <c r="G12" s="5">
        <f>G11+F12</f>
        <v>1585.7591828407326</v>
      </c>
      <c r="H12" s="13">
        <f>+($E$14*I11/($E$16+$E$17)+$E$15*G11/($E$16+$E$17))*($E$17-I11)</f>
        <v>0</v>
      </c>
      <c r="I12" s="5">
        <f>I11+H12</f>
        <v>0</v>
      </c>
      <c r="J12" s="13">
        <f>F12+H12</f>
        <v>1585.7591828407326</v>
      </c>
      <c r="K12" s="13">
        <f>+(J12-B12)^2</f>
        <v>1178873.0031229754</v>
      </c>
      <c r="L12" s="13">
        <f t="shared" ref="L12:L30" si="1">+(B12-$C$36)^2</f>
        <v>38332249.527410209</v>
      </c>
      <c r="M12" s="13">
        <f>+SUM(K12:K34)/M7</f>
        <v>1188165.444516754</v>
      </c>
      <c r="N12" s="13">
        <f>+SUM(L12:L34)/N7</f>
        <v>23947534.584980235</v>
      </c>
      <c r="O12" s="18">
        <f>1-M12/N12</f>
        <v>0.95038464438581649</v>
      </c>
      <c r="P12" s="2"/>
    </row>
    <row r="13" spans="1:16">
      <c r="A13" s="14">
        <v>1981</v>
      </c>
      <c r="B13">
        <v>1000</v>
      </c>
      <c r="C13" s="12">
        <f t="shared" ref="C13:C34" si="2">C12+B13</f>
        <v>1500</v>
      </c>
      <c r="D13" s="16" t="s">
        <v>37</v>
      </c>
      <c r="E13" s="19">
        <v>9.1766679762409764E-3</v>
      </c>
      <c r="F13" s="13">
        <f t="shared" si="0"/>
        <v>1585.6256441013013</v>
      </c>
      <c r="G13" s="5">
        <f t="shared" ref="G13:I28" si="3">G12+F13</f>
        <v>3171.3848269420341</v>
      </c>
      <c r="H13" s="13">
        <f t="shared" ref="H13:H34" si="4">+($E$14*I12/($E$16+$E$17)+$E$15*G12/($E$16+$E$17))*($E$17-I12)</f>
        <v>78.536852521249571</v>
      </c>
      <c r="I13" s="5">
        <f t="shared" si="3"/>
        <v>78.536852521249571</v>
      </c>
      <c r="J13" s="13">
        <f>F13+H13</f>
        <v>1664.1624966225509</v>
      </c>
      <c r="K13" s="13">
        <f>+(F12-B13)^2</f>
        <v>343113.82028224278</v>
      </c>
      <c r="L13" s="13">
        <f t="shared" si="1"/>
        <v>32390945.179584123</v>
      </c>
      <c r="M13" s="13"/>
      <c r="N13" s="13">
        <f>+SQRT(N12)</f>
        <v>4893.6218269273968</v>
      </c>
      <c r="O13" s="13"/>
      <c r="P13" s="2"/>
    </row>
    <row r="14" spans="1:16">
      <c r="A14" s="14">
        <v>1982</v>
      </c>
      <c r="B14">
        <v>1550</v>
      </c>
      <c r="C14" s="12">
        <f t="shared" si="2"/>
        <v>3050</v>
      </c>
      <c r="D14" s="20" t="s">
        <v>38</v>
      </c>
      <c r="E14" s="21">
        <v>0.5</v>
      </c>
      <c r="F14" s="13">
        <f t="shared" si="0"/>
        <v>1585.2250728639087</v>
      </c>
      <c r="G14" s="5">
        <f t="shared" si="3"/>
        <v>4756.6098998059424</v>
      </c>
      <c r="H14" s="13">
        <f t="shared" si="4"/>
        <v>177.32523526509451</v>
      </c>
      <c r="I14" s="5">
        <f t="shared" si="3"/>
        <v>255.86208778634409</v>
      </c>
      <c r="J14" s="13">
        <f t="shared" ref="J14:J34" si="5">F14+H14</f>
        <v>1762.5503081290033</v>
      </c>
      <c r="K14" s="13">
        <f t="shared" ref="K14:K30" si="6">+(J14-B14)^2</f>
        <v>45177.63348573423</v>
      </c>
      <c r="L14" s="13">
        <f t="shared" si="1"/>
        <v>26433010.396975424</v>
      </c>
      <c r="M14" s="13"/>
      <c r="N14" s="13"/>
      <c r="O14" s="13"/>
      <c r="P14" s="2"/>
    </row>
    <row r="15" spans="1:16">
      <c r="A15" s="14">
        <v>1983</v>
      </c>
      <c r="B15">
        <v>3750</v>
      </c>
      <c r="C15" s="12">
        <f t="shared" si="2"/>
        <v>6800</v>
      </c>
      <c r="D15" s="16" t="s">
        <v>16</v>
      </c>
      <c r="E15" s="22">
        <v>9.5647463084334125E-2</v>
      </c>
      <c r="F15" s="13">
        <f t="shared" si="0"/>
        <v>1584.5576715033167</v>
      </c>
      <c r="G15" s="5">
        <f t="shared" si="3"/>
        <v>6341.1675713092591</v>
      </c>
      <c r="H15" s="13">
        <f t="shared" si="4"/>
        <v>301.40413596361304</v>
      </c>
      <c r="I15" s="5">
        <f t="shared" si="3"/>
        <v>557.26622374995713</v>
      </c>
      <c r="J15" s="13">
        <f t="shared" si="5"/>
        <v>1885.9618074669297</v>
      </c>
      <c r="K15" s="13">
        <f t="shared" si="6"/>
        <v>3474638.3832219555</v>
      </c>
      <c r="L15" s="13">
        <f t="shared" si="1"/>
        <v>8651271.2665406428</v>
      </c>
      <c r="M15" s="13"/>
      <c r="N15" s="13"/>
      <c r="O15" s="13"/>
      <c r="P15" s="2"/>
    </row>
    <row r="16" spans="1:16">
      <c r="A16" s="14">
        <v>1984</v>
      </c>
      <c r="B16">
        <v>3975</v>
      </c>
      <c r="C16" s="12">
        <f t="shared" si="2"/>
        <v>10775</v>
      </c>
      <c r="D16" s="16" t="s">
        <v>17</v>
      </c>
      <c r="E16" s="13">
        <v>172803.37339722572</v>
      </c>
      <c r="F16" s="13">
        <f t="shared" si="0"/>
        <v>1583.6238220585096</v>
      </c>
      <c r="G16" s="5">
        <f t="shared" si="3"/>
        <v>7924.7913933677683</v>
      </c>
      <c r="H16" s="13">
        <f t="shared" si="4"/>
        <v>456.95488541008388</v>
      </c>
      <c r="I16" s="5">
        <f t="shared" si="3"/>
        <v>1014.221109160041</v>
      </c>
      <c r="J16" s="13">
        <f t="shared" si="5"/>
        <v>2040.5787074685936</v>
      </c>
      <c r="K16" s="13">
        <f t="shared" si="6"/>
        <v>3741985.736998877</v>
      </c>
      <c r="L16" s="13">
        <f t="shared" si="1"/>
        <v>7378309.3100189036</v>
      </c>
      <c r="M16" s="13"/>
      <c r="N16" s="13"/>
      <c r="O16" s="13"/>
      <c r="P16" s="2"/>
    </row>
    <row r="17" spans="1:16">
      <c r="A17" s="14">
        <v>1985</v>
      </c>
      <c r="B17">
        <v>3200</v>
      </c>
      <c r="C17" s="12">
        <f t="shared" si="2"/>
        <v>13975</v>
      </c>
      <c r="D17" s="16" t="s">
        <v>18</v>
      </c>
      <c r="E17" s="13">
        <v>185561.82010129766</v>
      </c>
      <c r="F17" s="13">
        <f t="shared" si="0"/>
        <v>1582.4240857598088</v>
      </c>
      <c r="G17" s="5">
        <f t="shared" si="3"/>
        <v>9507.2154791275771</v>
      </c>
      <c r="H17" s="13">
        <f t="shared" si="4"/>
        <v>651.48784356166243</v>
      </c>
      <c r="I17" s="5">
        <f t="shared" si="3"/>
        <v>1665.7089527217036</v>
      </c>
      <c r="J17" s="13">
        <f t="shared" si="5"/>
        <v>2233.9119293214712</v>
      </c>
      <c r="K17" s="13">
        <f t="shared" si="6"/>
        <v>933326.16030736198</v>
      </c>
      <c r="L17" s="13">
        <f t="shared" si="1"/>
        <v>12189206.049149338</v>
      </c>
      <c r="M17" s="13"/>
      <c r="N17" s="13"/>
      <c r="O17" s="13"/>
      <c r="P17" s="2"/>
    </row>
    <row r="18" spans="1:16">
      <c r="A18" s="14">
        <v>1986</v>
      </c>
      <c r="B18">
        <v>2950</v>
      </c>
      <c r="C18" s="12">
        <f t="shared" si="2"/>
        <v>16925</v>
      </c>
      <c r="D18" s="13" t="s">
        <v>28</v>
      </c>
      <c r="E18" s="13"/>
      <c r="F18" s="13">
        <f t="shared" si="0"/>
        <v>1580.9592022999373</v>
      </c>
      <c r="G18" s="5">
        <f t="shared" si="3"/>
        <v>11088.174681427514</v>
      </c>
      <c r="H18" s="13">
        <f t="shared" si="4"/>
        <v>894.01255038497698</v>
      </c>
      <c r="I18" s="5">
        <f t="shared" si="3"/>
        <v>2559.7215031066808</v>
      </c>
      <c r="J18" s="13">
        <f t="shared" si="5"/>
        <v>2474.9717526849145</v>
      </c>
      <c r="K18" s="13">
        <f t="shared" si="6"/>
        <v>225651.83574724206</v>
      </c>
      <c r="L18" s="13">
        <f t="shared" si="1"/>
        <v>13997358.223062383</v>
      </c>
      <c r="M18" s="13"/>
      <c r="N18" s="13"/>
      <c r="O18" s="13"/>
      <c r="P18" s="2"/>
    </row>
    <row r="19" spans="1:16">
      <c r="A19" s="14">
        <v>1987</v>
      </c>
      <c r="B19">
        <v>3125</v>
      </c>
      <c r="C19" s="12">
        <f t="shared" si="2"/>
        <v>20050</v>
      </c>
      <c r="D19" s="13" t="s">
        <v>29</v>
      </c>
      <c r="E19" s="23">
        <f>O12</f>
        <v>0.95038464438581649</v>
      </c>
      <c r="F19" s="13">
        <f t="shared" si="0"/>
        <v>1579.2300888506895</v>
      </c>
      <c r="G19" s="5">
        <f t="shared" si="3"/>
        <v>12667.404770278203</v>
      </c>
      <c r="H19" s="13">
        <f t="shared" si="4"/>
        <v>1195.1527223250639</v>
      </c>
      <c r="I19" s="5">
        <f t="shared" si="3"/>
        <v>3754.8742254317449</v>
      </c>
      <c r="J19" s="13">
        <f t="shared" si="5"/>
        <v>2774.3828111757534</v>
      </c>
      <c r="K19" s="13">
        <f t="shared" si="6"/>
        <v>122932.41309901737</v>
      </c>
      <c r="L19" s="13">
        <f t="shared" si="1"/>
        <v>12718526.701323252</v>
      </c>
      <c r="M19" s="13"/>
      <c r="N19" s="13"/>
      <c r="O19" s="13"/>
      <c r="P19" s="2"/>
    </row>
    <row r="20" spans="1:16">
      <c r="A20" s="14">
        <v>1988</v>
      </c>
      <c r="B20">
        <v>3500</v>
      </c>
      <c r="C20" s="12">
        <f t="shared" si="2"/>
        <v>23550</v>
      </c>
      <c r="D20" s="13"/>
      <c r="E20" s="13"/>
      <c r="F20" s="13">
        <f t="shared" si="0"/>
        <v>1577.2378388274694</v>
      </c>
      <c r="G20" s="5">
        <f t="shared" si="3"/>
        <v>14244.642609105673</v>
      </c>
      <c r="H20" s="13">
        <f t="shared" si="4"/>
        <v>1567.1425295866093</v>
      </c>
      <c r="I20" s="5">
        <f t="shared" si="3"/>
        <v>5322.0167550183542</v>
      </c>
      <c r="J20" s="13">
        <f t="shared" si="5"/>
        <v>3144.3803684140785</v>
      </c>
      <c r="K20" s="13">
        <f t="shared" si="6"/>
        <v>126465.32236930655</v>
      </c>
      <c r="L20" s="13">
        <f t="shared" si="1"/>
        <v>10184423.440453686</v>
      </c>
      <c r="M20" s="13"/>
      <c r="N20" s="13"/>
      <c r="O20" s="13"/>
      <c r="P20" s="2"/>
    </row>
    <row r="21" spans="1:16">
      <c r="A21" s="14">
        <v>1989</v>
      </c>
      <c r="B21">
        <v>3900</v>
      </c>
      <c r="C21" s="12">
        <f t="shared" si="2"/>
        <v>27450</v>
      </c>
      <c r="D21" s="13"/>
      <c r="E21" s="24"/>
      <c r="F21" s="13">
        <f t="shared" si="0"/>
        <v>1574.9837204045739</v>
      </c>
      <c r="G21" s="5">
        <f t="shared" si="3"/>
        <v>15819.626329510247</v>
      </c>
      <c r="H21" s="13">
        <f t="shared" si="4"/>
        <v>2023.6057248006771</v>
      </c>
      <c r="I21" s="5">
        <f t="shared" si="3"/>
        <v>7345.6224798190315</v>
      </c>
      <c r="J21" s="13">
        <f t="shared" si="5"/>
        <v>3598.5894452052507</v>
      </c>
      <c r="K21" s="13">
        <f t="shared" si="6"/>
        <v>90848.322541678543</v>
      </c>
      <c r="L21" s="13">
        <f t="shared" si="1"/>
        <v>7791379.9621928167</v>
      </c>
      <c r="M21" s="13"/>
      <c r="N21" s="13"/>
      <c r="O21" s="13"/>
      <c r="P21" s="2"/>
    </row>
    <row r="22" spans="1:16">
      <c r="A22" s="14">
        <v>1990</v>
      </c>
      <c r="B22">
        <v>4000</v>
      </c>
      <c r="C22" s="12">
        <f t="shared" si="2"/>
        <v>31450</v>
      </c>
      <c r="D22" s="13"/>
      <c r="E22" s="13"/>
      <c r="F22" s="13">
        <f t="shared" si="0"/>
        <v>1572.4691747847173</v>
      </c>
      <c r="G22" s="5">
        <f t="shared" si="3"/>
        <v>17392.095504294964</v>
      </c>
      <c r="H22" s="13">
        <f t="shared" si="4"/>
        <v>2578.974378652927</v>
      </c>
      <c r="I22" s="5">
        <f t="shared" si="3"/>
        <v>9924.5968584719594</v>
      </c>
      <c r="J22" s="13">
        <f t="shared" si="5"/>
        <v>4151.4435534376444</v>
      </c>
      <c r="K22" s="13">
        <f t="shared" si="6"/>
        <v>22935.149877820644</v>
      </c>
      <c r="L22" s="13">
        <f t="shared" si="1"/>
        <v>7243119.0926275998</v>
      </c>
      <c r="M22" s="13"/>
      <c r="N22" s="13"/>
      <c r="O22" s="13"/>
      <c r="P22" s="2"/>
    </row>
    <row r="23" spans="1:16">
      <c r="A23" s="14">
        <v>1991</v>
      </c>
      <c r="B23">
        <v>3900</v>
      </c>
      <c r="C23" s="12">
        <f t="shared" si="2"/>
        <v>35350</v>
      </c>
      <c r="D23" s="13"/>
      <c r="E23" s="13"/>
      <c r="F23" s="13">
        <f t="shared" si="0"/>
        <v>1569.695814226862</v>
      </c>
      <c r="G23" s="5">
        <f t="shared" si="3"/>
        <v>18961.791318521828</v>
      </c>
      <c r="H23" s="13">
        <f t="shared" si="4"/>
        <v>3247.35376779542</v>
      </c>
      <c r="I23" s="5">
        <f t="shared" si="3"/>
        <v>13171.950626267379</v>
      </c>
      <c r="J23" s="13">
        <f t="shared" si="5"/>
        <v>4817.0495820222823</v>
      </c>
      <c r="K23" s="13">
        <f t="shared" si="6"/>
        <v>840979.93588724255</v>
      </c>
      <c r="L23" s="13">
        <f t="shared" si="1"/>
        <v>7791379.9621928167</v>
      </c>
      <c r="M23" s="13"/>
      <c r="N23" s="13"/>
      <c r="O23" s="13"/>
      <c r="P23" s="2"/>
    </row>
    <row r="24" spans="1:16">
      <c r="A24" s="14">
        <v>1992</v>
      </c>
      <c r="B24">
        <v>4875</v>
      </c>
      <c r="C24" s="12">
        <f t="shared" si="2"/>
        <v>40225</v>
      </c>
      <c r="D24" s="13"/>
      <c r="E24" s="13"/>
      <c r="F24" s="13">
        <f t="shared" si="0"/>
        <v>1566.6654198370163</v>
      </c>
      <c r="G24" s="5">
        <f t="shared" si="3"/>
        <v>20528.456738358844</v>
      </c>
      <c r="H24" s="13">
        <f t="shared" si="4"/>
        <v>4040.5984202936088</v>
      </c>
      <c r="I24" s="5">
        <f t="shared" si="3"/>
        <v>17212.549046560987</v>
      </c>
      <c r="J24" s="13">
        <f t="shared" si="5"/>
        <v>5607.2638401306249</v>
      </c>
      <c r="K24" s="13">
        <f t="shared" si="6"/>
        <v>536210.33156284934</v>
      </c>
      <c r="L24" s="13">
        <f t="shared" si="1"/>
        <v>3298961.483931947</v>
      </c>
      <c r="M24" s="13"/>
      <c r="N24" s="13"/>
      <c r="O24" s="13"/>
      <c r="P24" s="2"/>
    </row>
    <row r="25" spans="1:16">
      <c r="A25" s="14">
        <v>1993</v>
      </c>
      <c r="B25">
        <v>5850</v>
      </c>
      <c r="C25" s="12">
        <f>C24+B25</f>
        <v>46075</v>
      </c>
      <c r="D25" s="13"/>
      <c r="E25" s="13"/>
      <c r="F25" s="13">
        <f t="shared" si="0"/>
        <v>1563.3799391272064</v>
      </c>
      <c r="G25" s="5">
        <f t="shared" si="3"/>
        <v>22091.836677486051</v>
      </c>
      <c r="H25" s="13">
        <f t="shared" si="4"/>
        <v>4965.3621345771253</v>
      </c>
      <c r="I25" s="5">
        <f t="shared" si="3"/>
        <v>22177.911181138112</v>
      </c>
      <c r="J25" s="13">
        <f t="shared" si="5"/>
        <v>6528.7420737043321</v>
      </c>
      <c r="K25" s="13">
        <f t="shared" si="6"/>
        <v>460690.80261645705</v>
      </c>
      <c r="L25" s="13">
        <f t="shared" si="1"/>
        <v>707793.00567107752</v>
      </c>
      <c r="M25" s="13"/>
      <c r="N25" s="13"/>
      <c r="O25" s="13"/>
      <c r="P25" s="2"/>
    </row>
    <row r="26" spans="1:16">
      <c r="A26" s="14">
        <v>1994</v>
      </c>
      <c r="B26">
        <v>6725</v>
      </c>
      <c r="C26" s="12">
        <f t="shared" si="2"/>
        <v>52800</v>
      </c>
      <c r="D26" s="2"/>
      <c r="E26" s="2"/>
      <c r="F26" s="13">
        <f t="shared" si="0"/>
        <v>1559.8414833483776</v>
      </c>
      <c r="G26" s="5">
        <f t="shared" si="3"/>
        <v>23651.678160834428</v>
      </c>
      <c r="H26" s="13">
        <f t="shared" si="4"/>
        <v>6018.9765786452554</v>
      </c>
      <c r="I26" s="5">
        <f t="shared" si="3"/>
        <v>28196.887759783367</v>
      </c>
      <c r="J26" s="13">
        <f t="shared" si="5"/>
        <v>7578.8180619936329</v>
      </c>
      <c r="K26" s="13">
        <f t="shared" si="6"/>
        <v>729005.28298656316</v>
      </c>
      <c r="L26" s="13">
        <f t="shared" si="1"/>
        <v>1135.396975425328</v>
      </c>
      <c r="M26" s="2"/>
      <c r="N26" s="2"/>
      <c r="O26" s="2"/>
      <c r="P26" s="2"/>
    </row>
    <row r="27" spans="1:16">
      <c r="A27" s="14">
        <v>1995</v>
      </c>
      <c r="B27">
        <v>8400</v>
      </c>
      <c r="C27" s="12">
        <f t="shared" si="2"/>
        <v>61200</v>
      </c>
      <c r="D27" s="2"/>
      <c r="E27" s="2"/>
      <c r="F27" s="13">
        <f t="shared" si="0"/>
        <v>1556.0523246034993</v>
      </c>
      <c r="G27" s="5">
        <f t="shared" si="3"/>
        <v>25207.730485437929</v>
      </c>
      <c r="H27" s="13">
        <f t="shared" si="4"/>
        <v>7184.2781762617906</v>
      </c>
      <c r="I27" s="5">
        <f t="shared" si="3"/>
        <v>35381.165936045159</v>
      </c>
      <c r="J27" s="13">
        <f t="shared" si="5"/>
        <v>8740.3305008652897</v>
      </c>
      <c r="K27" s="13">
        <f t="shared" si="6"/>
        <v>115824.84981921891</v>
      </c>
      <c r="L27" s="13">
        <f t="shared" si="1"/>
        <v>2919640.8317580339</v>
      </c>
      <c r="M27" s="2"/>
      <c r="N27" s="2"/>
      <c r="O27" s="2"/>
      <c r="P27" s="2"/>
    </row>
    <row r="28" spans="1:16">
      <c r="A28" s="14">
        <v>1996</v>
      </c>
      <c r="B28">
        <v>9400</v>
      </c>
      <c r="C28" s="12">
        <f t="shared" si="2"/>
        <v>70600</v>
      </c>
      <c r="D28" s="2"/>
      <c r="E28" s="2"/>
      <c r="F28" s="13">
        <f t="shared" si="0"/>
        <v>1552.0148927476419</v>
      </c>
      <c r="G28" s="5">
        <f t="shared" si="3"/>
        <v>26759.745378185569</v>
      </c>
      <c r="H28" s="13">
        <f t="shared" si="4"/>
        <v>8424.0246132751436</v>
      </c>
      <c r="I28" s="5">
        <f t="shared" si="3"/>
        <v>43805.190549320301</v>
      </c>
      <c r="J28" s="13">
        <f t="shared" si="5"/>
        <v>9976.0395060227856</v>
      </c>
      <c r="K28" s="13">
        <f t="shared" si="6"/>
        <v>331821.51249897492</v>
      </c>
      <c r="L28" s="13">
        <f t="shared" si="1"/>
        <v>7337032.1361058597</v>
      </c>
      <c r="M28" s="2"/>
      <c r="N28" s="2"/>
      <c r="O28" s="2"/>
      <c r="P28" s="2"/>
    </row>
    <row r="29" spans="1:16">
      <c r="A29" s="14">
        <v>1997</v>
      </c>
      <c r="B29">
        <v>11000</v>
      </c>
      <c r="C29" s="12">
        <f t="shared" si="2"/>
        <v>81600</v>
      </c>
      <c r="D29" s="2"/>
      <c r="E29" s="2"/>
      <c r="F29" s="13">
        <f t="shared" si="0"/>
        <v>1547.7317720822696</v>
      </c>
      <c r="G29" s="5">
        <f t="shared" ref="G29:G34" si="7">G28+F29</f>
        <v>28307.477150267838</v>
      </c>
      <c r="H29" s="13">
        <f t="shared" si="4"/>
        <v>9676.3427086756019</v>
      </c>
      <c r="I29" s="5">
        <f t="shared" ref="I29:I34" si="8">I28+H29</f>
        <v>53481.533257995907</v>
      </c>
      <c r="J29" s="13">
        <f t="shared" si="5"/>
        <v>11224.074480757872</v>
      </c>
      <c r="K29" s="13">
        <f t="shared" si="6"/>
        <v>50209.372926910015</v>
      </c>
      <c r="L29" s="13">
        <f t="shared" si="1"/>
        <v>18564858.223062381</v>
      </c>
      <c r="M29" s="2"/>
      <c r="N29" s="2"/>
      <c r="O29" s="2"/>
      <c r="P29" s="2"/>
    </row>
    <row r="30" spans="1:16">
      <c r="A30" s="14">
        <v>1998</v>
      </c>
      <c r="B30">
        <v>12800</v>
      </c>
      <c r="C30" s="12">
        <f t="shared" si="2"/>
        <v>94400</v>
      </c>
      <c r="D30" s="2"/>
      <c r="E30" s="2"/>
      <c r="F30" s="13">
        <f t="shared" si="0"/>
        <v>1543.205697851444</v>
      </c>
      <c r="G30" s="5">
        <f t="shared" si="7"/>
        <v>29850.682848119282</v>
      </c>
      <c r="H30" s="13">
        <f t="shared" si="4"/>
        <v>10853.566815748723</v>
      </c>
      <c r="I30" s="5">
        <f t="shared" si="8"/>
        <v>64335.10007374463</v>
      </c>
      <c r="J30" s="13">
        <f t="shared" si="5"/>
        <v>12396.772513600168</v>
      </c>
      <c r="K30" s="13">
        <f t="shared" si="6"/>
        <v>162592.40578832658</v>
      </c>
      <c r="L30" s="13">
        <f t="shared" si="1"/>
        <v>37316162.570888467</v>
      </c>
      <c r="M30" s="2"/>
      <c r="N30" s="2"/>
      <c r="O30" s="2"/>
      <c r="P30" s="2"/>
    </row>
    <row r="31" spans="1:16">
      <c r="A31" s="14">
        <f>A30+1</f>
        <v>1999</v>
      </c>
      <c r="B31">
        <v>14900</v>
      </c>
      <c r="C31" s="12">
        <f t="shared" si="2"/>
        <v>109300</v>
      </c>
      <c r="D31" s="2"/>
      <c r="E31" s="2"/>
      <c r="F31" s="13">
        <f t="shared" si="0"/>
        <v>1538.4395525480443</v>
      </c>
      <c r="G31" s="5">
        <f t="shared" si="7"/>
        <v>31389.122400667326</v>
      </c>
      <c r="H31" s="13">
        <f t="shared" si="4"/>
        <v>11847.372930146868</v>
      </c>
      <c r="I31" s="5">
        <f t="shared" si="8"/>
        <v>76182.4730038915</v>
      </c>
      <c r="J31" s="13">
        <f t="shared" si="5"/>
        <v>13385.812482694913</v>
      </c>
      <c r="K31" s="13">
        <f>+(J31-B31)^2</f>
        <v>2292763.8375625419</v>
      </c>
      <c r="L31" s="13">
        <f>+(B31-$C$36)^2</f>
        <v>67382684.310018882</v>
      </c>
      <c r="M31" s="2"/>
      <c r="N31" s="2"/>
      <c r="O31" s="2"/>
      <c r="P31" s="2"/>
    </row>
    <row r="32" spans="1:16">
      <c r="A32" s="14">
        <f>A31+1</f>
        <v>2000</v>
      </c>
      <c r="B32">
        <v>16400</v>
      </c>
      <c r="C32" s="12">
        <f t="shared" si="2"/>
        <v>125700</v>
      </c>
      <c r="D32" s="2"/>
      <c r="E32" s="2"/>
      <c r="F32" s="13">
        <f t="shared" si="0"/>
        <v>1533.4363620385157</v>
      </c>
      <c r="G32" s="5">
        <f t="shared" si="7"/>
        <v>32922.558762705841</v>
      </c>
      <c r="H32" s="13">
        <f t="shared" si="4"/>
        <v>12542.465541215046</v>
      </c>
      <c r="I32" s="5">
        <f t="shared" si="8"/>
        <v>88724.938545106546</v>
      </c>
      <c r="J32" s="13">
        <f t="shared" si="5"/>
        <v>14075.901903253562</v>
      </c>
      <c r="K32" s="13">
        <f>+(J32-B32)^2</f>
        <v>5401431.9633004172</v>
      </c>
      <c r="L32" s="13">
        <f>+(B32-$C$36)^2</f>
        <v>94258771.266540632</v>
      </c>
      <c r="M32" s="2"/>
      <c r="N32" s="2"/>
      <c r="O32" s="2"/>
      <c r="P32" s="2"/>
    </row>
    <row r="33" spans="1:16">
      <c r="A33" s="14">
        <f>A32+1</f>
        <v>2001</v>
      </c>
      <c r="B33">
        <v>14400</v>
      </c>
      <c r="C33" s="12">
        <f t="shared" si="2"/>
        <v>140100</v>
      </c>
      <c r="D33" s="2"/>
      <c r="E33" s="2"/>
      <c r="F33" s="13">
        <f t="shared" si="0"/>
        <v>1528.1992915150013</v>
      </c>
      <c r="G33" s="5">
        <f t="shared" si="7"/>
        <v>34450.758054220845</v>
      </c>
      <c r="H33" s="13">
        <f t="shared" si="4"/>
        <v>12838.463827808173</v>
      </c>
      <c r="I33" s="5">
        <f t="shared" si="8"/>
        <v>101563.40237291472</v>
      </c>
      <c r="J33" s="13">
        <f t="shared" si="5"/>
        <v>14366.663119323173</v>
      </c>
      <c r="K33" s="13">
        <f>+(J33-B33)^2</f>
        <v>1111.347613260981</v>
      </c>
      <c r="L33" s="13">
        <f>+(B33-$C$36)^2</f>
        <v>59423988.65784499</v>
      </c>
      <c r="M33" s="2"/>
      <c r="N33" s="2"/>
      <c r="O33" s="2"/>
      <c r="P33" s="2"/>
    </row>
    <row r="34" spans="1:16">
      <c r="A34" s="14">
        <f>A33+1</f>
        <v>2002</v>
      </c>
      <c r="B34">
        <v>13800</v>
      </c>
      <c r="C34" s="12">
        <f t="shared" si="2"/>
        <v>153900</v>
      </c>
      <c r="D34" s="2"/>
      <c r="E34" s="2"/>
      <c r="F34" s="13">
        <f t="shared" si="0"/>
        <v>1522.731641284068</v>
      </c>
      <c r="G34" s="5">
        <f t="shared" si="7"/>
        <v>35973.489695504912</v>
      </c>
      <c r="H34" s="13">
        <f t="shared" si="4"/>
        <v>12675.248983476231</v>
      </c>
      <c r="I34" s="5">
        <f t="shared" si="8"/>
        <v>114238.65135639094</v>
      </c>
      <c r="J34" s="13">
        <f t="shared" si="5"/>
        <v>14197.980624760299</v>
      </c>
      <c r="K34" s="13">
        <f>+(J34-B34)^2</f>
        <v>158388.57768459807</v>
      </c>
      <c r="L34" s="13">
        <f>+(B34-$C$36)^2</f>
        <v>50533553.875236295</v>
      </c>
      <c r="M34" s="2"/>
      <c r="N34" s="2"/>
      <c r="O34" s="2"/>
      <c r="P34" s="13"/>
    </row>
    <row r="35" spans="1:16">
      <c r="A35" s="14">
        <f>COUNT(A11:A34)-1</f>
        <v>23</v>
      </c>
      <c r="D35" s="2"/>
      <c r="E35" s="2"/>
      <c r="F35" s="13"/>
      <c r="G35" s="5"/>
      <c r="H35" s="13"/>
      <c r="I35" s="5"/>
      <c r="J35" s="13"/>
      <c r="K35" s="2"/>
      <c r="L35" s="2"/>
      <c r="M35" s="2"/>
      <c r="N35" s="2">
        <f>1-2950/3975</f>
        <v>0.25786163522012584</v>
      </c>
      <c r="O35" s="2"/>
      <c r="P35" s="13"/>
    </row>
    <row r="36" spans="1:16">
      <c r="A36" s="14"/>
      <c r="B36" s="2" t="s">
        <v>26</v>
      </c>
      <c r="C36" s="12">
        <f>AVERAGE(B12:B34)</f>
        <v>6691.304347826087</v>
      </c>
      <c r="D36" s="2"/>
      <c r="E36" s="2"/>
      <c r="F36" s="13"/>
      <c r="G36" s="5"/>
      <c r="H36" s="13"/>
      <c r="I36" s="5"/>
      <c r="J36" s="13"/>
      <c r="K36" s="2"/>
      <c r="L36" s="2"/>
      <c r="M36" s="2"/>
      <c r="N36" s="2"/>
      <c r="O36" s="2"/>
      <c r="P36" s="13"/>
    </row>
    <row r="37" spans="1:16">
      <c r="A37" s="14"/>
      <c r="B37" s="11" t="s">
        <v>27</v>
      </c>
      <c r="C37" s="13">
        <f>STDEV(B12:B34)</f>
        <v>4893.6218269273977</v>
      </c>
      <c r="D37" s="2"/>
      <c r="E37" s="2"/>
      <c r="F37" s="13"/>
      <c r="G37" s="5"/>
      <c r="H37" s="13"/>
      <c r="I37" s="5"/>
      <c r="J37" s="13"/>
      <c r="K37" s="2"/>
      <c r="L37" s="2"/>
      <c r="M37" s="2"/>
      <c r="N37" s="2"/>
      <c r="O37" s="2"/>
      <c r="P37" s="13"/>
    </row>
    <row r="38" spans="1:16">
      <c r="A38" s="14"/>
      <c r="D38" s="8"/>
      <c r="E38" s="8"/>
      <c r="F38" s="13"/>
      <c r="G38" s="5"/>
      <c r="H38" s="13"/>
      <c r="I38" s="5"/>
      <c r="J38" s="13"/>
      <c r="K38" s="2"/>
      <c r="L38" s="2"/>
      <c r="M38" s="2"/>
      <c r="N38" s="2"/>
      <c r="O38" s="2"/>
      <c r="P38" s="13"/>
    </row>
    <row r="39" spans="1:16">
      <c r="A39" s="14"/>
      <c r="B39" s="15" t="s">
        <v>68</v>
      </c>
      <c r="C39" s="13"/>
      <c r="D39" s="4"/>
      <c r="E39" s="25"/>
      <c r="F39" s="13"/>
      <c r="G39" s="5"/>
      <c r="H39" s="13"/>
      <c r="I39" s="5"/>
      <c r="J39" s="13"/>
      <c r="K39" s="2"/>
      <c r="L39" s="2"/>
      <c r="M39" s="2"/>
      <c r="N39" s="2"/>
      <c r="O39" s="2"/>
      <c r="P39" s="13"/>
    </row>
    <row r="40" spans="1:16">
      <c r="A40" s="14"/>
      <c r="B40" s="15"/>
      <c r="C40" s="13"/>
      <c r="D40" s="4"/>
      <c r="E40" s="25"/>
      <c r="F40" s="13"/>
      <c r="G40" s="5"/>
      <c r="H40" s="13"/>
      <c r="I40" s="5"/>
      <c r="J40" s="13"/>
      <c r="K40" s="2"/>
      <c r="L40" s="2"/>
      <c r="M40" s="2"/>
      <c r="N40" s="2"/>
      <c r="O40" s="2"/>
      <c r="P40" s="13"/>
    </row>
    <row r="41" spans="1:16">
      <c r="A41" s="14"/>
      <c r="B41" s="15"/>
      <c r="C41" s="13"/>
      <c r="D41" s="4"/>
      <c r="E41" s="25"/>
      <c r="F41" s="13"/>
      <c r="G41" s="5"/>
      <c r="H41" s="13"/>
      <c r="I41" s="5"/>
      <c r="J41" s="13"/>
      <c r="K41" s="2"/>
      <c r="L41" s="2"/>
      <c r="M41" s="2"/>
      <c r="N41" s="2"/>
      <c r="O41" s="2"/>
      <c r="P41" s="13"/>
    </row>
    <row r="42" spans="1:16">
      <c r="A42" s="14"/>
      <c r="B42" s="15"/>
      <c r="C42" s="13"/>
      <c r="D42" s="4"/>
      <c r="E42" s="25"/>
      <c r="F42" s="13"/>
      <c r="G42" s="5"/>
      <c r="H42" s="13"/>
      <c r="I42" s="5"/>
      <c r="J42" s="13"/>
      <c r="K42" s="2"/>
      <c r="L42" s="2"/>
      <c r="M42" s="2"/>
      <c r="N42" s="2"/>
      <c r="O42" s="2"/>
      <c r="P42" s="13"/>
    </row>
    <row r="43" spans="1:16">
      <c r="A43" s="14"/>
      <c r="F43" s="13"/>
      <c r="G43" s="5"/>
      <c r="H43" s="13"/>
      <c r="I43" s="5"/>
      <c r="J43" s="13"/>
    </row>
    <row r="44" spans="1:16">
      <c r="A44" s="14"/>
      <c r="B44" s="15"/>
      <c r="C44" s="13"/>
      <c r="D44" s="4"/>
      <c r="E44" s="25"/>
      <c r="F44" s="13"/>
      <c r="G44" s="5"/>
      <c r="H44" s="13"/>
      <c r="I44" s="5"/>
      <c r="J44" s="13"/>
      <c r="K44" s="2"/>
      <c r="L44" s="2"/>
      <c r="M44" s="2"/>
      <c r="N44" s="2"/>
      <c r="O44" s="2"/>
      <c r="P44" s="13"/>
    </row>
    <row r="45" spans="1:16">
      <c r="A45" s="14"/>
      <c r="B45" s="15"/>
      <c r="C45" s="13"/>
      <c r="D45" s="4"/>
      <c r="E45" s="25"/>
      <c r="F45" s="13"/>
      <c r="G45" s="5"/>
      <c r="H45" s="13"/>
      <c r="I45" s="5"/>
      <c r="J45" s="13"/>
      <c r="K45" s="2"/>
      <c r="L45" s="2"/>
      <c r="M45" s="2"/>
      <c r="N45" s="2"/>
      <c r="O45" s="2"/>
      <c r="P45" s="2"/>
    </row>
    <row r="46" spans="1:16">
      <c r="A46" s="14"/>
      <c r="B46" s="15"/>
      <c r="C46" s="13"/>
      <c r="D46" s="4"/>
      <c r="E46" s="25"/>
      <c r="F46" s="13"/>
      <c r="G46" s="5"/>
      <c r="H46" s="13"/>
      <c r="I46" s="5"/>
      <c r="J46" s="13"/>
      <c r="K46" s="2"/>
      <c r="L46" s="2"/>
      <c r="M46" s="2"/>
      <c r="N46" s="2"/>
      <c r="O46" s="2"/>
      <c r="P46" s="2"/>
    </row>
    <row r="47" spans="1:16">
      <c r="A47" s="14"/>
      <c r="B47" s="15"/>
      <c r="C47" s="13"/>
      <c r="D47" s="4"/>
      <c r="E47" s="25"/>
      <c r="F47" s="13"/>
      <c r="G47" s="5"/>
      <c r="H47" s="13"/>
      <c r="I47" s="5"/>
      <c r="J47" s="13"/>
      <c r="K47" s="2"/>
      <c r="L47" s="2"/>
      <c r="M47" s="2"/>
      <c r="N47" s="2"/>
      <c r="O47" s="2"/>
      <c r="P47" s="2"/>
    </row>
    <row r="48" spans="1:16">
      <c r="A48" s="14"/>
      <c r="B48" s="15"/>
      <c r="C48" s="13"/>
      <c r="D48" s="4"/>
      <c r="E48" s="25"/>
      <c r="F48" s="13"/>
      <c r="G48" s="5"/>
      <c r="H48" s="13"/>
      <c r="I48" s="5"/>
      <c r="J48" s="13"/>
      <c r="K48" s="2"/>
      <c r="L48" s="2"/>
      <c r="M48" s="2"/>
      <c r="N48" s="2"/>
      <c r="O48" s="2"/>
      <c r="P48" s="2"/>
    </row>
    <row r="49" spans="1:16">
      <c r="A49" s="14"/>
      <c r="B49" s="15"/>
      <c r="C49" s="4"/>
      <c r="D49" s="4"/>
      <c r="E49" s="25"/>
      <c r="F49" s="13"/>
      <c r="G49" s="5"/>
      <c r="H49" s="13"/>
      <c r="I49" s="5"/>
      <c r="J49" s="13"/>
      <c r="K49" s="2"/>
      <c r="L49" s="2"/>
      <c r="M49" s="2"/>
      <c r="N49" s="2"/>
      <c r="O49" s="2"/>
      <c r="P49" s="2"/>
    </row>
    <row r="50" spans="1:16">
      <c r="A50" s="14"/>
      <c r="B50" s="15"/>
      <c r="C50" s="4"/>
      <c r="D50" s="4"/>
      <c r="E50" s="25"/>
      <c r="F50" s="13"/>
      <c r="G50" s="5"/>
      <c r="H50" s="13"/>
      <c r="I50" s="5"/>
      <c r="J50" s="13"/>
      <c r="K50" s="2"/>
      <c r="L50" s="2"/>
      <c r="M50" s="2"/>
      <c r="N50" s="2"/>
      <c r="O50" s="2"/>
      <c r="P50" s="2"/>
    </row>
    <row r="51" spans="1:16">
      <c r="A51" s="14"/>
      <c r="B51" s="15"/>
      <c r="C51" s="4"/>
      <c r="D51" s="4"/>
      <c r="E51" s="2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14"/>
      <c r="B52" s="15"/>
      <c r="C52" s="4"/>
      <c r="D52" s="4"/>
      <c r="E52" s="2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14"/>
      <c r="B53" s="15"/>
      <c r="C53" s="4"/>
      <c r="D53" s="4"/>
      <c r="E53" s="2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14"/>
      <c r="B54" s="15"/>
      <c r="C54" s="4"/>
      <c r="D54" s="4"/>
      <c r="E54" s="2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14"/>
      <c r="B55" s="15"/>
      <c r="C55" s="4"/>
      <c r="D55" s="4"/>
      <c r="E55" s="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14"/>
      <c r="B56" s="15"/>
      <c r="C56" s="4"/>
      <c r="D56" s="4"/>
      <c r="E56" s="2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14"/>
      <c r="B57" s="15"/>
      <c r="C57" s="4"/>
      <c r="D57" s="4"/>
      <c r="E57" s="2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2"/>
    </row>
    <row r="61" spans="1: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4"/>
      <c r="C67" s="2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4"/>
      <c r="C68" s="2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4"/>
      <c r="C69" s="2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4"/>
      <c r="C71" s="2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"/>
      <c r="C72" s="2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4"/>
      <c r="C74" s="2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4"/>
      <c r="C75" s="2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4"/>
      <c r="C76" s="2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4"/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4"/>
      <c r="C78" s="2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4"/>
      <c r="C79" s="2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4"/>
      <c r="C80" s="2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4"/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4"/>
      <c r="C82" s="2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4"/>
      <c r="C83" s="2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4"/>
      <c r="C84" s="2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4"/>
      <c r="C85" s="2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4"/>
      <c r="C86" s="2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9" workbookViewId="0">
      <selection activeCell="M12" sqref="M12"/>
    </sheetView>
  </sheetViews>
  <sheetFormatPr defaultRowHeight="12.75"/>
  <cols>
    <col min="11" max="12" width="13.42578125" bestFit="1" customWidth="1"/>
    <col min="13" max="13" width="22.28515625" customWidth="1"/>
    <col min="14" max="14" width="11.7109375" bestFit="1" customWidth="1"/>
  </cols>
  <sheetData>
    <row r="1" spans="1:16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L1" s="2" t="s">
        <v>41</v>
      </c>
      <c r="M1" s="2" t="s">
        <v>0</v>
      </c>
      <c r="N1" s="2" t="s">
        <v>46</v>
      </c>
      <c r="O1" s="2"/>
      <c r="P1" s="2"/>
    </row>
    <row r="2" spans="1:16">
      <c r="A2" s="27"/>
      <c r="B2" s="28"/>
      <c r="C2" s="2"/>
      <c r="D2" s="2"/>
      <c r="E2" s="2"/>
      <c r="F2" s="2"/>
      <c r="G2" s="2"/>
      <c r="H2" s="2"/>
      <c r="I2" s="2"/>
      <c r="J2" s="2"/>
      <c r="K2" s="2" t="s">
        <v>14</v>
      </c>
      <c r="L2" s="4">
        <f>MAX(F11:F60)</f>
        <v>18593.745328170615</v>
      </c>
      <c r="M2" s="2">
        <v>1985</v>
      </c>
      <c r="N2" s="5">
        <f>E16+E17</f>
        <v>550000</v>
      </c>
      <c r="O2" s="5">
        <f>G13+I13</f>
        <v>227.63646482938202</v>
      </c>
      <c r="P2" s="2"/>
    </row>
    <row r="3" spans="1:16">
      <c r="A3" s="2" t="s">
        <v>11</v>
      </c>
      <c r="B3" s="2"/>
      <c r="C3" s="2"/>
      <c r="D3" s="2"/>
      <c r="E3" s="2"/>
      <c r="F3" s="2" t="s">
        <v>35</v>
      </c>
      <c r="G3" s="2"/>
      <c r="H3" s="2"/>
      <c r="I3" s="2"/>
      <c r="J3" s="2"/>
      <c r="K3" s="2" t="s">
        <v>15</v>
      </c>
      <c r="L3" s="4">
        <f>MAX(H11:H60)</f>
        <v>42609.065388044277</v>
      </c>
      <c r="M3" s="2">
        <v>2002</v>
      </c>
      <c r="N3" s="6">
        <f>O2/N2</f>
        <v>4.1388448150796728E-4</v>
      </c>
      <c r="O3" s="2"/>
      <c r="P3" s="2"/>
    </row>
    <row r="4" spans="1:16">
      <c r="A4" s="3" t="s">
        <v>12</v>
      </c>
      <c r="B4" s="2"/>
      <c r="C4" s="2"/>
      <c r="D4" s="2"/>
      <c r="E4" s="2"/>
      <c r="F4" s="2" t="s">
        <v>39</v>
      </c>
      <c r="G4" s="2"/>
      <c r="H4" s="2"/>
      <c r="I4" s="2"/>
      <c r="J4" s="2"/>
      <c r="K4" s="2" t="s">
        <v>42</v>
      </c>
      <c r="L4" s="2"/>
      <c r="M4" s="2">
        <f>M3-M2</f>
        <v>17</v>
      </c>
      <c r="N4" s="2"/>
      <c r="O4" s="2"/>
      <c r="P4" s="2"/>
    </row>
    <row r="5" spans="1:16">
      <c r="A5" s="3" t="s">
        <v>13</v>
      </c>
      <c r="B5" s="2"/>
      <c r="C5" s="2"/>
      <c r="D5" s="2"/>
      <c r="E5" s="2"/>
      <c r="F5" s="2"/>
      <c r="G5" s="2"/>
      <c r="H5" s="2"/>
      <c r="I5" s="2"/>
      <c r="J5" s="2"/>
      <c r="K5" s="2" t="s">
        <v>44</v>
      </c>
      <c r="M5" s="2">
        <v>1986</v>
      </c>
      <c r="N5" s="2">
        <f>M5-M2</f>
        <v>1</v>
      </c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 t="s">
        <v>32</v>
      </c>
      <c r="N6" s="2" t="s">
        <v>33</v>
      </c>
      <c r="O6" s="2"/>
      <c r="P6" s="2"/>
    </row>
    <row r="7" spans="1:16">
      <c r="A7" s="2"/>
      <c r="B7" s="3" t="s">
        <v>24</v>
      </c>
      <c r="C7" s="2"/>
      <c r="D7" s="2"/>
      <c r="E7" s="2"/>
      <c r="F7" s="2"/>
      <c r="G7" s="2" t="s">
        <v>25</v>
      </c>
      <c r="H7" s="2"/>
      <c r="I7" s="2"/>
      <c r="J7" s="2"/>
      <c r="K7" s="2"/>
      <c r="L7" s="2"/>
      <c r="M7" s="2">
        <f>N7-4</f>
        <v>14</v>
      </c>
      <c r="N7" s="2">
        <f>A30-A12</f>
        <v>18</v>
      </c>
      <c r="O7" s="2"/>
      <c r="P7" s="2"/>
    </row>
    <row r="8" spans="1:16">
      <c r="A8" s="7"/>
      <c r="B8" s="7"/>
      <c r="C8" s="7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</row>
    <row r="9" spans="1:16">
      <c r="A9" s="9" t="s">
        <v>0</v>
      </c>
      <c r="B9" s="9" t="s">
        <v>1</v>
      </c>
      <c r="C9" s="9" t="s">
        <v>2</v>
      </c>
      <c r="D9" s="8"/>
      <c r="E9" s="8"/>
      <c r="F9" s="8" t="s">
        <v>14</v>
      </c>
      <c r="G9" s="8" t="s">
        <v>14</v>
      </c>
      <c r="H9" s="8" t="s">
        <v>15</v>
      </c>
      <c r="I9" s="8" t="s">
        <v>15</v>
      </c>
      <c r="J9" s="8" t="s">
        <v>3</v>
      </c>
      <c r="K9" s="8"/>
      <c r="L9" s="8"/>
      <c r="M9" s="8" t="s">
        <v>5</v>
      </c>
      <c r="N9" s="10" t="s">
        <v>8</v>
      </c>
      <c r="O9" s="8"/>
      <c r="P9" s="2"/>
    </row>
    <row r="10" spans="1:16">
      <c r="A10" s="2"/>
      <c r="B10" s="2"/>
      <c r="C10" s="2"/>
      <c r="D10" s="8"/>
      <c r="E10" s="8"/>
      <c r="F10" s="8" t="s">
        <v>20</v>
      </c>
      <c r="G10" s="8" t="s">
        <v>19</v>
      </c>
      <c r="H10" s="8" t="s">
        <v>22</v>
      </c>
      <c r="I10" s="8" t="s">
        <v>21</v>
      </c>
      <c r="J10" s="8" t="s">
        <v>23</v>
      </c>
      <c r="K10" s="8" t="s">
        <v>10</v>
      </c>
      <c r="L10" s="8"/>
      <c r="M10" s="8" t="s">
        <v>6</v>
      </c>
      <c r="N10" s="10" t="s">
        <v>7</v>
      </c>
      <c r="O10" s="10" t="s">
        <v>9</v>
      </c>
      <c r="P10" s="2"/>
    </row>
    <row r="11" spans="1:16">
      <c r="A11" s="11">
        <v>1983</v>
      </c>
      <c r="B11" s="12">
        <f>C11-C10</f>
        <v>0</v>
      </c>
      <c r="C11" s="12">
        <v>0</v>
      </c>
      <c r="D11" s="8"/>
      <c r="E11" s="8"/>
      <c r="F11" s="2">
        <v>0</v>
      </c>
      <c r="G11" s="2">
        <v>0</v>
      </c>
      <c r="H11" s="2">
        <v>0</v>
      </c>
      <c r="I11" s="2">
        <v>0</v>
      </c>
      <c r="J11" s="13">
        <f>F11+H11</f>
        <v>0</v>
      </c>
      <c r="K11" s="2"/>
      <c r="L11" s="2"/>
      <c r="M11" s="2"/>
      <c r="N11" s="2"/>
      <c r="O11" s="2"/>
      <c r="P11" s="2"/>
    </row>
    <row r="12" spans="1:16">
      <c r="A12" s="29">
        <v>1984</v>
      </c>
      <c r="B12">
        <v>25</v>
      </c>
      <c r="C12" s="12">
        <f>C11+B12</f>
        <v>25</v>
      </c>
      <c r="D12" s="16" t="s">
        <v>36</v>
      </c>
      <c r="E12" s="17">
        <v>5.7530485760573166E-4</v>
      </c>
      <c r="F12" s="13">
        <f t="shared" ref="F12:F30" si="0">+($E$12+$E$13*G11/$E$16)*($E$16-G11)</f>
        <v>86.29572864085975</v>
      </c>
      <c r="G12" s="5">
        <f>G11+F12</f>
        <v>86.29572864085975</v>
      </c>
      <c r="H12" s="13">
        <f t="shared" ref="H12:H30" si="1">+($E$14*I11/($E$16+$E$17)+$E$15*G11/($E$16+$E$17))*($E$17-I11)</f>
        <v>0</v>
      </c>
      <c r="I12" s="5">
        <f>I11+H12</f>
        <v>0</v>
      </c>
      <c r="J12" s="13">
        <f>F12+H12</f>
        <v>86.29572864085975</v>
      </c>
      <c r="K12" s="13">
        <f>+(J12-B12)^2</f>
        <v>3757.166349613914</v>
      </c>
      <c r="L12" s="13">
        <f t="shared" ref="L12:L26" si="2">+(B12-$C$36)^2</f>
        <v>250780562.95013848</v>
      </c>
      <c r="M12" s="13">
        <f>+SUM(K12:K30)/M7</f>
        <v>7058409.8954602536</v>
      </c>
      <c r="N12" s="13">
        <f>+SUM(L12:L30)/N7</f>
        <v>401562698.83040941</v>
      </c>
      <c r="O12" s="18">
        <f>1-M12/N12</f>
        <v>0.98242264553949221</v>
      </c>
      <c r="P12" s="2"/>
    </row>
    <row r="13" spans="1:16">
      <c r="A13" s="29">
        <v>1985</v>
      </c>
      <c r="B13">
        <v>75</v>
      </c>
      <c r="C13" s="12">
        <f t="shared" ref="C13:C24" si="3">C12+B13</f>
        <v>100</v>
      </c>
      <c r="D13" s="16" t="s">
        <v>37</v>
      </c>
      <c r="E13" s="19">
        <v>0.49563500943523775</v>
      </c>
      <c r="F13" s="13">
        <f t="shared" si="0"/>
        <v>128.99266009803395</v>
      </c>
      <c r="G13" s="5">
        <f t="shared" ref="G13:I25" si="4">G12+F13</f>
        <v>215.2883887388937</v>
      </c>
      <c r="H13" s="13">
        <f t="shared" si="1"/>
        <v>12.348076090488323</v>
      </c>
      <c r="I13" s="5">
        <f t="shared" si="4"/>
        <v>12.348076090488323</v>
      </c>
      <c r="J13" s="13">
        <f>F13+H13</f>
        <v>141.34073618852227</v>
      </c>
      <c r="K13" s="13">
        <f>+(F12-B13)^2</f>
        <v>127.59348552793925</v>
      </c>
      <c r="L13" s="13">
        <f t="shared" si="2"/>
        <v>249199457.68698058</v>
      </c>
      <c r="M13" s="13"/>
      <c r="N13" s="13">
        <f>+SQRT(N12)</f>
        <v>20039.029388431201</v>
      </c>
      <c r="O13" s="13"/>
      <c r="P13" s="2"/>
    </row>
    <row r="14" spans="1:16">
      <c r="A14" s="29">
        <v>1986</v>
      </c>
      <c r="B14">
        <v>285</v>
      </c>
      <c r="C14" s="12">
        <f t="shared" si="3"/>
        <v>385</v>
      </c>
      <c r="D14" s="20" t="s">
        <v>38</v>
      </c>
      <c r="E14" s="21">
        <v>0.5</v>
      </c>
      <c r="F14" s="13">
        <f t="shared" si="0"/>
        <v>192.72318655679126</v>
      </c>
      <c r="G14" s="5">
        <f t="shared" si="4"/>
        <v>408.01157529568496</v>
      </c>
      <c r="H14" s="13">
        <f t="shared" si="1"/>
        <v>35.294786033905105</v>
      </c>
      <c r="I14" s="5">
        <f t="shared" si="4"/>
        <v>47.642862124393432</v>
      </c>
      <c r="J14" s="13">
        <f t="shared" ref="J14:J25" si="5">F14+H14</f>
        <v>228.01797259069636</v>
      </c>
      <c r="K14" s="13">
        <f t="shared" ref="K14:K26" si="6">+(J14-B14)^2</f>
        <v>3246.9514476746313</v>
      </c>
      <c r="L14" s="13">
        <f t="shared" si="2"/>
        <v>242613415.58171743</v>
      </c>
      <c r="M14" s="13"/>
      <c r="N14" s="13"/>
      <c r="O14" s="13"/>
      <c r="P14" s="2"/>
    </row>
    <row r="15" spans="1:16">
      <c r="A15" s="29">
        <v>1987</v>
      </c>
      <c r="B15">
        <v>565</v>
      </c>
      <c r="C15" s="12">
        <f t="shared" si="3"/>
        <v>950</v>
      </c>
      <c r="D15" s="16" t="s">
        <v>16</v>
      </c>
      <c r="E15" s="22">
        <v>0.19674907312135875</v>
      </c>
      <c r="F15" s="13">
        <f t="shared" si="0"/>
        <v>287.73575145253977</v>
      </c>
      <c r="G15" s="5">
        <f t="shared" si="4"/>
        <v>695.74732674822474</v>
      </c>
      <c r="H15" s="13">
        <f t="shared" si="1"/>
        <v>75.698132063649311</v>
      </c>
      <c r="I15" s="5">
        <f t="shared" si="4"/>
        <v>123.34099418804274</v>
      </c>
      <c r="J15" s="13">
        <f t="shared" si="5"/>
        <v>363.4338835161891</v>
      </c>
      <c r="K15" s="13">
        <f t="shared" si="6"/>
        <v>40628.899314365226</v>
      </c>
      <c r="L15" s="13">
        <f t="shared" si="2"/>
        <v>233969226.10803321</v>
      </c>
      <c r="M15" s="13"/>
      <c r="N15" s="13"/>
      <c r="O15" s="13"/>
      <c r="P15" s="2"/>
    </row>
    <row r="16" spans="1:16">
      <c r="A16" s="29">
        <v>1988</v>
      </c>
      <c r="B16">
        <v>890</v>
      </c>
      <c r="C16" s="12">
        <f t="shared" si="3"/>
        <v>1840</v>
      </c>
      <c r="D16" s="16" t="s">
        <v>17</v>
      </c>
      <c r="E16" s="16">
        <v>150000</v>
      </c>
      <c r="F16" s="13">
        <f t="shared" si="0"/>
        <v>429.13273311451229</v>
      </c>
      <c r="G16" s="5">
        <f t="shared" si="4"/>
        <v>1124.880059862737</v>
      </c>
      <c r="H16" s="13">
        <f t="shared" si="1"/>
        <v>144.36139117294636</v>
      </c>
      <c r="I16" s="5">
        <f t="shared" si="4"/>
        <v>267.70238536098907</v>
      </c>
      <c r="J16" s="13">
        <f t="shared" si="5"/>
        <v>573.49412428745859</v>
      </c>
      <c r="K16" s="13">
        <f t="shared" si="6"/>
        <v>100175.96936056271</v>
      </c>
      <c r="L16" s="13">
        <f t="shared" si="2"/>
        <v>224132416.89750689</v>
      </c>
      <c r="M16" s="13"/>
      <c r="N16" s="13"/>
      <c r="O16" s="13"/>
      <c r="P16" s="2"/>
    </row>
    <row r="17" spans="1:16">
      <c r="A17" s="29">
        <v>1989</v>
      </c>
      <c r="B17">
        <v>1500</v>
      </c>
      <c r="C17" s="12">
        <f t="shared" si="3"/>
        <v>3340</v>
      </c>
      <c r="D17" s="16" t="s">
        <v>18</v>
      </c>
      <c r="E17" s="16">
        <v>400000</v>
      </c>
      <c r="F17" s="13">
        <f t="shared" si="0"/>
        <v>638.99749002009798</v>
      </c>
      <c r="G17" s="5">
        <f t="shared" si="4"/>
        <v>1763.877549882835</v>
      </c>
      <c r="H17" s="13">
        <f t="shared" si="1"/>
        <v>258.13280144630005</v>
      </c>
      <c r="I17" s="5">
        <f t="shared" si="4"/>
        <v>525.83518680728912</v>
      </c>
      <c r="J17" s="13">
        <f t="shared" si="5"/>
        <v>897.13029146639803</v>
      </c>
      <c r="K17" s="13">
        <f t="shared" si="6"/>
        <v>363451.88546739018</v>
      </c>
      <c r="L17" s="13">
        <f t="shared" si="2"/>
        <v>206239832.68698058</v>
      </c>
      <c r="M17" s="13"/>
      <c r="N17" s="13"/>
      <c r="O17" s="13"/>
      <c r="P17" s="2"/>
    </row>
    <row r="18" spans="1:16">
      <c r="A18" s="29">
        <v>1990</v>
      </c>
      <c r="B18">
        <v>1830</v>
      </c>
      <c r="C18" s="12">
        <f t="shared" si="3"/>
        <v>5170</v>
      </c>
      <c r="D18" s="13" t="s">
        <v>28</v>
      </c>
      <c r="E18" s="13"/>
      <c r="F18" s="13">
        <f t="shared" si="0"/>
        <v>949.24008494738723</v>
      </c>
      <c r="G18" s="5">
        <f t="shared" si="4"/>
        <v>2713.1176348302224</v>
      </c>
      <c r="H18" s="13">
        <f t="shared" si="1"/>
        <v>443.02328862288294</v>
      </c>
      <c r="I18" s="5">
        <f t="shared" si="4"/>
        <v>968.85847543017212</v>
      </c>
      <c r="J18" s="13">
        <f t="shared" si="5"/>
        <v>1392.2633735702702</v>
      </c>
      <c r="K18" s="13">
        <f t="shared" si="6"/>
        <v>191613.35411808078</v>
      </c>
      <c r="L18" s="13">
        <f t="shared" si="2"/>
        <v>196870437.95013848</v>
      </c>
      <c r="M18" s="13"/>
      <c r="N18" s="13"/>
      <c r="O18" s="13"/>
      <c r="P18" s="2"/>
    </row>
    <row r="19" spans="1:16">
      <c r="A19" s="29">
        <v>1991</v>
      </c>
      <c r="B19">
        <v>2390</v>
      </c>
      <c r="C19" s="12">
        <f t="shared" si="3"/>
        <v>7560</v>
      </c>
      <c r="D19" s="13" t="s">
        <v>29</v>
      </c>
      <c r="E19" s="30">
        <f>O12</f>
        <v>0.98242264553949221</v>
      </c>
      <c r="F19" s="13">
        <f t="shared" si="0"/>
        <v>1405.1284572722743</v>
      </c>
      <c r="G19" s="5">
        <f t="shared" si="4"/>
        <v>4118.2460921024967</v>
      </c>
      <c r="H19" s="13">
        <f t="shared" si="1"/>
        <v>738.7391340969109</v>
      </c>
      <c r="I19" s="5">
        <f t="shared" si="4"/>
        <v>1707.597609527083</v>
      </c>
      <c r="J19" s="13">
        <f t="shared" si="5"/>
        <v>2143.867591369185</v>
      </c>
      <c r="K19" s="13">
        <f t="shared" si="6"/>
        <v>60581.162578406496</v>
      </c>
      <c r="L19" s="13">
        <f t="shared" si="2"/>
        <v>181469259.00277007</v>
      </c>
      <c r="M19" s="13"/>
      <c r="N19" s="13"/>
      <c r="O19" s="13"/>
      <c r="P19" s="2"/>
    </row>
    <row r="20" spans="1:16">
      <c r="A20" s="29">
        <v>1992</v>
      </c>
      <c r="B20">
        <v>3825</v>
      </c>
      <c r="C20" s="12">
        <f t="shared" si="3"/>
        <v>11385</v>
      </c>
      <c r="D20" s="13"/>
      <c r="E20" s="13"/>
      <c r="F20" s="13">
        <f t="shared" si="0"/>
        <v>2069.0337862950428</v>
      </c>
      <c r="G20" s="5">
        <f t="shared" si="4"/>
        <v>6187.2798783975395</v>
      </c>
      <c r="H20" s="13">
        <f t="shared" si="1"/>
        <v>1205.0589414365256</v>
      </c>
      <c r="I20" s="5">
        <f t="shared" si="4"/>
        <v>2912.6565509636084</v>
      </c>
      <c r="J20" s="13">
        <f t="shared" si="5"/>
        <v>3274.0927277315686</v>
      </c>
      <c r="K20" s="13">
        <f t="shared" si="6"/>
        <v>303498.82263824355</v>
      </c>
      <c r="L20" s="13">
        <f t="shared" si="2"/>
        <v>144866562.95013848</v>
      </c>
      <c r="M20" s="13"/>
      <c r="N20" s="13"/>
      <c r="O20" s="13"/>
      <c r="P20" s="2"/>
    </row>
    <row r="21" spans="1:16">
      <c r="A21" s="29">
        <v>1993</v>
      </c>
      <c r="B21">
        <v>5590</v>
      </c>
      <c r="C21" s="12">
        <f t="shared" si="3"/>
        <v>16975</v>
      </c>
      <c r="D21" s="13"/>
      <c r="E21" s="13"/>
      <c r="F21" s="13">
        <f t="shared" si="0"/>
        <v>3022.874586105781</v>
      </c>
      <c r="G21" s="5">
        <f t="shared" si="4"/>
        <v>9210.1544645033209</v>
      </c>
      <c r="H21" s="13">
        <f t="shared" si="1"/>
        <v>1930.3281102842789</v>
      </c>
      <c r="I21" s="5">
        <f t="shared" si="4"/>
        <v>4842.9846612478868</v>
      </c>
      <c r="J21" s="13">
        <f t="shared" si="5"/>
        <v>4953.2026963900598</v>
      </c>
      <c r="K21" s="13">
        <f t="shared" si="6"/>
        <v>405510.80588489032</v>
      </c>
      <c r="L21" s="13">
        <f t="shared" si="2"/>
        <v>105494522.1606648</v>
      </c>
      <c r="M21" s="13"/>
      <c r="N21" s="13"/>
      <c r="O21" s="13"/>
      <c r="P21" s="2"/>
    </row>
    <row r="22" spans="1:16">
      <c r="A22" s="29">
        <v>1994</v>
      </c>
      <c r="B22">
        <v>8825</v>
      </c>
      <c r="C22" s="12">
        <f t="shared" si="3"/>
        <v>25800</v>
      </c>
      <c r="D22" s="13"/>
      <c r="E22" s="13"/>
      <c r="F22" s="13">
        <f t="shared" si="0"/>
        <v>4365.584051523515</v>
      </c>
      <c r="G22" s="5">
        <f t="shared" si="4"/>
        <v>13575.738516026835</v>
      </c>
      <c r="H22" s="13">
        <f t="shared" si="1"/>
        <v>3041.6900050292465</v>
      </c>
      <c r="I22" s="5">
        <f t="shared" si="4"/>
        <v>7884.6746662771329</v>
      </c>
      <c r="J22" s="13">
        <f t="shared" si="5"/>
        <v>7407.274056552762</v>
      </c>
      <c r="K22" s="13">
        <f t="shared" si="6"/>
        <v>2009946.8507233611</v>
      </c>
      <c r="L22" s="13">
        <f t="shared" si="2"/>
        <v>49506036.634349018</v>
      </c>
      <c r="M22" s="13"/>
      <c r="N22" s="13"/>
      <c r="O22" s="13"/>
      <c r="P22" s="2"/>
    </row>
    <row r="23" spans="1:16">
      <c r="A23" s="29">
        <v>1995</v>
      </c>
      <c r="B23">
        <v>10295</v>
      </c>
      <c r="C23" s="12">
        <f t="shared" si="3"/>
        <v>36095</v>
      </c>
      <c r="D23" s="13"/>
      <c r="E23" s="13"/>
      <c r="F23" s="13">
        <f t="shared" si="0"/>
        <v>6198.1243783760683</v>
      </c>
      <c r="G23" s="5">
        <f t="shared" si="4"/>
        <v>19773.862894402904</v>
      </c>
      <c r="H23" s="13">
        <f t="shared" si="1"/>
        <v>4714.9025413875079</v>
      </c>
      <c r="I23" s="5">
        <f t="shared" si="4"/>
        <v>12599.577207664641</v>
      </c>
      <c r="J23" s="13">
        <f t="shared" si="5"/>
        <v>10913.026919763575</v>
      </c>
      <c r="K23" s="13">
        <f t="shared" si="6"/>
        <v>381957.27355245274</v>
      </c>
      <c r="L23" s="13">
        <f t="shared" si="2"/>
        <v>30980941.897506915</v>
      </c>
      <c r="M23" s="13"/>
      <c r="N23" s="13"/>
      <c r="O23" s="13"/>
      <c r="P23" s="2"/>
    </row>
    <row r="24" spans="1:16">
      <c r="A24" s="29">
        <v>1996</v>
      </c>
      <c r="B24">
        <v>11565</v>
      </c>
      <c r="C24" s="12">
        <f t="shared" si="3"/>
        <v>47660</v>
      </c>
      <c r="D24" s="13"/>
      <c r="E24" s="13"/>
      <c r="F24" s="13">
        <f t="shared" si="0"/>
        <v>8583.5645122101505</v>
      </c>
      <c r="G24" s="5">
        <f t="shared" si="4"/>
        <v>28357.427406613053</v>
      </c>
      <c r="H24" s="13">
        <f t="shared" si="1"/>
        <v>7177.6689604019939</v>
      </c>
      <c r="I24" s="5">
        <f t="shared" si="4"/>
        <v>19777.246168066635</v>
      </c>
      <c r="J24" s="13">
        <f t="shared" si="5"/>
        <v>15761.233472612144</v>
      </c>
      <c r="K24" s="13">
        <f t="shared" si="6"/>
        <v>17608375.356670577</v>
      </c>
      <c r="L24" s="13">
        <f t="shared" si="2"/>
        <v>18456068.213296391</v>
      </c>
      <c r="M24" s="13"/>
      <c r="N24" s="13"/>
      <c r="O24" s="13"/>
      <c r="P24" s="2"/>
    </row>
    <row r="25" spans="1:16">
      <c r="A25" s="29">
        <v>1997</v>
      </c>
      <c r="B25">
        <v>27000</v>
      </c>
      <c r="C25" s="12">
        <f t="shared" ref="C25:C30" si="7">C24+B25</f>
        <v>74660</v>
      </c>
      <c r="D25" s="13"/>
      <c r="E25" s="13"/>
      <c r="F25" s="13">
        <f t="shared" si="0"/>
        <v>11467.836930174119</v>
      </c>
      <c r="G25" s="5">
        <f t="shared" si="4"/>
        <v>39825.264336787171</v>
      </c>
      <c r="H25" s="13">
        <f t="shared" si="1"/>
        <v>10693.191604915603</v>
      </c>
      <c r="I25" s="5">
        <f t="shared" si="4"/>
        <v>30470.437772982237</v>
      </c>
      <c r="J25" s="13">
        <f t="shared" si="5"/>
        <v>22161.028535089721</v>
      </c>
      <c r="K25" s="13">
        <f t="shared" si="6"/>
        <v>23415644.838215929</v>
      </c>
      <c r="L25" s="13">
        <f t="shared" si="2"/>
        <v>124076148.47645432</v>
      </c>
      <c r="M25" s="13"/>
      <c r="N25" s="13"/>
      <c r="O25" s="13"/>
      <c r="P25" s="2"/>
    </row>
    <row r="26" spans="1:16">
      <c r="A26" s="29">
        <v>1998</v>
      </c>
      <c r="B26">
        <v>30000</v>
      </c>
      <c r="C26" s="12">
        <f t="shared" si="7"/>
        <v>104660</v>
      </c>
      <c r="D26" s="2"/>
      <c r="E26" s="2"/>
      <c r="F26" s="13">
        <f t="shared" si="0"/>
        <v>14561.494398395054</v>
      </c>
      <c r="G26" s="5">
        <f>G25+F26</f>
        <v>54386.758735182229</v>
      </c>
      <c r="H26" s="13">
        <f t="shared" si="1"/>
        <v>15500.624788403413</v>
      </c>
      <c r="I26" s="5">
        <f>I25+H26</f>
        <v>45971.062561385654</v>
      </c>
      <c r="J26" s="13">
        <f>F26+H26</f>
        <v>30062.119186798467</v>
      </c>
      <c r="K26" s="13">
        <f t="shared" si="6"/>
        <v>3858.7933685028524</v>
      </c>
      <c r="L26" s="13">
        <f t="shared" si="2"/>
        <v>199909832.68698063</v>
      </c>
      <c r="M26" s="2"/>
      <c r="N26" s="2"/>
      <c r="O26" s="2"/>
      <c r="P26" s="2"/>
    </row>
    <row r="27" spans="1:16">
      <c r="A27" s="29">
        <f>A26+1</f>
        <v>1999</v>
      </c>
      <c r="B27">
        <v>33700</v>
      </c>
      <c r="C27" s="12">
        <f t="shared" si="7"/>
        <v>138360</v>
      </c>
      <c r="D27" s="2"/>
      <c r="E27" s="2"/>
      <c r="F27" s="13">
        <f t="shared" si="0"/>
        <v>17237.331960759315</v>
      </c>
      <c r="G27" s="5">
        <f>G26+F27</f>
        <v>71624.090695941544</v>
      </c>
      <c r="H27" s="13">
        <f t="shared" si="1"/>
        <v>21683.355580953103</v>
      </c>
      <c r="I27" s="5">
        <f>I26+H27</f>
        <v>67654.418142338749</v>
      </c>
      <c r="J27" s="13">
        <f>F27+H27</f>
        <v>38920.687541712417</v>
      </c>
      <c r="K27" s="13">
        <f>+(J27-B27)^2</f>
        <v>27255578.408191245</v>
      </c>
      <c r="L27" s="13">
        <f>+(B27-$C$36)^2</f>
        <v>318228043.21329641</v>
      </c>
      <c r="M27" s="2"/>
      <c r="N27" s="2"/>
      <c r="O27" s="2"/>
      <c r="P27" s="2"/>
    </row>
    <row r="28" spans="1:16">
      <c r="A28" s="29">
        <f>A27+1</f>
        <v>2000</v>
      </c>
      <c r="B28">
        <v>52600</v>
      </c>
      <c r="C28" s="12">
        <f t="shared" si="7"/>
        <v>190960</v>
      </c>
      <c r="D28" s="2"/>
      <c r="E28" s="2"/>
      <c r="F28" s="13">
        <f t="shared" si="0"/>
        <v>18593.745328170615</v>
      </c>
      <c r="G28" s="5">
        <f>G27+F28</f>
        <v>90217.836024112155</v>
      </c>
      <c r="H28" s="13">
        <f t="shared" si="1"/>
        <v>28955.870181205257</v>
      </c>
      <c r="I28" s="5">
        <f>I27+H28</f>
        <v>96610.288323544009</v>
      </c>
      <c r="J28" s="13">
        <f>F28+H28</f>
        <v>47549.615509375872</v>
      </c>
      <c r="K28" s="13">
        <f>+(J28-B28)^2</f>
        <v>25506383.503136735</v>
      </c>
      <c r="L28" s="13">
        <f>+(B28-$C$36)^2</f>
        <v>1349750253.7396123</v>
      </c>
      <c r="M28" s="2"/>
      <c r="N28" s="2"/>
      <c r="O28" s="2"/>
      <c r="P28" s="2"/>
    </row>
    <row r="29" spans="1:16">
      <c r="A29" s="29">
        <f>A28+1</f>
        <v>2001</v>
      </c>
      <c r="B29">
        <v>53400</v>
      </c>
      <c r="C29" s="12">
        <f t="shared" si="7"/>
        <v>244360</v>
      </c>
      <c r="D29" s="2"/>
      <c r="E29" s="2"/>
      <c r="F29" s="13">
        <f t="shared" si="0"/>
        <v>17855.503082783238</v>
      </c>
      <c r="G29" s="5">
        <f>G28+F29</f>
        <v>108073.33910689539</v>
      </c>
      <c r="H29" s="13">
        <f t="shared" si="1"/>
        <v>36437.335929592235</v>
      </c>
      <c r="I29" s="5">
        <f>I28+H29</f>
        <v>133047.62425313625</v>
      </c>
      <c r="J29" s="13">
        <f>F29+H29</f>
        <v>54292.839012375473</v>
      </c>
      <c r="K29" s="13">
        <f>+(J29-B29)^2</f>
        <v>797161.50201960921</v>
      </c>
      <c r="L29" s="13">
        <f>+(B29-$C$36)^2</f>
        <v>1409172569.5290859</v>
      </c>
      <c r="M29" s="2"/>
      <c r="N29" s="2"/>
      <c r="O29" s="2"/>
      <c r="P29" s="13"/>
    </row>
    <row r="30" spans="1:16">
      <c r="A30" s="29">
        <f>A29+1</f>
        <v>2002</v>
      </c>
      <c r="B30">
        <v>57000</v>
      </c>
      <c r="C30" s="12">
        <f t="shared" si="7"/>
        <v>301360</v>
      </c>
      <c r="D30" s="2"/>
      <c r="E30" s="2"/>
      <c r="F30" s="13">
        <f t="shared" si="0"/>
        <v>14996.1117760328</v>
      </c>
      <c r="G30" s="5">
        <f>G29+F30</f>
        <v>123069.4508829282</v>
      </c>
      <c r="H30" s="13">
        <f t="shared" si="1"/>
        <v>42609.065388044277</v>
      </c>
      <c r="I30" s="5">
        <f>I29+H30</f>
        <v>175656.68964118054</v>
      </c>
      <c r="J30" s="13">
        <f>F30+H30</f>
        <v>57605.177164077075</v>
      </c>
      <c r="K30" s="13">
        <f>+(J30-B30)^2</f>
        <v>366239.39992037078</v>
      </c>
      <c r="L30" s="13">
        <f>+(B30-$C$36)^2</f>
        <v>1692412990.5817175</v>
      </c>
      <c r="M30" s="2"/>
      <c r="N30" s="2"/>
      <c r="O30" s="2"/>
      <c r="P30" s="13"/>
    </row>
    <row r="31" spans="1:16">
      <c r="A31" s="14">
        <f>COUNT(A11:A30)-1</f>
        <v>19</v>
      </c>
      <c r="B31" s="13"/>
      <c r="C31" s="13"/>
      <c r="D31" s="2"/>
      <c r="E31" s="2"/>
      <c r="F31" s="13"/>
      <c r="G31" s="5"/>
      <c r="H31" s="13"/>
      <c r="I31" s="5"/>
      <c r="J31" s="2"/>
      <c r="K31" s="2"/>
      <c r="L31" s="2"/>
      <c r="M31" s="2"/>
      <c r="N31" s="2"/>
      <c r="O31" s="2"/>
      <c r="P31" s="13"/>
    </row>
    <row r="32" spans="1:16">
      <c r="A32" s="29"/>
      <c r="B32" s="13"/>
      <c r="C32" s="13"/>
      <c r="D32" s="2"/>
      <c r="E32" s="2"/>
      <c r="F32" s="13"/>
      <c r="G32" s="5"/>
      <c r="H32" s="13"/>
      <c r="I32" s="5"/>
      <c r="J32" s="2"/>
      <c r="K32" s="2"/>
      <c r="L32" s="2"/>
      <c r="M32" s="2"/>
      <c r="N32" s="2"/>
      <c r="O32" s="2"/>
      <c r="P32" s="13"/>
    </row>
    <row r="33" spans="1:16">
      <c r="A33" s="29"/>
      <c r="B33" s="16" t="s">
        <v>68</v>
      </c>
      <c r="C33" s="16"/>
      <c r="D33" s="8"/>
      <c r="E33" s="8"/>
      <c r="F33" s="13"/>
      <c r="G33" s="5"/>
      <c r="H33" s="13"/>
      <c r="I33" s="5"/>
      <c r="J33" s="2"/>
      <c r="K33" s="2"/>
      <c r="L33" s="2"/>
      <c r="M33" s="2"/>
      <c r="N33" s="2"/>
      <c r="O33" s="2"/>
      <c r="P33" s="13"/>
    </row>
    <row r="34" spans="1:16">
      <c r="A34" s="29"/>
      <c r="B34" s="15"/>
      <c r="C34" s="13"/>
      <c r="D34" s="4"/>
      <c r="E34" s="4"/>
      <c r="F34" s="13"/>
      <c r="G34" s="5"/>
      <c r="H34" s="13"/>
      <c r="I34" s="5"/>
      <c r="J34" s="2"/>
      <c r="K34" s="2"/>
      <c r="L34" s="2"/>
      <c r="M34" s="2"/>
      <c r="N34" s="2"/>
      <c r="O34" s="2"/>
      <c r="P34" s="13"/>
    </row>
    <row r="35" spans="1:16">
      <c r="A35" s="29"/>
      <c r="D35" s="4"/>
      <c r="E35" s="4"/>
      <c r="F35" s="13"/>
      <c r="G35" s="5"/>
      <c r="H35" s="13"/>
      <c r="I35" s="5"/>
      <c r="J35" s="2"/>
      <c r="K35" s="2"/>
      <c r="L35" s="2"/>
      <c r="M35" s="2"/>
      <c r="N35" s="2"/>
      <c r="O35" s="2"/>
      <c r="P35" s="13"/>
    </row>
    <row r="36" spans="1:16">
      <c r="A36" s="29"/>
      <c r="B36" s="2" t="s">
        <v>26</v>
      </c>
      <c r="C36" s="12">
        <f>AVERAGE(B12:B30)</f>
        <v>15861.052631578947</v>
      </c>
      <c r="D36" s="4"/>
      <c r="E36" s="4"/>
      <c r="F36" s="13"/>
      <c r="G36" s="5"/>
      <c r="H36" s="13"/>
      <c r="I36" s="5"/>
      <c r="J36" s="2"/>
      <c r="K36" s="2"/>
      <c r="L36" s="2"/>
      <c r="M36" s="2"/>
      <c r="N36" s="2"/>
      <c r="O36" s="2"/>
      <c r="P36" s="13"/>
    </row>
    <row r="37" spans="1:16">
      <c r="A37" s="29"/>
      <c r="B37" s="11" t="s">
        <v>27</v>
      </c>
      <c r="C37" s="13">
        <f>STDEV(B12:B30)</f>
        <v>20039.029388431201</v>
      </c>
      <c r="D37" s="4"/>
      <c r="E37" s="4"/>
      <c r="F37" s="13"/>
      <c r="G37" s="5"/>
      <c r="H37" s="13"/>
      <c r="I37" s="5"/>
      <c r="J37" s="2"/>
      <c r="K37" s="2"/>
      <c r="L37" s="2"/>
      <c r="M37" s="2"/>
      <c r="N37" s="2"/>
      <c r="O37" s="2"/>
      <c r="P37" s="13"/>
    </row>
    <row r="38" spans="1:16">
      <c r="A38" s="29"/>
      <c r="F38" s="13"/>
      <c r="G38" s="5"/>
      <c r="H38" s="13"/>
      <c r="I38" s="5"/>
    </row>
    <row r="39" spans="1:16">
      <c r="A39" s="29"/>
      <c r="B39" s="15"/>
      <c r="C39" s="13"/>
      <c r="D39" s="4"/>
      <c r="E39" s="4"/>
      <c r="F39" s="13"/>
      <c r="G39" s="5"/>
      <c r="H39" s="13"/>
      <c r="I39" s="5"/>
      <c r="J39" s="2"/>
      <c r="K39" s="2"/>
      <c r="L39" s="2"/>
      <c r="M39" s="2"/>
      <c r="N39" s="2"/>
      <c r="O39" s="2"/>
      <c r="P39" s="13"/>
    </row>
    <row r="40" spans="1:16">
      <c r="A40" s="29"/>
      <c r="B40" s="15"/>
      <c r="C40" s="13"/>
      <c r="D40" s="4"/>
      <c r="E40" s="4"/>
      <c r="F40" s="13"/>
      <c r="G40" s="5"/>
      <c r="H40" s="13"/>
      <c r="I40" s="5"/>
      <c r="J40" s="2"/>
      <c r="K40" s="2"/>
      <c r="L40" s="2"/>
      <c r="M40" s="2"/>
      <c r="N40" s="2"/>
      <c r="O40" s="2"/>
      <c r="P40" s="2"/>
    </row>
    <row r="41" spans="1:16">
      <c r="A41" s="29"/>
      <c r="B41" s="15"/>
      <c r="C41" s="13"/>
      <c r="D41" s="4"/>
      <c r="E41" s="4"/>
      <c r="F41" s="13"/>
      <c r="G41" s="5"/>
      <c r="H41" s="13"/>
      <c r="I41" s="5"/>
      <c r="J41" s="2"/>
      <c r="K41" s="2"/>
      <c r="L41" s="2"/>
      <c r="M41" s="2"/>
      <c r="N41" s="2"/>
      <c r="O41" s="2"/>
      <c r="P41" s="2"/>
    </row>
    <row r="42" spans="1:16">
      <c r="A42" s="29"/>
      <c r="B42" s="15"/>
      <c r="C42" s="13"/>
      <c r="D42" s="4"/>
      <c r="E42" s="4"/>
      <c r="F42" s="13"/>
      <c r="G42" s="5"/>
      <c r="H42" s="13"/>
      <c r="I42" s="5"/>
      <c r="J42" s="2"/>
      <c r="K42" s="2"/>
      <c r="L42" s="2"/>
      <c r="M42" s="2"/>
      <c r="N42" s="2"/>
      <c r="O42" s="2"/>
      <c r="P42" s="2"/>
    </row>
    <row r="43" spans="1:16">
      <c r="A43" s="29"/>
      <c r="B43" s="15"/>
      <c r="C43" s="13"/>
      <c r="D43" s="4"/>
      <c r="E43" s="4"/>
      <c r="F43" s="13"/>
      <c r="G43" s="5"/>
      <c r="H43" s="13"/>
      <c r="I43" s="5"/>
      <c r="J43" s="2"/>
      <c r="K43" s="2"/>
      <c r="L43" s="2"/>
      <c r="M43" s="2"/>
      <c r="N43" s="2"/>
      <c r="O43" s="2"/>
      <c r="P43" s="2"/>
    </row>
    <row r="44" spans="1:16">
      <c r="A44" s="29"/>
      <c r="B44" s="15"/>
      <c r="C44" s="4"/>
      <c r="D44" s="4"/>
      <c r="E44" s="4"/>
      <c r="F44" s="13"/>
      <c r="G44" s="5"/>
      <c r="H44" s="13"/>
      <c r="I44" s="5"/>
      <c r="J44" s="2"/>
      <c r="K44" s="2"/>
      <c r="L44" s="2"/>
      <c r="M44" s="2"/>
      <c r="N44" s="2"/>
      <c r="O44" s="2"/>
      <c r="P44" s="2"/>
    </row>
    <row r="45" spans="1:16">
      <c r="A45" s="29"/>
      <c r="B45" s="15"/>
      <c r="C45" s="4"/>
      <c r="D45" s="4"/>
      <c r="E45" s="4"/>
      <c r="F45" s="13"/>
      <c r="G45" s="5"/>
      <c r="H45" s="13"/>
      <c r="I45" s="5"/>
      <c r="J45" s="2"/>
      <c r="K45" s="2"/>
      <c r="L45" s="2"/>
      <c r="M45" s="2"/>
      <c r="N45" s="2"/>
      <c r="O45" s="2"/>
      <c r="P45" s="2"/>
    </row>
    <row r="46" spans="1:16">
      <c r="A46" s="29"/>
      <c r="B46" s="15"/>
      <c r="C46" s="4"/>
      <c r="D46" s="4"/>
      <c r="E46" s="4"/>
      <c r="F46" s="13"/>
      <c r="G46" s="5"/>
      <c r="H46" s="13"/>
      <c r="I46" s="5"/>
      <c r="J46" s="2"/>
      <c r="K46" s="2"/>
      <c r="L46" s="2"/>
      <c r="M46" s="2"/>
      <c r="N46" s="2"/>
      <c r="O46" s="2"/>
      <c r="P46" s="2"/>
    </row>
    <row r="47" spans="1:16">
      <c r="A47" s="29"/>
      <c r="B47" s="15"/>
      <c r="C47" s="4"/>
      <c r="D47" s="4"/>
      <c r="E47" s="4"/>
      <c r="F47" s="13"/>
      <c r="G47" s="5"/>
      <c r="H47" s="13"/>
      <c r="I47" s="5"/>
      <c r="J47" s="2"/>
      <c r="K47" s="2"/>
      <c r="L47" s="2"/>
      <c r="M47" s="2"/>
      <c r="N47" s="2"/>
      <c r="O47" s="2"/>
      <c r="P47" s="2"/>
    </row>
    <row r="48" spans="1:16">
      <c r="A48" s="29"/>
      <c r="B48" s="15"/>
      <c r="C48" s="4"/>
      <c r="D48" s="4"/>
      <c r="E48" s="4"/>
      <c r="F48" s="13"/>
      <c r="G48" s="5"/>
      <c r="H48" s="13"/>
      <c r="I48" s="5"/>
      <c r="J48" s="2"/>
      <c r="K48" s="2"/>
      <c r="L48" s="2"/>
      <c r="M48" s="2"/>
      <c r="N48" s="2"/>
      <c r="O48" s="2"/>
      <c r="P48" s="2"/>
    </row>
    <row r="49" spans="1:16">
      <c r="A49" s="29"/>
      <c r="B49" s="15"/>
      <c r="C49" s="4"/>
      <c r="D49" s="4"/>
      <c r="E49" s="4"/>
      <c r="F49" s="13"/>
      <c r="G49" s="5"/>
      <c r="H49" s="13"/>
      <c r="I49" s="5"/>
      <c r="J49" s="2"/>
      <c r="K49" s="2"/>
      <c r="L49" s="2"/>
      <c r="M49" s="2"/>
      <c r="N49" s="2"/>
      <c r="O49" s="2"/>
      <c r="P49" s="2"/>
    </row>
    <row r="50" spans="1:16">
      <c r="A50" s="29"/>
      <c r="B50" s="15"/>
      <c r="C50" s="4"/>
      <c r="D50" s="4"/>
      <c r="E50" s="4"/>
      <c r="F50" s="13"/>
      <c r="G50" s="5"/>
      <c r="H50" s="13"/>
      <c r="I50" s="5"/>
      <c r="J50" s="2"/>
      <c r="K50" s="2"/>
      <c r="L50" s="2"/>
      <c r="M50" s="2"/>
      <c r="N50" s="2"/>
      <c r="O50" s="2"/>
      <c r="P50" s="2"/>
    </row>
    <row r="51" spans="1:16">
      <c r="A51" s="29"/>
      <c r="B51" s="15"/>
      <c r="C51" s="4"/>
      <c r="D51" s="4"/>
      <c r="E51" s="4"/>
      <c r="F51" s="13"/>
      <c r="G51" s="5"/>
      <c r="H51" s="13"/>
      <c r="I51" s="5"/>
      <c r="J51" s="2"/>
      <c r="K51" s="2"/>
      <c r="L51" s="2"/>
      <c r="M51" s="2"/>
      <c r="N51" s="2"/>
      <c r="O51" s="2"/>
      <c r="P51" s="2"/>
    </row>
    <row r="52" spans="1:16">
      <c r="A52" s="29"/>
      <c r="B52" s="15"/>
      <c r="C52" s="4"/>
      <c r="D52" s="4"/>
      <c r="E52" s="4"/>
      <c r="F52" s="13"/>
      <c r="G52" s="5"/>
      <c r="H52" s="13"/>
      <c r="I52" s="5"/>
      <c r="J52" s="2"/>
      <c r="K52" s="2"/>
      <c r="L52" s="2"/>
      <c r="M52" s="2"/>
      <c r="N52" s="2"/>
      <c r="O52" s="2"/>
      <c r="P52" s="2"/>
    </row>
    <row r="53" spans="1:16">
      <c r="A53" s="29"/>
      <c r="B53" s="2"/>
      <c r="C53" s="2"/>
      <c r="D53" s="2"/>
      <c r="E53" s="2"/>
      <c r="F53" s="13"/>
      <c r="G53" s="5"/>
      <c r="H53" s="13"/>
      <c r="I53" s="5"/>
      <c r="J53" s="2"/>
      <c r="K53" s="2"/>
      <c r="L53" s="2"/>
      <c r="M53" s="2"/>
      <c r="N53" s="2"/>
      <c r="O53" s="2"/>
      <c r="P53" s="2"/>
    </row>
    <row r="54" spans="1:16">
      <c r="A54" s="29"/>
      <c r="B54" s="2"/>
      <c r="C54" s="2"/>
      <c r="D54" s="2"/>
      <c r="E54" s="2"/>
      <c r="F54" s="13"/>
      <c r="G54" s="5"/>
      <c r="H54" s="13"/>
      <c r="I54" s="5"/>
      <c r="J54" s="2"/>
      <c r="K54" s="2"/>
      <c r="L54" s="2"/>
      <c r="M54" s="2"/>
      <c r="N54" s="2"/>
      <c r="O54" s="2"/>
      <c r="P54" s="2"/>
    </row>
    <row r="55" spans="1:16">
      <c r="A55" s="29"/>
      <c r="B55" s="13"/>
      <c r="C55" s="13"/>
      <c r="D55" s="13"/>
      <c r="E55" s="13"/>
      <c r="F55" s="13"/>
      <c r="G55" s="5"/>
      <c r="H55" s="13"/>
      <c r="I55" s="5"/>
      <c r="J55" s="13"/>
      <c r="K55" s="13"/>
      <c r="L55" s="13"/>
      <c r="M55" s="13"/>
      <c r="N55" s="13"/>
      <c r="O55" s="13"/>
      <c r="P55" s="2"/>
    </row>
    <row r="56" spans="1:16">
      <c r="A56" s="29"/>
      <c r="B56" s="2"/>
      <c r="C56" s="2"/>
      <c r="D56" s="2"/>
      <c r="E56" s="2"/>
      <c r="F56" s="13"/>
      <c r="G56" s="5"/>
      <c r="H56" s="13"/>
      <c r="I56" s="5"/>
      <c r="J56" s="2"/>
      <c r="K56" s="2"/>
      <c r="L56" s="2"/>
      <c r="M56" s="2"/>
      <c r="N56" s="2"/>
      <c r="O56" s="2"/>
      <c r="P56" s="2"/>
    </row>
    <row r="57" spans="1:16">
      <c r="A57" s="29"/>
      <c r="B57" s="2"/>
      <c r="C57" s="2"/>
      <c r="D57" s="2"/>
      <c r="E57" s="2"/>
      <c r="F57" s="13"/>
      <c r="G57" s="5"/>
      <c r="H57" s="13"/>
      <c r="I57" s="5"/>
      <c r="J57" s="2"/>
      <c r="K57" s="2"/>
      <c r="L57" s="2"/>
      <c r="M57" s="2"/>
      <c r="N57" s="2"/>
      <c r="O57" s="2"/>
      <c r="P57" s="2"/>
    </row>
    <row r="58" spans="1:16">
      <c r="A58" s="29"/>
      <c r="B58" s="2"/>
      <c r="C58" s="2"/>
      <c r="D58" s="2"/>
      <c r="E58" s="2"/>
      <c r="F58" s="13"/>
      <c r="G58" s="5"/>
      <c r="H58" s="13"/>
      <c r="I58" s="5"/>
      <c r="J58" s="2"/>
      <c r="K58" s="2"/>
      <c r="L58" s="2"/>
      <c r="M58" s="2"/>
      <c r="N58" s="2"/>
      <c r="O58" s="2"/>
      <c r="P58" s="2"/>
    </row>
    <row r="59" spans="1:16">
      <c r="A59" s="29"/>
      <c r="B59" s="2"/>
      <c r="C59" s="2"/>
      <c r="D59" s="2"/>
      <c r="E59" s="2"/>
      <c r="F59" s="13"/>
      <c r="G59" s="5"/>
      <c r="H59" s="13"/>
      <c r="I59" s="5"/>
      <c r="J59" s="2"/>
      <c r="K59" s="2"/>
      <c r="L59" s="2"/>
      <c r="M59" s="2"/>
      <c r="N59" s="2"/>
      <c r="O59" s="2"/>
      <c r="P59" s="2"/>
    </row>
    <row r="60" spans="1:16">
      <c r="A60" s="29"/>
      <c r="B60" s="2"/>
      <c r="C60" s="2"/>
      <c r="D60" s="2"/>
      <c r="E60" s="2"/>
      <c r="F60" s="13"/>
      <c r="G60" s="5"/>
      <c r="H60" s="13"/>
      <c r="I60" s="5"/>
      <c r="J60" s="2"/>
      <c r="K60" s="2"/>
      <c r="L60" s="2"/>
      <c r="M60" s="2"/>
      <c r="N60" s="2"/>
      <c r="O60" s="2"/>
      <c r="P60" s="2"/>
    </row>
    <row r="61" spans="1:16">
      <c r="A61" s="2"/>
      <c r="B61" s="2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4"/>
      <c r="C62" s="2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4"/>
      <c r="C63" s="2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4"/>
      <c r="C64" s="2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4"/>
      <c r="C66" s="2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"/>
      <c r="C67" s="2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4"/>
      <c r="C69" s="2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4"/>
      <c r="C70" s="2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4"/>
      <c r="C71" s="2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4"/>
      <c r="C72" s="2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4"/>
      <c r="C73" s="2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4"/>
      <c r="C74" s="2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4"/>
      <c r="C75" s="2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4"/>
      <c r="C76" s="2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4"/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4"/>
      <c r="C78" s="2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4"/>
      <c r="C79" s="2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4"/>
      <c r="C80" s="2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4"/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B10" workbookViewId="0">
      <selection activeCell="N10" sqref="N10"/>
    </sheetView>
  </sheetViews>
  <sheetFormatPr defaultRowHeight="12.75"/>
  <cols>
    <col min="2" max="2" width="10.28515625" customWidth="1"/>
    <col min="5" max="5" width="9.7109375" customWidth="1"/>
    <col min="11" max="11" width="9.7109375" customWidth="1"/>
    <col min="12" max="12" width="10.7109375" customWidth="1"/>
    <col min="13" max="13" width="15" bestFit="1" customWidth="1"/>
    <col min="14" max="14" width="10.7109375" customWidth="1"/>
  </cols>
  <sheetData>
    <row r="1" spans="1:16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L1" s="2" t="s">
        <v>41</v>
      </c>
      <c r="M1" s="2" t="s">
        <v>0</v>
      </c>
      <c r="N1" s="2" t="s">
        <v>46</v>
      </c>
      <c r="O1" s="2"/>
      <c r="P1" s="2"/>
    </row>
    <row r="2" spans="1:16">
      <c r="A2" s="3"/>
      <c r="B2" s="2"/>
      <c r="C2" s="2"/>
      <c r="D2" s="2"/>
      <c r="E2" s="2"/>
      <c r="F2" s="2"/>
      <c r="G2" s="2"/>
      <c r="H2" s="2"/>
      <c r="I2" s="2"/>
      <c r="J2" s="2"/>
      <c r="K2" s="2" t="s">
        <v>14</v>
      </c>
      <c r="L2" s="4">
        <f>MAX(F11:F60)</f>
        <v>2592.6878812776695</v>
      </c>
      <c r="M2" s="2">
        <v>1986</v>
      </c>
      <c r="N2" s="5">
        <f>E16+E17</f>
        <v>475751.75748857297</v>
      </c>
      <c r="O2" s="5">
        <f>G24+I24</f>
        <v>44242.888296425139</v>
      </c>
      <c r="P2" s="2"/>
    </row>
    <row r="3" spans="1:16">
      <c r="A3" s="2" t="s">
        <v>11</v>
      </c>
      <c r="B3" s="2"/>
      <c r="C3" s="2"/>
      <c r="D3" s="2"/>
      <c r="E3" s="2"/>
      <c r="F3" s="2" t="s">
        <v>35</v>
      </c>
      <c r="G3" s="2"/>
      <c r="H3" s="2"/>
      <c r="I3" s="2"/>
      <c r="J3" s="2"/>
      <c r="K3" s="2" t="s">
        <v>15</v>
      </c>
      <c r="L3" s="4">
        <f>MAX(H11:H60)</f>
        <v>15059.051608936055</v>
      </c>
      <c r="M3" s="2">
        <v>2001</v>
      </c>
      <c r="N3" s="6">
        <f>O2/N2</f>
        <v>9.2995743263203409E-2</v>
      </c>
      <c r="O3" s="2"/>
      <c r="P3" s="2"/>
    </row>
    <row r="4" spans="1:16">
      <c r="A4" s="3" t="s">
        <v>12</v>
      </c>
      <c r="B4" s="2"/>
      <c r="C4" s="2"/>
      <c r="D4" s="2"/>
      <c r="E4" s="2"/>
      <c r="F4" s="2" t="s">
        <v>39</v>
      </c>
      <c r="G4" s="2"/>
      <c r="H4" s="2"/>
      <c r="I4" s="2"/>
      <c r="J4" s="2"/>
      <c r="K4" s="2" t="s">
        <v>42</v>
      </c>
      <c r="L4" s="2"/>
      <c r="M4" s="2">
        <f>M3-M2</f>
        <v>15</v>
      </c>
      <c r="N4" s="2"/>
      <c r="O4" s="2"/>
      <c r="P4" s="2"/>
    </row>
    <row r="5" spans="1:16">
      <c r="A5" s="3" t="s">
        <v>13</v>
      </c>
      <c r="B5" s="2"/>
      <c r="C5" s="2"/>
      <c r="D5" s="2"/>
      <c r="E5" s="2"/>
      <c r="F5" s="2"/>
      <c r="G5" s="2"/>
      <c r="H5" s="2"/>
      <c r="I5" s="2"/>
      <c r="J5" s="2"/>
      <c r="K5" s="2" t="s">
        <v>44</v>
      </c>
      <c r="M5" s="2">
        <v>1986</v>
      </c>
      <c r="N5" s="2">
        <f>M5-M2</f>
        <v>0</v>
      </c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 t="s">
        <v>32</v>
      </c>
      <c r="N6" s="2" t="s">
        <v>33</v>
      </c>
      <c r="O6" s="2"/>
      <c r="P6" s="2"/>
    </row>
    <row r="7" spans="1:16">
      <c r="A7" s="2"/>
      <c r="B7" s="3" t="s">
        <v>24</v>
      </c>
      <c r="C7" s="2"/>
      <c r="D7" s="2"/>
      <c r="E7" s="2"/>
      <c r="F7" s="2"/>
      <c r="G7" s="2" t="s">
        <v>25</v>
      </c>
      <c r="H7" s="2"/>
      <c r="I7" s="2"/>
      <c r="J7" s="2"/>
      <c r="K7" s="2"/>
      <c r="L7" s="2"/>
      <c r="M7" s="2">
        <f>N7-4</f>
        <v>24</v>
      </c>
      <c r="N7" s="2">
        <f>A40-A12</f>
        <v>28</v>
      </c>
      <c r="O7" s="2"/>
      <c r="P7" s="2"/>
    </row>
    <row r="8" spans="1:16">
      <c r="A8" s="7"/>
      <c r="B8" s="7"/>
      <c r="C8" s="7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</row>
    <row r="9" spans="1:16">
      <c r="A9" s="9" t="s">
        <v>0</v>
      </c>
      <c r="B9" s="9" t="s">
        <v>1</v>
      </c>
      <c r="C9" s="9" t="s">
        <v>2</v>
      </c>
      <c r="D9" s="8"/>
      <c r="E9" s="8" t="s">
        <v>4</v>
      </c>
      <c r="F9" s="8" t="s">
        <v>14</v>
      </c>
      <c r="G9" s="8" t="s">
        <v>14</v>
      </c>
      <c r="H9" s="8" t="s">
        <v>15</v>
      </c>
      <c r="I9" s="8" t="s">
        <v>15</v>
      </c>
      <c r="J9" s="8" t="s">
        <v>3</v>
      </c>
      <c r="K9" s="8"/>
      <c r="L9" s="8"/>
      <c r="M9" s="8" t="s">
        <v>5</v>
      </c>
      <c r="N9" s="10" t="s">
        <v>8</v>
      </c>
      <c r="O9" s="8"/>
      <c r="P9" s="2"/>
    </row>
    <row r="10" spans="1:16">
      <c r="A10" s="2"/>
      <c r="B10" s="2"/>
      <c r="C10" s="2"/>
      <c r="D10" s="8"/>
      <c r="E10" s="8"/>
      <c r="F10" s="8" t="s">
        <v>20</v>
      </c>
      <c r="G10" s="8" t="s">
        <v>19</v>
      </c>
      <c r="H10" s="8" t="s">
        <v>22</v>
      </c>
      <c r="I10" s="8" t="s">
        <v>21</v>
      </c>
      <c r="J10" s="8" t="s">
        <v>23</v>
      </c>
      <c r="K10" s="8" t="s">
        <v>10</v>
      </c>
      <c r="L10" s="8"/>
      <c r="M10" s="8" t="s">
        <v>6</v>
      </c>
      <c r="N10" s="10" t="s">
        <v>7</v>
      </c>
      <c r="O10" s="10" t="s">
        <v>9</v>
      </c>
      <c r="P10" s="2"/>
    </row>
    <row r="11" spans="1:16">
      <c r="A11" s="11">
        <v>1973</v>
      </c>
      <c r="B11" s="12">
        <v>0</v>
      </c>
      <c r="C11" s="12">
        <v>0</v>
      </c>
      <c r="D11" s="8"/>
      <c r="E11" s="2"/>
      <c r="F11" s="2">
        <v>0</v>
      </c>
      <c r="G11" s="2">
        <v>0</v>
      </c>
      <c r="H11" s="2">
        <v>0</v>
      </c>
      <c r="I11" s="2">
        <v>0</v>
      </c>
      <c r="J11" s="13">
        <f>F11+H11</f>
        <v>0</v>
      </c>
      <c r="K11" s="2"/>
      <c r="L11" s="2"/>
      <c r="M11" s="2"/>
      <c r="N11" s="2"/>
      <c r="O11" s="2"/>
      <c r="P11" s="2"/>
    </row>
    <row r="12" spans="1:16">
      <c r="A12" s="14">
        <f>A11+1</f>
        <v>1974</v>
      </c>
      <c r="B12">
        <v>34</v>
      </c>
      <c r="C12" s="12">
        <f>C11+B12</f>
        <v>34</v>
      </c>
      <c r="D12" s="16" t="s">
        <v>36</v>
      </c>
      <c r="E12" s="17">
        <v>6.7200989240398775E-3</v>
      </c>
      <c r="F12" s="13">
        <f t="shared" ref="F12:F40" si="0">+($E$12+$E$13*G11/$E$16)*($E$16-G11)</f>
        <v>565.81408523599703</v>
      </c>
      <c r="G12" s="5">
        <f>G11+F12</f>
        <v>565.81408523599703</v>
      </c>
      <c r="H12" s="13">
        <f>+($E$14*I11/($E$16+$E$17)+$E$15*G11/($E$16+$E$17))*($E$17-I11)</f>
        <v>0</v>
      </c>
      <c r="I12" s="5">
        <f>I11+H12</f>
        <v>0</v>
      </c>
      <c r="J12" s="13">
        <f>F12+H12</f>
        <v>565.81408523599703</v>
      </c>
      <c r="K12" s="13">
        <f>+(J12-B12)^2</f>
        <v>282826.22125540033</v>
      </c>
      <c r="L12" s="13">
        <f t="shared" ref="L12:L40" si="1">+(B12-$C$43)^2</f>
        <v>85890071.544589758</v>
      </c>
      <c r="M12" s="13">
        <f>+SUM(K12:K40)/M7</f>
        <v>7578803.0852507269</v>
      </c>
      <c r="N12" s="13">
        <f>+SUM(L12:L40)/N7</f>
        <v>49333709.650246307</v>
      </c>
      <c r="O12" s="18">
        <f>1-M12/N12</f>
        <v>0.84637678498168878</v>
      </c>
      <c r="P12" s="2"/>
    </row>
    <row r="13" spans="1:16">
      <c r="A13" s="14">
        <f t="shared" ref="A13:A40" si="2">A12+1</f>
        <v>1975</v>
      </c>
      <c r="B13">
        <v>40</v>
      </c>
      <c r="C13" s="12">
        <f t="shared" ref="C13:C40" si="3">C12+B13</f>
        <v>74</v>
      </c>
      <c r="D13" s="16" t="s">
        <v>37</v>
      </c>
      <c r="E13" s="19">
        <v>0.10933639697869206</v>
      </c>
      <c r="F13" s="13">
        <f t="shared" si="0"/>
        <v>623.46009935673692</v>
      </c>
      <c r="G13" s="5">
        <f t="shared" ref="G13:I28" si="4">G12+F13</f>
        <v>1189.2741845927339</v>
      </c>
      <c r="H13" s="13">
        <f t="shared" ref="H13:H40" si="5">+($E$14*I12/($E$16+$E$17)+$E$15*G12/($E$16+$E$17))*($E$17-I12)</f>
        <v>232.83890401675902</v>
      </c>
      <c r="I13" s="5">
        <f t="shared" si="4"/>
        <v>232.83890401675902</v>
      </c>
      <c r="J13" s="13">
        <f>F13+H13</f>
        <v>856.29900337349591</v>
      </c>
      <c r="K13" s="13">
        <f>+(F12-B13)^2</f>
        <v>276480.45223256835</v>
      </c>
      <c r="L13" s="13">
        <f t="shared" si="1"/>
        <v>85778895.26872769</v>
      </c>
      <c r="M13" s="13"/>
      <c r="N13" s="13">
        <f>+SQRT(N12)</f>
        <v>7023.7959573329226</v>
      </c>
      <c r="O13" s="13"/>
      <c r="P13" s="2"/>
    </row>
    <row r="14" spans="1:16">
      <c r="A14" s="14">
        <f t="shared" si="2"/>
        <v>1976</v>
      </c>
      <c r="B14">
        <v>70</v>
      </c>
      <c r="C14" s="12">
        <f t="shared" si="3"/>
        <v>144</v>
      </c>
      <c r="D14" s="20" t="s">
        <v>38</v>
      </c>
      <c r="E14" s="21">
        <v>7.001558756420119E-2</v>
      </c>
      <c r="F14" s="13">
        <f t="shared" si="0"/>
        <v>686.01633145545861</v>
      </c>
      <c r="G14" s="5">
        <f t="shared" si="4"/>
        <v>1875.2905160481926</v>
      </c>
      <c r="H14" s="13">
        <f t="shared" si="5"/>
        <v>502.51799973719949</v>
      </c>
      <c r="I14" s="5">
        <f t="shared" si="4"/>
        <v>735.35690375395848</v>
      </c>
      <c r="J14" s="13">
        <f t="shared" ref="J14:J40" si="6">F14+H14</f>
        <v>1188.5343311926581</v>
      </c>
      <c r="K14" s="13">
        <f t="shared" ref="K14:K40" si="7">+(J14-B14)^2</f>
        <v>1251119.050056607</v>
      </c>
      <c r="L14" s="13">
        <f t="shared" si="1"/>
        <v>85224093.88941735</v>
      </c>
      <c r="M14" s="13"/>
      <c r="N14" s="13"/>
      <c r="O14" s="13"/>
      <c r="P14" s="2"/>
    </row>
    <row r="15" spans="1:16">
      <c r="A15" s="14">
        <f t="shared" si="2"/>
        <v>1977</v>
      </c>
      <c r="B15">
        <v>250</v>
      </c>
      <c r="C15" s="12">
        <f t="shared" si="3"/>
        <v>394</v>
      </c>
      <c r="D15" s="16" t="s">
        <v>16</v>
      </c>
      <c r="E15" s="22">
        <v>0.5</v>
      </c>
      <c r="F15" s="13">
        <f t="shared" si="0"/>
        <v>753.68274207877607</v>
      </c>
      <c r="G15" s="5">
        <f t="shared" si="4"/>
        <v>2628.9732581269686</v>
      </c>
      <c r="H15" s="13">
        <f t="shared" si="5"/>
        <v>812.54892162438318</v>
      </c>
      <c r="I15" s="5">
        <f t="shared" si="4"/>
        <v>1547.9058253783417</v>
      </c>
      <c r="J15" s="13">
        <f t="shared" si="6"/>
        <v>1566.2316637031593</v>
      </c>
      <c r="K15" s="13">
        <f t="shared" si="7"/>
        <v>1732465.7925347865</v>
      </c>
      <c r="L15" s="13">
        <f t="shared" si="1"/>
        <v>81933085.613555282</v>
      </c>
      <c r="M15" s="13"/>
      <c r="N15" s="13"/>
      <c r="O15" s="13"/>
      <c r="P15" s="2"/>
    </row>
    <row r="16" spans="1:16">
      <c r="A16" s="14">
        <f t="shared" si="2"/>
        <v>1978</v>
      </c>
      <c r="B16">
        <v>402</v>
      </c>
      <c r="C16" s="12">
        <f t="shared" si="3"/>
        <v>796</v>
      </c>
      <c r="D16" s="16" t="s">
        <v>17</v>
      </c>
      <c r="E16" s="13">
        <v>84197.285133988815</v>
      </c>
      <c r="F16" s="13">
        <f t="shared" si="0"/>
        <v>826.61449464650525</v>
      </c>
      <c r="G16" s="5">
        <f t="shared" si="4"/>
        <v>3455.5877527734738</v>
      </c>
      <c r="H16" s="13">
        <f t="shared" si="5"/>
        <v>1166.4200055251904</v>
      </c>
      <c r="I16" s="5">
        <f t="shared" si="4"/>
        <v>2714.3258309035318</v>
      </c>
      <c r="J16" s="13">
        <f t="shared" si="6"/>
        <v>1993.0345001716955</v>
      </c>
      <c r="K16" s="13">
        <f t="shared" si="7"/>
        <v>2531390.7807365968</v>
      </c>
      <c r="L16" s="13">
        <f t="shared" si="1"/>
        <v>79204475.95838286</v>
      </c>
      <c r="M16" s="13"/>
      <c r="N16" s="79">
        <f>1 - 9760/12005</f>
        <v>0.18700541441066221</v>
      </c>
      <c r="O16" s="13"/>
      <c r="P16" s="2"/>
    </row>
    <row r="17" spans="1:16">
      <c r="A17" s="14">
        <f t="shared" si="2"/>
        <v>1979</v>
      </c>
      <c r="B17">
        <v>475</v>
      </c>
      <c r="C17" s="12">
        <f t="shared" si="3"/>
        <v>1271</v>
      </c>
      <c r="D17" s="16" t="s">
        <v>18</v>
      </c>
      <c r="E17" s="13">
        <v>391554.47235458414</v>
      </c>
      <c r="F17" s="13">
        <f t="shared" si="0"/>
        <v>904.90732447262599</v>
      </c>
      <c r="G17" s="5">
        <f t="shared" si="4"/>
        <v>4360.4950772460998</v>
      </c>
      <c r="H17" s="13">
        <f t="shared" si="5"/>
        <v>1567.4830072737047</v>
      </c>
      <c r="I17" s="5">
        <f t="shared" si="4"/>
        <v>4281.8088381772368</v>
      </c>
      <c r="J17" s="13">
        <f t="shared" si="6"/>
        <v>2472.390331746331</v>
      </c>
      <c r="K17" s="13">
        <f t="shared" si="7"/>
        <v>3989568.1373537178</v>
      </c>
      <c r="L17" s="13">
        <f t="shared" si="1"/>
        <v>77910450.26872769</v>
      </c>
      <c r="M17" s="13"/>
      <c r="N17" s="13"/>
      <c r="O17" s="13"/>
      <c r="P17" s="2"/>
    </row>
    <row r="18" spans="1:16">
      <c r="A18" s="14">
        <f t="shared" si="2"/>
        <v>1980</v>
      </c>
      <c r="B18">
        <v>805</v>
      </c>
      <c r="C18" s="12">
        <f t="shared" si="3"/>
        <v>2076</v>
      </c>
      <c r="D18" s="13" t="s">
        <v>28</v>
      </c>
      <c r="E18" s="13"/>
      <c r="F18" s="13">
        <f t="shared" si="0"/>
        <v>988.58097096978906</v>
      </c>
      <c r="G18" s="5">
        <f t="shared" si="4"/>
        <v>5349.0760482158885</v>
      </c>
      <c r="H18" s="13">
        <f t="shared" si="5"/>
        <v>2018.8092423359315</v>
      </c>
      <c r="I18" s="5">
        <f t="shared" si="4"/>
        <v>6300.618080513168</v>
      </c>
      <c r="J18" s="13">
        <f t="shared" si="6"/>
        <v>3007.3902133057204</v>
      </c>
      <c r="K18" s="13">
        <f t="shared" si="7"/>
        <v>4850522.6516648168</v>
      </c>
      <c r="L18" s="13">
        <f t="shared" si="1"/>
        <v>72193735.096313894</v>
      </c>
      <c r="M18" s="13"/>
      <c r="N18" s="13"/>
      <c r="O18" s="13"/>
      <c r="P18" s="2"/>
    </row>
    <row r="19" spans="1:16">
      <c r="A19" s="14">
        <f t="shared" si="2"/>
        <v>1981</v>
      </c>
      <c r="B19">
        <v>1361</v>
      </c>
      <c r="C19" s="12">
        <f t="shared" si="3"/>
        <v>3437</v>
      </c>
      <c r="D19" s="13" t="s">
        <v>29</v>
      </c>
      <c r="E19" s="23">
        <f>O12</f>
        <v>0.84637678498168878</v>
      </c>
      <c r="F19" s="13">
        <f t="shared" si="0"/>
        <v>1077.560872807926</v>
      </c>
      <c r="G19" s="5">
        <f t="shared" si="4"/>
        <v>6426.6369210238145</v>
      </c>
      <c r="H19" s="13">
        <f t="shared" si="5"/>
        <v>2523.0123011881751</v>
      </c>
      <c r="I19" s="5">
        <f t="shared" si="4"/>
        <v>8823.6303817013431</v>
      </c>
      <c r="J19" s="13">
        <f t="shared" si="6"/>
        <v>3600.5731739961011</v>
      </c>
      <c r="K19" s="13">
        <f t="shared" si="7"/>
        <v>5015688.0016829707</v>
      </c>
      <c r="L19" s="13">
        <f t="shared" si="1"/>
        <v>63054552.199762173</v>
      </c>
      <c r="M19" s="13"/>
      <c r="N19" s="13"/>
      <c r="O19" s="13"/>
      <c r="P19" s="2"/>
    </row>
    <row r="20" spans="1:16">
      <c r="A20" s="14">
        <f t="shared" si="2"/>
        <v>1982</v>
      </c>
      <c r="B20">
        <v>2035</v>
      </c>
      <c r="C20" s="12">
        <f t="shared" si="3"/>
        <v>5472</v>
      </c>
      <c r="D20" s="13"/>
      <c r="E20" s="13"/>
      <c r="F20" s="13">
        <f t="shared" si="0"/>
        <v>1171.6585145381664</v>
      </c>
      <c r="G20" s="5">
        <f t="shared" si="4"/>
        <v>7598.2954355619804</v>
      </c>
      <c r="H20" s="13">
        <f t="shared" si="5"/>
        <v>3082.0359172338135</v>
      </c>
      <c r="I20" s="5">
        <f t="shared" si="4"/>
        <v>11905.666298935157</v>
      </c>
      <c r="J20" s="13">
        <f t="shared" si="6"/>
        <v>4253.6944317719799</v>
      </c>
      <c r="K20" s="13">
        <f t="shared" si="7"/>
        <v>4922604.9815759892</v>
      </c>
      <c r="L20" s="13">
        <f t="shared" si="1"/>
        <v>52804778.544589765</v>
      </c>
      <c r="M20" s="13"/>
      <c r="N20" s="13"/>
      <c r="O20" s="13"/>
      <c r="P20" s="2"/>
    </row>
    <row r="21" spans="1:16">
      <c r="A21" s="14">
        <f t="shared" si="2"/>
        <v>1983</v>
      </c>
      <c r="B21">
        <v>4091</v>
      </c>
      <c r="C21" s="12">
        <f t="shared" si="3"/>
        <v>9563</v>
      </c>
      <c r="D21" s="13"/>
      <c r="E21" s="24"/>
      <c r="F21" s="13">
        <f t="shared" si="0"/>
        <v>1270.5510473295694</v>
      </c>
      <c r="G21" s="5">
        <f t="shared" si="4"/>
        <v>8868.8464828915494</v>
      </c>
      <c r="H21" s="13">
        <f t="shared" si="5"/>
        <v>3696.907814741287</v>
      </c>
      <c r="I21" s="5">
        <f t="shared" si="4"/>
        <v>15602.574113676445</v>
      </c>
      <c r="J21" s="13">
        <f t="shared" si="6"/>
        <v>4967.4588620708564</v>
      </c>
      <c r="K21" s="13">
        <f t="shared" si="7"/>
        <v>768180.13690254046</v>
      </c>
      <c r="L21" s="13">
        <f t="shared" si="1"/>
        <v>27151286.682520799</v>
      </c>
      <c r="M21" s="13"/>
      <c r="N21" s="13"/>
      <c r="O21" s="13"/>
      <c r="P21" s="2"/>
    </row>
    <row r="22" spans="1:16">
      <c r="A22" s="14">
        <f t="shared" si="2"/>
        <v>1984</v>
      </c>
      <c r="B22">
        <v>7616</v>
      </c>
      <c r="C22" s="12">
        <f t="shared" si="3"/>
        <v>17179</v>
      </c>
      <c r="D22" s="13"/>
      <c r="E22" s="13"/>
      <c r="F22" s="13">
        <f t="shared" si="0"/>
        <v>1373.7610819039057</v>
      </c>
      <c r="G22" s="5">
        <f t="shared" si="4"/>
        <v>10242.607564795455</v>
      </c>
      <c r="H22" s="13">
        <f t="shared" si="5"/>
        <v>4367.4636009376027</v>
      </c>
      <c r="I22" s="5">
        <f t="shared" si="4"/>
        <v>19970.037714614045</v>
      </c>
      <c r="J22" s="13">
        <f t="shared" si="6"/>
        <v>5741.2246828415082</v>
      </c>
      <c r="K22" s="13">
        <f t="shared" si="7"/>
        <v>3514782.4898267235</v>
      </c>
      <c r="L22" s="13">
        <f t="shared" si="1"/>
        <v>2841549.6135552889</v>
      </c>
      <c r="M22" s="13"/>
      <c r="N22" s="13"/>
      <c r="O22" s="13"/>
      <c r="P22" s="2"/>
    </row>
    <row r="23" spans="1:16">
      <c r="A23" s="14">
        <f t="shared" si="2"/>
        <v>1985</v>
      </c>
      <c r="B23">
        <v>11336</v>
      </c>
      <c r="C23" s="12">
        <f t="shared" si="3"/>
        <v>28515</v>
      </c>
      <c r="D23" s="13"/>
      <c r="E23" s="13"/>
      <c r="F23" s="13">
        <f t="shared" si="0"/>
        <v>1480.6378568426921</v>
      </c>
      <c r="G23" s="5">
        <f t="shared" si="4"/>
        <v>11723.245421638147</v>
      </c>
      <c r="H23" s="13">
        <f t="shared" si="5"/>
        <v>5092.0490844741244</v>
      </c>
      <c r="I23" s="5">
        <f t="shared" si="4"/>
        <v>25062.086799088171</v>
      </c>
      <c r="J23" s="13">
        <f t="shared" si="6"/>
        <v>6572.686941316817</v>
      </c>
      <c r="K23" s="13">
        <f t="shared" si="7"/>
        <v>22689151.295021743</v>
      </c>
      <c r="L23" s="13">
        <f t="shared" si="1"/>
        <v>4138418.579072536</v>
      </c>
      <c r="M23" s="13"/>
      <c r="N23" s="13"/>
      <c r="O23" s="13"/>
      <c r="P23" s="2"/>
    </row>
    <row r="24" spans="1:16">
      <c r="A24" s="14">
        <f t="shared" si="2"/>
        <v>1986</v>
      </c>
      <c r="B24">
        <v>12005</v>
      </c>
      <c r="C24" s="12">
        <f t="shared" si="3"/>
        <v>40520</v>
      </c>
      <c r="D24" s="13"/>
      <c r="E24" s="13"/>
      <c r="F24" s="13">
        <f t="shared" si="0"/>
        <v>1590.3412986401763</v>
      </c>
      <c r="G24" s="5">
        <f t="shared" si="4"/>
        <v>13313.586720278323</v>
      </c>
      <c r="H24" s="13">
        <f t="shared" si="5"/>
        <v>5867.2147770586434</v>
      </c>
      <c r="I24" s="5">
        <f t="shared" si="4"/>
        <v>30929.301576146812</v>
      </c>
      <c r="J24" s="13">
        <f t="shared" si="6"/>
        <v>7457.5560756988198</v>
      </c>
      <c r="K24" s="13">
        <f t="shared" si="7"/>
        <v>20679246.244663719</v>
      </c>
      <c r="L24" s="13">
        <f t="shared" si="1"/>
        <v>7307886.8204518473</v>
      </c>
      <c r="M24" s="13"/>
      <c r="N24" s="13"/>
      <c r="O24" s="13"/>
      <c r="P24" s="2"/>
    </row>
    <row r="25" spans="1:16">
      <c r="A25" s="14">
        <f t="shared" si="2"/>
        <v>1987</v>
      </c>
      <c r="B25">
        <v>11702</v>
      </c>
      <c r="C25" s="12">
        <f>C24+B25</f>
        <v>52222</v>
      </c>
      <c r="D25" s="13"/>
      <c r="E25" s="13"/>
      <c r="F25" s="13">
        <f t="shared" si="0"/>
        <v>1701.8307779178597</v>
      </c>
      <c r="G25" s="5">
        <f t="shared" si="4"/>
        <v>15015.417498196182</v>
      </c>
      <c r="H25" s="13">
        <f t="shared" si="5"/>
        <v>6687.422548751274</v>
      </c>
      <c r="I25" s="5">
        <f t="shared" si="4"/>
        <v>37616.724124898086</v>
      </c>
      <c r="J25" s="13">
        <f t="shared" si="6"/>
        <v>8389.2533266691335</v>
      </c>
      <c r="K25" s="13">
        <f t="shared" si="7"/>
        <v>10974290.521664724</v>
      </c>
      <c r="L25" s="13">
        <f t="shared" si="1"/>
        <v>5761489.7514863294</v>
      </c>
      <c r="M25" s="13"/>
      <c r="N25" s="13"/>
      <c r="O25" s="13"/>
      <c r="P25" s="2"/>
    </row>
    <row r="26" spans="1:16">
      <c r="A26" s="14">
        <f t="shared" si="2"/>
        <v>1988</v>
      </c>
      <c r="B26">
        <v>10748</v>
      </c>
      <c r="C26" s="12">
        <f t="shared" si="3"/>
        <v>62970</v>
      </c>
      <c r="D26" s="2"/>
      <c r="E26" s="2"/>
      <c r="F26" s="13">
        <f t="shared" si="0"/>
        <v>1813.8605835115834</v>
      </c>
      <c r="G26" s="5">
        <f t="shared" si="4"/>
        <v>16829.278081707766</v>
      </c>
      <c r="H26" s="13">
        <f t="shared" si="5"/>
        <v>7544.7909740639807</v>
      </c>
      <c r="I26" s="5">
        <f t="shared" si="4"/>
        <v>45161.515098962067</v>
      </c>
      <c r="J26" s="13">
        <f t="shared" si="6"/>
        <v>9358.6515575755639</v>
      </c>
      <c r="K26" s="13">
        <f t="shared" si="7"/>
        <v>1930289.0944672069</v>
      </c>
      <c r="L26" s="13">
        <f t="shared" si="1"/>
        <v>2091813.6135552935</v>
      </c>
      <c r="M26" s="2"/>
      <c r="N26" s="2"/>
      <c r="O26" s="2"/>
      <c r="P26" s="2"/>
    </row>
    <row r="27" spans="1:16">
      <c r="A27" s="14">
        <f t="shared" si="2"/>
        <v>1989</v>
      </c>
      <c r="B27">
        <v>9760</v>
      </c>
      <c r="C27" s="12">
        <f t="shared" si="3"/>
        <v>72730</v>
      </c>
      <c r="D27" s="2"/>
      <c r="E27" s="2"/>
      <c r="F27" s="13">
        <f t="shared" si="0"/>
        <v>1924.9842263616622</v>
      </c>
      <c r="G27" s="5">
        <f t="shared" si="4"/>
        <v>18754.262308069428</v>
      </c>
      <c r="H27" s="13">
        <f t="shared" si="5"/>
        <v>8428.9120080537687</v>
      </c>
      <c r="I27" s="5">
        <f t="shared" si="4"/>
        <v>53590.427107015836</v>
      </c>
      <c r="J27" s="13">
        <f t="shared" si="6"/>
        <v>10353.896234415432</v>
      </c>
      <c r="K27" s="13">
        <f t="shared" si="7"/>
        <v>352712.73725282919</v>
      </c>
      <c r="L27" s="13">
        <f t="shared" si="1"/>
        <v>210048.37217598167</v>
      </c>
      <c r="M27" s="2"/>
      <c r="N27" s="2"/>
      <c r="O27" s="2"/>
      <c r="P27" s="2"/>
    </row>
    <row r="28" spans="1:16">
      <c r="A28" s="14">
        <f t="shared" si="2"/>
        <v>1990</v>
      </c>
      <c r="B28">
        <v>10119</v>
      </c>
      <c r="C28" s="12">
        <f t="shared" si="3"/>
        <v>82849</v>
      </c>
      <c r="D28" s="2"/>
      <c r="E28" s="2"/>
      <c r="F28" s="13">
        <f t="shared" si="0"/>
        <v>2033.5695859294933</v>
      </c>
      <c r="G28" s="5">
        <f t="shared" si="4"/>
        <v>20787.831893998922</v>
      </c>
      <c r="H28" s="13">
        <f t="shared" si="5"/>
        <v>9326.7760997566074</v>
      </c>
      <c r="I28" s="5">
        <f t="shared" si="4"/>
        <v>62917.203206772443</v>
      </c>
      <c r="J28" s="13">
        <f t="shared" si="6"/>
        <v>11360.345685686101</v>
      </c>
      <c r="K28" s="13">
        <f t="shared" si="7"/>
        <v>1540939.1113714967</v>
      </c>
      <c r="L28" s="13">
        <f t="shared" si="1"/>
        <v>667996.19976218906</v>
      </c>
      <c r="M28" s="2"/>
      <c r="N28" s="2"/>
      <c r="O28" s="2"/>
      <c r="P28" s="2"/>
    </row>
    <row r="29" spans="1:16">
      <c r="A29" s="14">
        <f t="shared" si="2"/>
        <v>1991</v>
      </c>
      <c r="B29">
        <v>10718</v>
      </c>
      <c r="C29" s="12">
        <f t="shared" si="3"/>
        <v>93567</v>
      </c>
      <c r="D29" s="2"/>
      <c r="E29" s="2"/>
      <c r="F29" s="13">
        <f t="shared" si="0"/>
        <v>2137.8265634333288</v>
      </c>
      <c r="G29" s="5">
        <f t="shared" ref="G29:I40" si="8">G28+F29</f>
        <v>22925.658457432251</v>
      </c>
      <c r="H29" s="13">
        <f t="shared" si="5"/>
        <v>10222.844221205336</v>
      </c>
      <c r="I29" s="5">
        <f t="shared" si="8"/>
        <v>73140.047427977785</v>
      </c>
      <c r="J29" s="13">
        <f t="shared" si="6"/>
        <v>12360.670784638665</v>
      </c>
      <c r="K29" s="13">
        <f t="shared" si="7"/>
        <v>2698367.3067054083</v>
      </c>
      <c r="L29" s="13">
        <f t="shared" si="1"/>
        <v>2005934.9928656383</v>
      </c>
      <c r="M29" s="2"/>
      <c r="N29" s="2"/>
      <c r="O29" s="2"/>
      <c r="P29" s="2"/>
    </row>
    <row r="30" spans="1:16">
      <c r="A30" s="14">
        <f t="shared" si="2"/>
        <v>1992</v>
      </c>
      <c r="B30">
        <v>12329</v>
      </c>
      <c r="C30" s="12">
        <f t="shared" si="3"/>
        <v>105896</v>
      </c>
      <c r="D30" s="2"/>
      <c r="E30" s="2"/>
      <c r="F30" s="13">
        <f t="shared" si="0"/>
        <v>2235.848263786097</v>
      </c>
      <c r="G30" s="5">
        <f t="shared" si="8"/>
        <v>25161.506721218349</v>
      </c>
      <c r="H30" s="13">
        <f t="shared" si="5"/>
        <v>11099.301978441272</v>
      </c>
      <c r="I30" s="5">
        <f t="shared" si="8"/>
        <v>84239.34940641906</v>
      </c>
      <c r="J30" s="13">
        <f t="shared" si="6"/>
        <v>13335.15024222737</v>
      </c>
      <c r="K30" s="13">
        <f t="shared" si="7"/>
        <v>1012338.3099341948</v>
      </c>
      <c r="L30" s="13">
        <f t="shared" si="1"/>
        <v>9164607.9239001237</v>
      </c>
      <c r="M30" s="2"/>
      <c r="N30" s="2"/>
      <c r="O30" s="2"/>
      <c r="P30" s="2"/>
    </row>
    <row r="31" spans="1:16">
      <c r="A31" s="14">
        <f t="shared" si="2"/>
        <v>1993</v>
      </c>
      <c r="B31">
        <v>12448</v>
      </c>
      <c r="C31" s="12">
        <f t="shared" si="3"/>
        <v>118344</v>
      </c>
      <c r="D31" s="2"/>
      <c r="E31" s="2"/>
      <c r="F31" s="13">
        <f t="shared" si="0"/>
        <v>2325.6657773566426</v>
      </c>
      <c r="G31" s="5">
        <f t="shared" si="8"/>
        <v>27487.172498574993</v>
      </c>
      <c r="H31" s="13">
        <f t="shared" si="5"/>
        <v>11936.521576788233</v>
      </c>
      <c r="I31" s="5">
        <f t="shared" si="8"/>
        <v>96175.870983207293</v>
      </c>
      <c r="J31" s="13">
        <f t="shared" si="6"/>
        <v>14262.187354144875</v>
      </c>
      <c r="K31" s="13">
        <f t="shared" si="7"/>
        <v>3291275.7559391819</v>
      </c>
      <c r="L31" s="13">
        <f t="shared" si="1"/>
        <v>9899268.7859690897</v>
      </c>
      <c r="M31" s="2"/>
      <c r="N31" s="2"/>
      <c r="O31" s="2"/>
      <c r="P31" s="2"/>
    </row>
    <row r="32" spans="1:16">
      <c r="A32" s="14">
        <f t="shared" si="2"/>
        <v>1994</v>
      </c>
      <c r="B32">
        <v>13087</v>
      </c>
      <c r="C32" s="12">
        <f t="shared" si="3"/>
        <v>131431</v>
      </c>
      <c r="D32" s="2"/>
      <c r="E32" s="2"/>
      <c r="F32" s="13">
        <f t="shared" si="0"/>
        <v>2405.3154052271084</v>
      </c>
      <c r="G32" s="5">
        <f t="shared" si="8"/>
        <v>29892.487903802103</v>
      </c>
      <c r="H32" s="13">
        <f t="shared" si="5"/>
        <v>12713.741153895462</v>
      </c>
      <c r="I32" s="5">
        <f t="shared" si="8"/>
        <v>108889.61213710275</v>
      </c>
      <c r="J32" s="13">
        <f t="shared" si="6"/>
        <v>15119.056559122571</v>
      </c>
      <c r="K32" s="13">
        <f t="shared" si="7"/>
        <v>4129253.8594730641</v>
      </c>
      <c r="L32" s="13">
        <f t="shared" si="1"/>
        <v>14328574.406658744</v>
      </c>
      <c r="M32" s="2"/>
      <c r="N32" s="2"/>
      <c r="O32" s="2"/>
      <c r="P32" s="2"/>
    </row>
    <row r="33" spans="1:16">
      <c r="A33" s="14">
        <f t="shared" si="2"/>
        <v>1995</v>
      </c>
      <c r="B33">
        <v>13562</v>
      </c>
      <c r="C33" s="12">
        <f t="shared" si="3"/>
        <v>144993</v>
      </c>
      <c r="D33" s="2"/>
      <c r="E33" s="2"/>
      <c r="F33" s="13">
        <f t="shared" si="0"/>
        <v>2472.9157571083165</v>
      </c>
      <c r="G33" s="5">
        <f t="shared" si="8"/>
        <v>32365.403660910419</v>
      </c>
      <c r="H33" s="13">
        <f t="shared" si="5"/>
        <v>13409.948193338936</v>
      </c>
      <c r="I33" s="5">
        <f t="shared" si="8"/>
        <v>122299.56033044169</v>
      </c>
      <c r="J33" s="13">
        <f t="shared" si="6"/>
        <v>15882.863950447252</v>
      </c>
      <c r="K33" s="13">
        <f t="shared" si="7"/>
        <v>5386409.4764856249</v>
      </c>
      <c r="L33" s="13">
        <f t="shared" si="1"/>
        <v>18150244.234244954</v>
      </c>
      <c r="M33" s="2"/>
      <c r="N33" s="2"/>
      <c r="O33" s="2"/>
      <c r="P33" s="2"/>
    </row>
    <row r="34" spans="1:16">
      <c r="A34" s="14">
        <f t="shared" si="2"/>
        <v>1996</v>
      </c>
      <c r="B34">
        <v>15641</v>
      </c>
      <c r="C34" s="12">
        <f t="shared" si="3"/>
        <v>160634</v>
      </c>
      <c r="D34" s="2"/>
      <c r="E34" s="2"/>
      <c r="F34" s="13">
        <f t="shared" si="0"/>
        <v>2526.7507002829179</v>
      </c>
      <c r="G34" s="5">
        <f t="shared" si="8"/>
        <v>34892.154361193338</v>
      </c>
      <c r="H34" s="13">
        <f t="shared" si="5"/>
        <v>14004.926229945931</v>
      </c>
      <c r="I34" s="5">
        <f t="shared" si="8"/>
        <v>136304.48656038762</v>
      </c>
      <c r="J34" s="13">
        <f t="shared" si="6"/>
        <v>16531.676930228849</v>
      </c>
      <c r="K34" s="13">
        <f t="shared" si="7"/>
        <v>793305.39404188504</v>
      </c>
      <c r="L34" s="13">
        <f t="shared" si="1"/>
        <v>40186855.648038059</v>
      </c>
      <c r="M34" s="2"/>
      <c r="N34" s="2"/>
      <c r="O34" s="2"/>
      <c r="P34" s="13"/>
    </row>
    <row r="35" spans="1:16">
      <c r="A35" s="14">
        <f t="shared" si="2"/>
        <v>1997</v>
      </c>
      <c r="B35">
        <v>16673</v>
      </c>
      <c r="C35" s="12">
        <f t="shared" si="3"/>
        <v>177307</v>
      </c>
      <c r="D35" s="2"/>
      <c r="E35" s="2"/>
      <c r="F35" s="13">
        <f t="shared" si="0"/>
        <v>2565.3528525941365</v>
      </c>
      <c r="G35" s="5">
        <f t="shared" si="8"/>
        <v>37457.507213787474</v>
      </c>
      <c r="H35" s="13">
        <f t="shared" si="5"/>
        <v>14480.395374881902</v>
      </c>
      <c r="I35" s="5">
        <f t="shared" si="8"/>
        <v>150784.88193526951</v>
      </c>
      <c r="J35" s="13">
        <f t="shared" si="6"/>
        <v>17045.74822747604</v>
      </c>
      <c r="K35" s="13">
        <f t="shared" si="7"/>
        <v>138941.24108653003</v>
      </c>
      <c r="L35" s="13">
        <f t="shared" si="1"/>
        <v>54336216.199762195</v>
      </c>
      <c r="M35" s="2"/>
      <c r="N35" s="2"/>
      <c r="O35" s="2"/>
      <c r="P35" s="13"/>
    </row>
    <row r="36" spans="1:16">
      <c r="A36" s="14">
        <f t="shared" si="2"/>
        <v>1998</v>
      </c>
      <c r="B36">
        <v>18113</v>
      </c>
      <c r="C36" s="12">
        <f t="shared" si="3"/>
        <v>195420</v>
      </c>
      <c r="D36" s="2"/>
      <c r="E36" s="2"/>
      <c r="F36" s="13">
        <f t="shared" si="0"/>
        <v>2587.5814190954484</v>
      </c>
      <c r="G36" s="5">
        <f t="shared" si="8"/>
        <v>40045.088632882922</v>
      </c>
      <c r="H36" s="13">
        <f t="shared" si="5"/>
        <v>14821.152249978055</v>
      </c>
      <c r="I36" s="5">
        <f t="shared" si="8"/>
        <v>165606.03418524755</v>
      </c>
      <c r="J36" s="13">
        <f t="shared" si="6"/>
        <v>17408.733669073503</v>
      </c>
      <c r="K36" s="13">
        <f t="shared" si="7"/>
        <v>495991.06487667043</v>
      </c>
      <c r="L36" s="13">
        <f t="shared" si="1"/>
        <v>77639189.992865652</v>
      </c>
      <c r="M36" s="2"/>
      <c r="N36" s="2"/>
      <c r="O36" s="2"/>
      <c r="P36" s="13"/>
    </row>
    <row r="37" spans="1:16">
      <c r="A37" s="14">
        <f t="shared" si="2"/>
        <v>1999</v>
      </c>
      <c r="B37">
        <v>22809</v>
      </c>
      <c r="C37" s="12">
        <f t="shared" si="3"/>
        <v>218229</v>
      </c>
      <c r="D37" s="2"/>
      <c r="E37" s="2"/>
      <c r="F37" s="13">
        <f t="shared" si="0"/>
        <v>2592.6878812776695</v>
      </c>
      <c r="G37" s="5">
        <f t="shared" si="8"/>
        <v>42637.776514160592</v>
      </c>
      <c r="H37" s="13">
        <f t="shared" si="5"/>
        <v>15016.099258522598</v>
      </c>
      <c r="I37" s="5">
        <f t="shared" si="8"/>
        <v>180622.13344377014</v>
      </c>
      <c r="J37" s="13">
        <f t="shared" si="6"/>
        <v>17608.787139800268</v>
      </c>
      <c r="K37" s="13">
        <f t="shared" si="7"/>
        <v>27042213.791386675</v>
      </c>
      <c r="L37" s="13">
        <f t="shared" si="1"/>
        <v>182447432.75148636</v>
      </c>
      <c r="M37" s="2"/>
      <c r="N37" s="2"/>
      <c r="O37" s="2"/>
      <c r="P37" s="13"/>
    </row>
    <row r="38" spans="1:16">
      <c r="A38" s="14">
        <f t="shared" si="2"/>
        <v>2000</v>
      </c>
      <c r="B38">
        <v>23072</v>
      </c>
      <c r="C38" s="12">
        <f t="shared" si="3"/>
        <v>241301</v>
      </c>
      <c r="D38" s="8"/>
      <c r="E38" s="8"/>
      <c r="F38" s="13">
        <f t="shared" si="0"/>
        <v>2580.3635066250959</v>
      </c>
      <c r="G38" s="5">
        <f t="shared" si="8"/>
        <v>45218.140020785686</v>
      </c>
      <c r="H38" s="13">
        <f t="shared" si="5"/>
        <v>15059.051608936055</v>
      </c>
      <c r="I38" s="5">
        <f t="shared" si="8"/>
        <v>195681.18505270619</v>
      </c>
      <c r="J38" s="13">
        <f t="shared" si="6"/>
        <v>17639.415115561151</v>
      </c>
      <c r="K38" s="13">
        <f t="shared" si="7"/>
        <v>29512978.526633464</v>
      </c>
      <c r="L38" s="13">
        <f t="shared" si="1"/>
        <v>189621446.99286565</v>
      </c>
      <c r="M38" s="2"/>
      <c r="N38" s="2"/>
      <c r="O38" s="2"/>
      <c r="P38" s="13"/>
    </row>
    <row r="39" spans="1:16">
      <c r="A39" s="14">
        <f t="shared" si="2"/>
        <v>2001</v>
      </c>
      <c r="B39">
        <v>14910</v>
      </c>
      <c r="C39" s="12">
        <f t="shared" si="3"/>
        <v>256211</v>
      </c>
      <c r="D39" s="4"/>
      <c r="E39" s="25"/>
      <c r="F39" s="13">
        <f t="shared" si="0"/>
        <v>2550.7638931962429</v>
      </c>
      <c r="G39" s="5">
        <f t="shared" si="8"/>
        <v>47768.903913981929</v>
      </c>
      <c r="H39" s="13">
        <f t="shared" si="5"/>
        <v>14949.225922385556</v>
      </c>
      <c r="I39" s="5">
        <f t="shared" si="8"/>
        <v>210630.41097509174</v>
      </c>
      <c r="J39" s="13">
        <f t="shared" si="6"/>
        <v>17499.989815581801</v>
      </c>
      <c r="K39" s="13">
        <f t="shared" si="7"/>
        <v>6708047.2448174516</v>
      </c>
      <c r="L39" s="13">
        <f t="shared" si="1"/>
        <v>31453144.923900127</v>
      </c>
      <c r="M39" s="2"/>
      <c r="N39" s="2"/>
      <c r="O39" s="2"/>
      <c r="P39" s="13"/>
    </row>
    <row r="40" spans="1:16">
      <c r="A40" s="14">
        <f t="shared" si="2"/>
        <v>2002</v>
      </c>
      <c r="B40">
        <v>13538</v>
      </c>
      <c r="C40" s="12">
        <f t="shared" si="3"/>
        <v>269749</v>
      </c>
      <c r="D40" s="4"/>
      <c r="E40" s="25"/>
      <c r="F40" s="13">
        <f t="shared" si="0"/>
        <v>2504.5077023121894</v>
      </c>
      <c r="G40" s="5">
        <f t="shared" si="8"/>
        <v>50273.411616294121</v>
      </c>
      <c r="H40" s="13">
        <f t="shared" si="5"/>
        <v>14691.346091153702</v>
      </c>
      <c r="I40" s="5">
        <f t="shared" si="8"/>
        <v>225321.75706624545</v>
      </c>
      <c r="J40" s="13">
        <f t="shared" si="6"/>
        <v>17195.853793465893</v>
      </c>
      <c r="K40" s="13">
        <f t="shared" si="7"/>
        <v>13379894.374372819</v>
      </c>
      <c r="L40" s="13">
        <f t="shared" si="1"/>
        <v>17946325.337693229</v>
      </c>
      <c r="M40" s="2"/>
      <c r="N40" s="2"/>
      <c r="O40" s="2"/>
      <c r="P40" s="13"/>
    </row>
    <row r="41" spans="1:16">
      <c r="A41" s="14">
        <f>COUNT(A11:A40)-1</f>
        <v>29</v>
      </c>
      <c r="C41" s="13"/>
      <c r="D41" s="4"/>
      <c r="E41" s="25"/>
      <c r="F41" s="13"/>
      <c r="G41" s="5"/>
      <c r="H41" s="13"/>
      <c r="I41" s="5"/>
      <c r="J41" s="2"/>
      <c r="K41" s="2"/>
      <c r="L41" s="2"/>
      <c r="M41" s="2"/>
      <c r="N41" s="2"/>
      <c r="O41" s="2"/>
      <c r="P41" s="13"/>
    </row>
    <row r="42" spans="1:16">
      <c r="A42" s="14"/>
      <c r="B42" t="s">
        <v>68</v>
      </c>
      <c r="C42" s="13"/>
      <c r="D42" s="4"/>
      <c r="E42" s="25"/>
      <c r="F42" s="13"/>
      <c r="G42" s="5"/>
      <c r="H42" s="13"/>
      <c r="I42" s="5"/>
      <c r="J42" s="2"/>
      <c r="K42" s="2"/>
      <c r="L42" s="2"/>
      <c r="M42" s="2"/>
      <c r="N42" s="2"/>
      <c r="O42" s="2"/>
      <c r="P42" s="13"/>
    </row>
    <row r="43" spans="1:16">
      <c r="A43" s="14"/>
      <c r="C43" s="12">
        <f>AVERAGE(B12:B40)</f>
        <v>9301.689655172413</v>
      </c>
      <c r="F43" s="13"/>
      <c r="G43" s="5"/>
      <c r="H43" s="13"/>
      <c r="I43" s="5"/>
    </row>
    <row r="44" spans="1:16">
      <c r="A44" s="14"/>
      <c r="C44" s="13">
        <f>STDEV(B12:B40)</f>
        <v>7023.7959573329235</v>
      </c>
      <c r="D44" s="4"/>
      <c r="E44" s="25"/>
      <c r="F44" s="13"/>
      <c r="G44" s="5"/>
      <c r="H44" s="13"/>
      <c r="I44" s="5"/>
      <c r="J44" s="2"/>
      <c r="K44" s="2"/>
      <c r="L44" s="2"/>
      <c r="M44" s="2"/>
      <c r="N44" s="2"/>
      <c r="O44" s="2"/>
      <c r="P44" s="13"/>
    </row>
    <row r="45" spans="1:16">
      <c r="A45" s="14"/>
      <c r="D45" s="4"/>
      <c r="E45" s="25"/>
      <c r="F45" s="13"/>
      <c r="G45" s="5"/>
      <c r="H45" s="13"/>
      <c r="I45" s="5"/>
      <c r="J45" s="2"/>
      <c r="K45" s="2"/>
      <c r="L45" s="2"/>
      <c r="M45" s="2"/>
      <c r="N45" s="2"/>
      <c r="O45" s="2"/>
      <c r="P45" s="2"/>
    </row>
    <row r="46" spans="1:16">
      <c r="A46" s="14"/>
      <c r="C46" s="13"/>
      <c r="D46" s="4"/>
      <c r="E46" s="25"/>
      <c r="F46" s="13"/>
      <c r="G46" s="5"/>
      <c r="H46" s="13"/>
      <c r="I46" s="5"/>
      <c r="J46" s="2"/>
      <c r="K46" s="2"/>
      <c r="L46" s="2"/>
      <c r="M46" s="2"/>
      <c r="N46" s="2"/>
      <c r="O46" s="2"/>
      <c r="P46" s="2"/>
    </row>
    <row r="47" spans="1:16">
      <c r="A47" s="14"/>
      <c r="C47" s="13"/>
      <c r="D47" s="4"/>
      <c r="E47" s="25"/>
      <c r="F47" s="13"/>
      <c r="G47" s="5"/>
      <c r="H47" s="13"/>
      <c r="I47" s="5"/>
      <c r="J47" s="2"/>
      <c r="K47" s="2"/>
      <c r="L47" s="2"/>
      <c r="M47" s="2"/>
      <c r="N47" s="2"/>
      <c r="O47" s="2"/>
      <c r="P47" s="2"/>
    </row>
    <row r="48" spans="1:16">
      <c r="A48" s="14"/>
      <c r="C48" s="13"/>
      <c r="D48" s="4"/>
      <c r="E48" s="25"/>
      <c r="F48" s="13"/>
      <c r="G48" s="5"/>
      <c r="H48" s="13"/>
      <c r="I48" s="5"/>
      <c r="J48" s="2"/>
      <c r="K48" s="2"/>
      <c r="L48" s="2"/>
      <c r="M48" s="2"/>
      <c r="N48" s="2"/>
      <c r="O48" s="2"/>
      <c r="P48" s="2"/>
    </row>
    <row r="49" spans="1:16">
      <c r="A49" s="14"/>
      <c r="C49" s="4"/>
      <c r="D49" s="4"/>
      <c r="E49" s="25"/>
      <c r="F49" s="13"/>
      <c r="G49" s="5"/>
      <c r="H49" s="13"/>
      <c r="I49" s="5"/>
      <c r="J49" s="2"/>
      <c r="K49" s="2"/>
      <c r="L49" s="2"/>
      <c r="M49" s="2"/>
      <c r="N49" s="2"/>
      <c r="O49" s="2"/>
      <c r="P49" s="2"/>
    </row>
    <row r="50" spans="1:16">
      <c r="A50" s="14"/>
      <c r="C50" s="4"/>
      <c r="D50" s="4"/>
      <c r="E50" s="25"/>
      <c r="F50" s="13"/>
      <c r="G50" s="5"/>
      <c r="H50" s="13"/>
      <c r="I50" s="5"/>
      <c r="J50" s="2"/>
      <c r="K50" s="2"/>
      <c r="L50" s="2"/>
      <c r="M50" s="2"/>
      <c r="N50" s="2"/>
      <c r="O50" s="2"/>
      <c r="P50" s="2"/>
    </row>
    <row r="51" spans="1:16">
      <c r="A51" s="14"/>
      <c r="C51" s="4"/>
      <c r="D51" s="4"/>
      <c r="E51" s="2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14"/>
      <c r="C52" s="4"/>
      <c r="D52" s="4"/>
      <c r="E52" s="2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14"/>
      <c r="C53" s="4"/>
      <c r="D53" s="4"/>
      <c r="E53" s="2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14"/>
      <c r="C54" s="4"/>
      <c r="D54" s="4"/>
      <c r="E54" s="2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14"/>
      <c r="C55" s="4"/>
      <c r="D55" s="4"/>
      <c r="E55" s="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14"/>
      <c r="C56" s="4"/>
      <c r="D56" s="4"/>
      <c r="E56" s="2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14"/>
      <c r="C57" s="4"/>
      <c r="D57" s="4"/>
      <c r="E57" s="2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2"/>
    </row>
    <row r="61" spans="1: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4"/>
      <c r="C67" s="2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4"/>
      <c r="C68" s="2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4"/>
      <c r="C69" s="2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4"/>
      <c r="C71" s="2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"/>
      <c r="C72" s="2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4"/>
      <c r="C74" s="2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4"/>
      <c r="C75" s="2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4"/>
      <c r="C76" s="2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4"/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4"/>
      <c r="C78" s="2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4"/>
      <c r="C79" s="2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4"/>
      <c r="C80" s="2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4"/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4"/>
      <c r="C82" s="2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4"/>
      <c r="C83" s="2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4"/>
      <c r="C84" s="2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4"/>
      <c r="C85" s="2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4"/>
      <c r="C86" s="2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A6" workbookViewId="0">
      <selection activeCell="O17" sqref="O17"/>
    </sheetView>
  </sheetViews>
  <sheetFormatPr defaultRowHeight="12.75"/>
  <cols>
    <col min="5" max="5" width="9.7109375" customWidth="1"/>
    <col min="11" max="11" width="9.7109375" customWidth="1"/>
    <col min="12" max="12" width="10.7109375" customWidth="1"/>
    <col min="13" max="13" width="11.7109375" bestFit="1" customWidth="1"/>
    <col min="14" max="14" width="10.7109375" customWidth="1"/>
  </cols>
  <sheetData>
    <row r="1" spans="1:16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L1" s="2" t="s">
        <v>41</v>
      </c>
      <c r="M1" s="2" t="s">
        <v>0</v>
      </c>
      <c r="N1" s="2" t="s">
        <v>46</v>
      </c>
      <c r="O1" s="2"/>
      <c r="P1" s="2"/>
    </row>
    <row r="2" spans="1:16">
      <c r="A2" s="3"/>
      <c r="B2" s="2"/>
      <c r="C2" s="2"/>
      <c r="D2" s="2"/>
      <c r="E2" s="2"/>
      <c r="F2" s="2"/>
      <c r="G2" s="2"/>
      <c r="H2" s="2"/>
      <c r="I2" s="2"/>
      <c r="J2" s="2"/>
      <c r="K2" s="2" t="s">
        <v>14</v>
      </c>
      <c r="L2" s="4">
        <f>MAX(F11:F60)</f>
        <v>24999.99999912862</v>
      </c>
      <c r="M2" s="2">
        <v>1987</v>
      </c>
      <c r="N2" s="5">
        <f>E16+E17</f>
        <v>450000.0017290914</v>
      </c>
      <c r="O2" s="5">
        <f>G13+I13</f>
        <v>56215.277784434562</v>
      </c>
      <c r="P2" s="2"/>
    </row>
    <row r="3" spans="1:16">
      <c r="A3" s="2" t="s">
        <v>11</v>
      </c>
      <c r="B3" s="2"/>
      <c r="C3" s="2"/>
      <c r="D3" s="2"/>
      <c r="E3" s="2"/>
      <c r="F3" s="2" t="s">
        <v>35</v>
      </c>
      <c r="G3" s="2"/>
      <c r="H3" s="2"/>
      <c r="I3" s="2"/>
      <c r="J3" s="2"/>
      <c r="K3" s="2" t="s">
        <v>15</v>
      </c>
      <c r="L3" s="4">
        <f>MAX(H11:H60)</f>
        <v>43922.344529586895</v>
      </c>
      <c r="M3" s="2">
        <v>2000</v>
      </c>
      <c r="N3" s="6">
        <f>O2/N2</f>
        <v>0.12492283904095901</v>
      </c>
      <c r="O3" s="2"/>
      <c r="P3" s="2"/>
    </row>
    <row r="4" spans="1:16">
      <c r="A4" s="3" t="s">
        <v>12</v>
      </c>
      <c r="B4" s="2"/>
      <c r="C4" s="2"/>
      <c r="D4" s="2"/>
      <c r="E4" s="2"/>
      <c r="F4" s="2" t="s">
        <v>39</v>
      </c>
      <c r="G4" s="2"/>
      <c r="H4" s="2"/>
      <c r="I4" s="2"/>
      <c r="J4" s="2"/>
      <c r="K4" s="2" t="s">
        <v>42</v>
      </c>
      <c r="L4" s="2"/>
      <c r="M4" s="2">
        <f>M3-M2</f>
        <v>13</v>
      </c>
      <c r="N4" s="2"/>
      <c r="O4" s="2"/>
      <c r="P4" s="2"/>
    </row>
    <row r="5" spans="1:16">
      <c r="A5" s="3" t="s">
        <v>13</v>
      </c>
      <c r="B5" s="2"/>
      <c r="C5" s="2"/>
      <c r="D5" s="2"/>
      <c r="E5" s="2"/>
      <c r="F5" s="2"/>
      <c r="G5" s="2"/>
      <c r="H5" s="2"/>
      <c r="I5" s="2"/>
      <c r="J5" s="2"/>
      <c r="K5" s="2" t="s">
        <v>44</v>
      </c>
      <c r="M5" s="2">
        <v>1987</v>
      </c>
      <c r="N5" s="2">
        <f>M5-M2</f>
        <v>0</v>
      </c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 t="s">
        <v>32</v>
      </c>
      <c r="N6" s="2" t="s">
        <v>33</v>
      </c>
      <c r="O6" s="2"/>
      <c r="P6" s="2"/>
    </row>
    <row r="7" spans="1:16">
      <c r="A7" s="2"/>
      <c r="B7" s="3" t="s">
        <v>24</v>
      </c>
      <c r="C7" s="2"/>
      <c r="D7" s="2"/>
      <c r="E7" s="2"/>
      <c r="F7" s="2"/>
      <c r="G7" s="2" t="s">
        <v>25</v>
      </c>
      <c r="H7" s="2"/>
      <c r="I7" s="2"/>
      <c r="J7" s="2"/>
      <c r="K7" s="2"/>
      <c r="L7" s="2"/>
      <c r="M7" s="2">
        <f>N7-4</f>
        <v>8</v>
      </c>
      <c r="N7" s="2">
        <f>A28-A16</f>
        <v>12</v>
      </c>
      <c r="O7" s="2"/>
      <c r="P7" s="2"/>
    </row>
    <row r="8" spans="1:16">
      <c r="A8" s="7"/>
      <c r="B8" s="7"/>
      <c r="C8" s="7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</row>
    <row r="9" spans="1:16">
      <c r="A9" s="9" t="s">
        <v>0</v>
      </c>
      <c r="B9" s="9" t="s">
        <v>1</v>
      </c>
      <c r="C9" s="9" t="s">
        <v>2</v>
      </c>
      <c r="D9" s="8"/>
      <c r="E9" s="8" t="s">
        <v>4</v>
      </c>
      <c r="F9" s="8" t="s">
        <v>14</v>
      </c>
      <c r="G9" s="8" t="s">
        <v>14</v>
      </c>
      <c r="H9" s="8" t="s">
        <v>15</v>
      </c>
      <c r="I9" s="8" t="s">
        <v>15</v>
      </c>
      <c r="J9" s="8" t="s">
        <v>3</v>
      </c>
      <c r="K9" s="8"/>
      <c r="L9" s="8"/>
      <c r="M9" s="8" t="s">
        <v>5</v>
      </c>
      <c r="N9" s="10" t="s">
        <v>8</v>
      </c>
      <c r="O9" s="8"/>
      <c r="P9" s="2"/>
    </row>
    <row r="10" spans="1:16">
      <c r="A10" s="2"/>
      <c r="B10" s="2"/>
      <c r="C10" s="2"/>
      <c r="D10" s="8"/>
      <c r="E10" s="8"/>
      <c r="F10" s="8" t="s">
        <v>20</v>
      </c>
      <c r="G10" s="8" t="s">
        <v>19</v>
      </c>
      <c r="H10" s="8" t="s">
        <v>22</v>
      </c>
      <c r="I10" s="8" t="s">
        <v>21</v>
      </c>
      <c r="J10" s="8" t="s">
        <v>23</v>
      </c>
      <c r="K10" s="8" t="s">
        <v>10</v>
      </c>
      <c r="L10" s="8"/>
      <c r="M10" s="8" t="s">
        <v>6</v>
      </c>
      <c r="N10" s="10" t="s">
        <v>7</v>
      </c>
      <c r="O10" s="10" t="s">
        <v>9</v>
      </c>
      <c r="P10" s="2"/>
    </row>
    <row r="11" spans="1:16">
      <c r="A11">
        <v>1985</v>
      </c>
      <c r="B11">
        <v>0</v>
      </c>
      <c r="C11" s="12">
        <v>0</v>
      </c>
      <c r="D11" s="8"/>
      <c r="E11" s="2"/>
      <c r="F11" s="2">
        <v>0</v>
      </c>
      <c r="G11" s="2">
        <v>0</v>
      </c>
      <c r="H11" s="2">
        <v>0</v>
      </c>
      <c r="I11" s="2">
        <v>0</v>
      </c>
      <c r="J11" s="13">
        <f t="shared" ref="J11:J28" si="0">F11+H11</f>
        <v>0</v>
      </c>
      <c r="K11" s="2"/>
      <c r="L11" s="2"/>
      <c r="M11" s="2"/>
      <c r="N11" s="2"/>
      <c r="O11" s="2"/>
      <c r="P11" s="2"/>
    </row>
    <row r="12" spans="1:16">
      <c r="A12">
        <v>1986</v>
      </c>
      <c r="C12" s="12">
        <f t="shared" ref="C12:C28" si="1">C11+B12</f>
        <v>0</v>
      </c>
      <c r="D12" s="16" t="s">
        <v>36</v>
      </c>
      <c r="E12" s="17">
        <v>0.25</v>
      </c>
      <c r="F12" s="13">
        <f t="shared" ref="F12:F28" si="2">+($E$12+$E$13*G11/$E$16)*($E$16-G11)</f>
        <v>24999.99999912862</v>
      </c>
      <c r="G12" s="5">
        <f t="shared" ref="G12:G28" si="3">G11+F12</f>
        <v>24999.99999912862</v>
      </c>
      <c r="H12" s="13">
        <f t="shared" ref="H12:H28" si="4">+($E$14*I11/($E$16+$E$17)+$E$15*G11/($E$16+$E$17))*($E$17-I11)</f>
        <v>0</v>
      </c>
      <c r="I12" s="5">
        <f t="shared" ref="I12:I28" si="5">I11+H12</f>
        <v>0</v>
      </c>
      <c r="J12" s="13">
        <f t="shared" si="0"/>
        <v>24999.99999912862</v>
      </c>
      <c r="K12" s="13">
        <f>+(J12-B12)^2</f>
        <v>624999999.95643103</v>
      </c>
      <c r="L12" s="13">
        <f t="shared" ref="L12:L28" si="6">+(B12-$C$31)^2</f>
        <v>405765271.40318471</v>
      </c>
      <c r="M12" s="13">
        <f>+SUM(K16:K28)/M7</f>
        <v>1235711132.8216348</v>
      </c>
      <c r="N12" s="13">
        <f>+SUM(L16:L28)/N7</f>
        <v>135130108.82944056</v>
      </c>
      <c r="O12" s="80">
        <f>1-M12/N12</f>
        <v>-8.1446025132809812</v>
      </c>
      <c r="P12" s="2"/>
    </row>
    <row r="13" spans="1:16">
      <c r="A13">
        <v>1987</v>
      </c>
      <c r="C13" s="12">
        <f t="shared" si="1"/>
        <v>0</v>
      </c>
      <c r="D13" s="16" t="s">
        <v>37</v>
      </c>
      <c r="E13" s="19">
        <v>0.25</v>
      </c>
      <c r="F13" s="13">
        <f t="shared" si="2"/>
        <v>23437.499999183085</v>
      </c>
      <c r="G13" s="5">
        <f t="shared" si="3"/>
        <v>48437.499998311701</v>
      </c>
      <c r="H13" s="13">
        <f t="shared" si="4"/>
        <v>7777.7777861228615</v>
      </c>
      <c r="I13" s="5">
        <f t="shared" si="5"/>
        <v>7777.7777861228615</v>
      </c>
      <c r="J13" s="13">
        <f t="shared" si="0"/>
        <v>31215.277785305945</v>
      </c>
      <c r="K13" s="13">
        <f t="shared" ref="K13:K28" si="7">+(J13-B13)^2</f>
        <v>974393567.21381485</v>
      </c>
      <c r="L13" s="13">
        <f t="shared" si="6"/>
        <v>405765271.40318471</v>
      </c>
      <c r="M13" s="13"/>
      <c r="N13" s="13">
        <f>+SQRT(N12)</f>
        <v>11624.547682789234</v>
      </c>
      <c r="O13" s="13"/>
      <c r="P13" s="2"/>
    </row>
    <row r="14" spans="1:16">
      <c r="A14">
        <v>1988</v>
      </c>
      <c r="C14" s="12">
        <f t="shared" si="1"/>
        <v>0</v>
      </c>
      <c r="D14" s="20" t="s">
        <v>38</v>
      </c>
      <c r="E14" s="21">
        <v>0.4</v>
      </c>
      <c r="F14" s="13">
        <f t="shared" si="2"/>
        <v>19134.521483708064</v>
      </c>
      <c r="G14" s="5">
        <f t="shared" si="3"/>
        <v>67572.021482019773</v>
      </c>
      <c r="H14" s="13">
        <f t="shared" si="4"/>
        <v>17100.548719320766</v>
      </c>
      <c r="I14" s="5">
        <f t="shared" si="5"/>
        <v>24878.326505443627</v>
      </c>
      <c r="J14" s="13">
        <f t="shared" si="0"/>
        <v>36235.07020302883</v>
      </c>
      <c r="K14" s="13">
        <f t="shared" si="7"/>
        <v>1312980312.6184278</v>
      </c>
      <c r="L14" s="13">
        <f t="shared" si="6"/>
        <v>405765271.40318471</v>
      </c>
      <c r="M14" s="13"/>
      <c r="N14" s="13"/>
      <c r="O14" s="13"/>
      <c r="P14" s="2"/>
    </row>
    <row r="15" spans="1:16">
      <c r="A15">
        <v>1989</v>
      </c>
      <c r="C15" s="12">
        <f t="shared" si="1"/>
        <v>0</v>
      </c>
      <c r="D15" s="16" t="s">
        <v>16</v>
      </c>
      <c r="E15" s="22">
        <v>0.4</v>
      </c>
      <c r="F15" s="13">
        <f t="shared" si="2"/>
        <v>13585.054780814397</v>
      </c>
      <c r="G15" s="5">
        <f t="shared" si="3"/>
        <v>81157.076262834162</v>
      </c>
      <c r="H15" s="13">
        <f t="shared" si="4"/>
        <v>26717.877242241251</v>
      </c>
      <c r="I15" s="5">
        <f t="shared" si="5"/>
        <v>51596.203747684878</v>
      </c>
      <c r="J15" s="13">
        <f t="shared" si="0"/>
        <v>40302.932023055648</v>
      </c>
      <c r="K15" s="13">
        <f t="shared" si="7"/>
        <v>1624326329.6550443</v>
      </c>
      <c r="L15" s="13">
        <f t="shared" si="6"/>
        <v>405765271.40318471</v>
      </c>
      <c r="M15" s="13"/>
      <c r="N15" s="13"/>
      <c r="O15" s="13"/>
      <c r="P15" s="2"/>
    </row>
    <row r="16" spans="1:16">
      <c r="A16" s="29">
        <v>1990</v>
      </c>
      <c r="B16" s="50">
        <v>6724.1379310344828</v>
      </c>
      <c r="C16" s="12">
        <f t="shared" si="1"/>
        <v>6724.1379310344828</v>
      </c>
      <c r="D16" s="16" t="s">
        <v>17</v>
      </c>
      <c r="E16" s="13">
        <v>99999.999996514482</v>
      </c>
      <c r="F16" s="13">
        <f t="shared" si="2"/>
        <v>8533.8224297259876</v>
      </c>
      <c r="G16" s="5">
        <f t="shared" si="3"/>
        <v>89690.898692560149</v>
      </c>
      <c r="H16" s="13">
        <f t="shared" si="4"/>
        <v>35212.518042556963</v>
      </c>
      <c r="I16" s="5">
        <f t="shared" si="5"/>
        <v>86808.721790241834</v>
      </c>
      <c r="J16" s="13">
        <f t="shared" si="0"/>
        <v>43746.340472282951</v>
      </c>
      <c r="K16" s="13">
        <f t="shared" si="7"/>
        <v>1370643481.0052242</v>
      </c>
      <c r="L16" s="13">
        <f t="shared" si="6"/>
        <v>180082395.53914565</v>
      </c>
      <c r="M16" s="13"/>
      <c r="N16" s="13"/>
      <c r="O16" s="13"/>
      <c r="P16" s="2"/>
    </row>
    <row r="17" spans="1:16">
      <c r="A17" s="29">
        <v>1991</v>
      </c>
      <c r="B17" s="50">
        <v>9107.1428571428569</v>
      </c>
      <c r="C17" s="12">
        <f t="shared" si="1"/>
        <v>15831.280788177341</v>
      </c>
      <c r="D17" s="16" t="s">
        <v>18</v>
      </c>
      <c r="E17" s="13">
        <v>350000.00173257693</v>
      </c>
      <c r="F17" s="13">
        <f t="shared" si="2"/>
        <v>4888.8567277299226</v>
      </c>
      <c r="G17" s="5">
        <f t="shared" si="3"/>
        <v>94579.755420290079</v>
      </c>
      <c r="H17" s="13">
        <f t="shared" si="4"/>
        <v>41291.698529521993</v>
      </c>
      <c r="I17" s="5">
        <f t="shared" si="5"/>
        <v>128100.42031976383</v>
      </c>
      <c r="J17" s="13">
        <f t="shared" si="0"/>
        <v>46180.555257251915</v>
      </c>
      <c r="K17" s="13">
        <f t="shared" si="7"/>
        <v>1374437906.9885602</v>
      </c>
      <c r="L17" s="13">
        <f t="shared" si="6"/>
        <v>121803742.63691546</v>
      </c>
      <c r="M17" s="13"/>
      <c r="N17" s="13"/>
      <c r="O17" s="13"/>
      <c r="P17" s="2"/>
    </row>
    <row r="18" spans="1:16">
      <c r="A18" s="29">
        <v>1992</v>
      </c>
      <c r="B18" s="50">
        <v>11519.077160782846</v>
      </c>
      <c r="C18" s="12">
        <f t="shared" si="1"/>
        <v>27350.357948960187</v>
      </c>
      <c r="D18" s="13" t="s">
        <v>28</v>
      </c>
      <c r="E18" s="13"/>
      <c r="F18" s="13">
        <f t="shared" si="2"/>
        <v>2636.6746599444159</v>
      </c>
      <c r="G18" s="5">
        <f t="shared" si="3"/>
        <v>97216.430080234495</v>
      </c>
      <c r="H18" s="13">
        <f t="shared" si="4"/>
        <v>43922.344529586895</v>
      </c>
      <c r="I18" s="5">
        <f t="shared" si="5"/>
        <v>172022.76484935073</v>
      </c>
      <c r="J18" s="13">
        <f t="shared" si="0"/>
        <v>46559.019189531311</v>
      </c>
      <c r="K18" s="13">
        <f t="shared" si="7"/>
        <v>1227797537.3780534</v>
      </c>
      <c r="L18" s="13">
        <f t="shared" si="6"/>
        <v>74382672.692884639</v>
      </c>
      <c r="M18" s="13"/>
      <c r="N18" s="13"/>
      <c r="O18" s="13"/>
      <c r="P18" s="2"/>
    </row>
    <row r="19" spans="1:16">
      <c r="A19" s="29">
        <v>1993</v>
      </c>
      <c r="B19" s="50">
        <v>16490.842872008325</v>
      </c>
      <c r="C19" s="12">
        <f t="shared" si="1"/>
        <v>43841.200820968515</v>
      </c>
      <c r="D19" s="13" t="s">
        <v>29</v>
      </c>
      <c r="E19" s="23">
        <f>O12</f>
        <v>-8.1446025132809812</v>
      </c>
      <c r="F19" s="13">
        <f t="shared" si="2"/>
        <v>1372.4143044422706</v>
      </c>
      <c r="G19" s="5">
        <f t="shared" si="3"/>
        <v>98588.844384676762</v>
      </c>
      <c r="H19" s="13">
        <f t="shared" si="4"/>
        <v>42594.175813430091</v>
      </c>
      <c r="I19" s="5">
        <f t="shared" si="5"/>
        <v>214616.94066278083</v>
      </c>
      <c r="J19" s="13">
        <f t="shared" si="0"/>
        <v>43966.590117872358</v>
      </c>
      <c r="K19" s="13">
        <f t="shared" si="7"/>
        <v>754916686.71860504</v>
      </c>
      <c r="L19" s="13">
        <f t="shared" si="6"/>
        <v>13342752.584984854</v>
      </c>
      <c r="M19" s="13"/>
      <c r="N19" s="13"/>
      <c r="O19" s="13"/>
      <c r="P19" s="2"/>
    </row>
    <row r="20" spans="1:16">
      <c r="A20" s="29">
        <v>1994</v>
      </c>
      <c r="B20" s="50">
        <v>16693.62056381717</v>
      </c>
      <c r="C20" s="12">
        <f t="shared" si="1"/>
        <v>60534.821384785682</v>
      </c>
      <c r="D20" s="13"/>
      <c r="E20" s="13"/>
      <c r="F20" s="13">
        <f t="shared" si="2"/>
        <v>700.59940551663351</v>
      </c>
      <c r="G20" s="5">
        <f t="shared" si="3"/>
        <v>99289.4437901934</v>
      </c>
      <c r="H20" s="13">
        <f t="shared" si="4"/>
        <v>37691.340232501294</v>
      </c>
      <c r="I20" s="5">
        <f t="shared" si="5"/>
        <v>252308.28089528214</v>
      </c>
      <c r="J20" s="13">
        <f t="shared" si="0"/>
        <v>38391.939638017924</v>
      </c>
      <c r="K20" s="13">
        <f t="shared" si="7"/>
        <v>470817050.64582425</v>
      </c>
      <c r="L20" s="13">
        <f t="shared" si="6"/>
        <v>11902469.511222381</v>
      </c>
      <c r="M20" s="13"/>
      <c r="N20" s="13"/>
      <c r="O20" s="13"/>
      <c r="P20" s="2"/>
    </row>
    <row r="21" spans="1:16">
      <c r="A21" s="29">
        <v>1995</v>
      </c>
      <c r="B21" s="50">
        <v>12925.395256916994</v>
      </c>
      <c r="C21" s="12">
        <f t="shared" si="1"/>
        <v>73460.216641702675</v>
      </c>
      <c r="D21" s="13"/>
      <c r="E21" s="24"/>
      <c r="F21" s="13">
        <f t="shared" si="2"/>
        <v>354.01587785464341</v>
      </c>
      <c r="G21" s="5">
        <f t="shared" si="3"/>
        <v>99643.459668048046</v>
      </c>
      <c r="H21" s="13">
        <f t="shared" si="4"/>
        <v>30531.721453352151</v>
      </c>
      <c r="I21" s="5">
        <f t="shared" si="5"/>
        <v>282840.0023486343</v>
      </c>
      <c r="J21" s="13">
        <f t="shared" si="0"/>
        <v>30885.737331206794</v>
      </c>
      <c r="K21" s="13">
        <f t="shared" si="7"/>
        <v>322573887.42550451</v>
      </c>
      <c r="L21" s="13">
        <f t="shared" si="6"/>
        <v>52102712.791336536</v>
      </c>
      <c r="M21" s="13"/>
      <c r="N21" s="13"/>
      <c r="O21" s="13"/>
      <c r="P21" s="2"/>
    </row>
    <row r="22" spans="1:16">
      <c r="A22" s="29">
        <v>1996</v>
      </c>
      <c r="B22" s="50">
        <v>14512.724498994521</v>
      </c>
      <c r="C22" s="12">
        <f t="shared" si="1"/>
        <v>87972.941140697192</v>
      </c>
      <c r="D22" s="13"/>
      <c r="E22" s="13"/>
      <c r="F22" s="13">
        <f t="shared" si="2"/>
        <v>177.9523617186492</v>
      </c>
      <c r="G22" s="5">
        <f t="shared" si="3"/>
        <v>99821.412029766696</v>
      </c>
      <c r="H22" s="13">
        <f t="shared" si="4"/>
        <v>22833.412421960882</v>
      </c>
      <c r="I22" s="5">
        <f t="shared" si="5"/>
        <v>305673.41477059521</v>
      </c>
      <c r="J22" s="13">
        <f t="shared" si="0"/>
        <v>23011.364783679532</v>
      </c>
      <c r="K22" s="13">
        <f t="shared" si="7"/>
        <v>72226886.688470915</v>
      </c>
      <c r="L22" s="13">
        <f t="shared" si="6"/>
        <v>31706940.730753895</v>
      </c>
      <c r="M22" s="13"/>
      <c r="N22" s="13"/>
      <c r="O22" s="13"/>
      <c r="P22" s="2"/>
    </row>
    <row r="23" spans="1:16">
      <c r="A23" s="29">
        <v>1997</v>
      </c>
      <c r="B23" s="50">
        <v>15753.94435746116</v>
      </c>
      <c r="C23" s="12">
        <f t="shared" si="1"/>
        <v>103726.88549815836</v>
      </c>
      <c r="D23" s="13"/>
      <c r="E23" s="13"/>
      <c r="F23" s="13">
        <f t="shared" si="2"/>
        <v>89.214249219222296</v>
      </c>
      <c r="G23" s="5">
        <f t="shared" si="3"/>
        <v>99910.626278985917</v>
      </c>
      <c r="H23" s="13">
        <f t="shared" si="4"/>
        <v>15977.068118875941</v>
      </c>
      <c r="I23" s="5">
        <f t="shared" si="5"/>
        <v>321650.48288947117</v>
      </c>
      <c r="J23" s="13">
        <f t="shared" si="0"/>
        <v>16066.282368095162</v>
      </c>
      <c r="K23" s="13">
        <f t="shared" si="7"/>
        <v>97555.032886806439</v>
      </c>
      <c r="L23" s="13">
        <f t="shared" si="6"/>
        <v>19269218.403639399</v>
      </c>
      <c r="M23" s="13"/>
      <c r="N23" s="13"/>
      <c r="O23" s="13"/>
      <c r="P23" s="2"/>
    </row>
    <row r="24" spans="1:16">
      <c r="A24" s="29">
        <v>1998</v>
      </c>
      <c r="B24" s="50">
        <v>19899.71918837199</v>
      </c>
      <c r="C24" s="12">
        <f t="shared" si="1"/>
        <v>123626.60468653035</v>
      </c>
      <c r="D24" s="13"/>
      <c r="E24" s="13"/>
      <c r="F24" s="13">
        <f t="shared" si="2"/>
        <v>44.66688961081919</v>
      </c>
      <c r="G24" s="5">
        <f t="shared" si="3"/>
        <v>99955.293168596734</v>
      </c>
      <c r="H24" s="13">
        <f t="shared" si="4"/>
        <v>10623.159610640627</v>
      </c>
      <c r="I24" s="5">
        <f t="shared" si="5"/>
        <v>332273.64250011178</v>
      </c>
      <c r="J24" s="13">
        <f t="shared" si="0"/>
        <v>10667.826500251445</v>
      </c>
      <c r="K24" s="13">
        <f t="shared" si="7"/>
        <v>85227842.60497357</v>
      </c>
      <c r="L24" s="13">
        <f t="shared" si="6"/>
        <v>59485.725526022339</v>
      </c>
      <c r="M24" s="13"/>
      <c r="N24" s="13"/>
      <c r="O24" s="13"/>
      <c r="P24" s="2"/>
    </row>
    <row r="25" spans="1:16">
      <c r="A25" s="29">
        <f>A24+1</f>
        <v>1999</v>
      </c>
      <c r="B25" s="50">
        <v>23803.491852119605</v>
      </c>
      <c r="C25" s="12">
        <f t="shared" si="1"/>
        <v>147430.09653864996</v>
      </c>
      <c r="D25" s="2"/>
      <c r="E25" s="2"/>
      <c r="F25" s="13">
        <f t="shared" si="2"/>
        <v>22.348417207717375</v>
      </c>
      <c r="G25" s="5">
        <f t="shared" si="3"/>
        <v>99977.641585804449</v>
      </c>
      <c r="H25" s="13">
        <f t="shared" si="4"/>
        <v>6810.5292043462496</v>
      </c>
      <c r="I25" s="5">
        <f t="shared" si="5"/>
        <v>339084.17170445801</v>
      </c>
      <c r="J25" s="13">
        <f t="shared" si="0"/>
        <v>6832.8776215539674</v>
      </c>
      <c r="K25" s="13">
        <f t="shared" si="7"/>
        <v>288001747.36267698</v>
      </c>
      <c r="L25" s="13">
        <f t="shared" si="6"/>
        <v>13394690.190459548</v>
      </c>
      <c r="M25" s="2"/>
      <c r="N25" s="2"/>
      <c r="O25" s="2"/>
      <c r="P25" s="2"/>
    </row>
    <row r="26" spans="1:16">
      <c r="A26" s="29">
        <f>A25+1</f>
        <v>2000</v>
      </c>
      <c r="B26" s="50">
        <v>30067.56865530898</v>
      </c>
      <c r="C26" s="12">
        <f t="shared" si="1"/>
        <v>177497.66519395894</v>
      </c>
      <c r="D26" s="12"/>
      <c r="E26" s="2"/>
      <c r="F26" s="13">
        <f t="shared" si="2"/>
        <v>11.177955608692425</v>
      </c>
      <c r="G26" s="5">
        <f t="shared" si="3"/>
        <v>99988.819541413148</v>
      </c>
      <c r="H26" s="13">
        <f t="shared" si="4"/>
        <v>4260.1992064875585</v>
      </c>
      <c r="I26" s="5">
        <f t="shared" si="5"/>
        <v>343344.37091094558</v>
      </c>
      <c r="J26" s="13">
        <f t="shared" si="0"/>
        <v>4271.3771620962507</v>
      </c>
      <c r="K26" s="13">
        <f t="shared" si="7"/>
        <v>665443495.55450082</v>
      </c>
      <c r="L26" s="13">
        <f t="shared" si="6"/>
        <v>98484833.423872501</v>
      </c>
      <c r="M26" s="2"/>
      <c r="N26" s="2"/>
      <c r="O26" s="2"/>
      <c r="P26" s="2"/>
    </row>
    <row r="27" spans="1:16">
      <c r="A27" s="29">
        <f>A26+1</f>
        <v>2001</v>
      </c>
      <c r="B27" s="50">
        <v>38097.309212379798</v>
      </c>
      <c r="C27" s="12">
        <f t="shared" si="1"/>
        <v>215594.97440633873</v>
      </c>
      <c r="D27" s="13"/>
      <c r="E27" s="2"/>
      <c r="F27" s="13">
        <f t="shared" si="2"/>
        <v>5.5899150442262018</v>
      </c>
      <c r="G27" s="5">
        <f t="shared" si="3"/>
        <v>99994.409456457375</v>
      </c>
      <c r="H27" s="13">
        <f t="shared" si="4"/>
        <v>2622.8106980348275</v>
      </c>
      <c r="I27" s="5">
        <f t="shared" si="5"/>
        <v>345967.18160898041</v>
      </c>
      <c r="J27" s="13">
        <f t="shared" si="0"/>
        <v>2628.4006130790535</v>
      </c>
      <c r="K27" s="13">
        <f t="shared" si="7"/>
        <v>1258043477.2255504</v>
      </c>
      <c r="L27" s="13">
        <f t="shared" si="6"/>
        <v>322335094.75226235</v>
      </c>
      <c r="M27" s="2"/>
      <c r="N27" s="2"/>
      <c r="O27" s="2"/>
      <c r="P27" s="2"/>
    </row>
    <row r="28" spans="1:16">
      <c r="A28" s="29">
        <f>A27+1</f>
        <v>2002</v>
      </c>
      <c r="B28" s="50">
        <v>46272.035480623235</v>
      </c>
      <c r="C28" s="12">
        <f t="shared" si="1"/>
        <v>261867.00988696195</v>
      </c>
      <c r="D28" s="2"/>
      <c r="E28" s="2"/>
      <c r="F28" s="13">
        <f t="shared" si="2"/>
        <v>2.795191893207877</v>
      </c>
      <c r="G28" s="5">
        <f t="shared" si="3"/>
        <v>99997.204648350584</v>
      </c>
      <c r="H28" s="13">
        <f t="shared" si="4"/>
        <v>1598.6514416793646</v>
      </c>
      <c r="I28" s="5">
        <f t="shared" si="5"/>
        <v>347565.83305065974</v>
      </c>
      <c r="J28" s="13">
        <f t="shared" si="0"/>
        <v>1601.4466335725724</v>
      </c>
      <c r="K28" s="13">
        <f t="shared" si="7"/>
        <v>1995461507.9422469</v>
      </c>
      <c r="L28" s="13">
        <f t="shared" si="6"/>
        <v>682694296.97028363</v>
      </c>
      <c r="M28" s="2"/>
      <c r="N28" s="2"/>
      <c r="O28" s="2"/>
      <c r="P28" s="13"/>
    </row>
    <row r="29" spans="1:16">
      <c r="A29" s="14">
        <f>COUNT(A11:A28)-1</f>
        <v>17</v>
      </c>
      <c r="B29" s="13"/>
      <c r="E29" s="2"/>
      <c r="F29" s="13"/>
      <c r="G29" s="5"/>
      <c r="H29" s="13"/>
      <c r="I29" s="5"/>
      <c r="J29" s="13"/>
      <c r="K29" s="13"/>
      <c r="L29" s="13"/>
      <c r="M29" s="2"/>
      <c r="N29" s="2"/>
      <c r="O29" s="2"/>
      <c r="P29" s="13"/>
    </row>
    <row r="30" spans="1:16">
      <c r="A30" s="29"/>
      <c r="B30" s="13"/>
      <c r="E30" s="2"/>
      <c r="F30" s="13"/>
      <c r="G30" s="5"/>
      <c r="H30" s="13"/>
      <c r="I30" s="5"/>
      <c r="J30" s="13"/>
      <c r="K30" s="2"/>
      <c r="L30" s="2"/>
      <c r="M30" s="2"/>
      <c r="N30" s="2"/>
      <c r="O30" s="2"/>
      <c r="P30" s="13"/>
    </row>
    <row r="31" spans="1:16">
      <c r="A31" s="29"/>
      <c r="B31" s="2" t="s">
        <v>26</v>
      </c>
      <c r="C31" s="12">
        <f>AVERAGE(B12:B28)</f>
        <v>20143.616145150918</v>
      </c>
      <c r="D31" s="13"/>
      <c r="E31" s="2"/>
      <c r="F31" s="13"/>
      <c r="G31" s="5"/>
      <c r="H31" s="13"/>
      <c r="I31" s="5"/>
      <c r="J31" s="13"/>
      <c r="K31" s="2"/>
      <c r="L31" s="2"/>
      <c r="M31" s="2">
        <f>1 - 12925/16694</f>
        <v>0.22576973763028629</v>
      </c>
      <c r="N31" s="2"/>
      <c r="O31" s="2"/>
      <c r="P31" s="13"/>
    </row>
    <row r="32" spans="1:16">
      <c r="A32" s="29"/>
      <c r="B32" s="11" t="s">
        <v>27</v>
      </c>
      <c r="C32" s="13">
        <f>STDEV(B12:B28)</f>
        <v>11624.547682789236</v>
      </c>
      <c r="D32" s="8"/>
      <c r="E32" s="8"/>
      <c r="F32" s="13"/>
      <c r="G32" s="5"/>
      <c r="H32" s="13"/>
      <c r="I32" s="5"/>
      <c r="J32" s="13"/>
      <c r="K32" s="2"/>
      <c r="L32" s="2"/>
      <c r="M32" s="2"/>
      <c r="N32" s="2"/>
      <c r="O32" s="2"/>
      <c r="P32" s="13"/>
    </row>
    <row r="33" spans="1:16">
      <c r="A33" s="29"/>
      <c r="B33" s="15"/>
      <c r="C33" s="13"/>
      <c r="D33" s="4"/>
      <c r="E33" s="25"/>
      <c r="F33" s="13"/>
      <c r="G33" s="5"/>
      <c r="H33" s="13"/>
      <c r="I33" s="5"/>
      <c r="J33" s="13"/>
      <c r="K33" s="2"/>
      <c r="L33" s="2"/>
      <c r="M33" s="2"/>
      <c r="N33" s="2"/>
      <c r="O33" s="2"/>
      <c r="P33" s="13"/>
    </row>
    <row r="34" spans="1:16">
      <c r="A34" s="29"/>
      <c r="B34" s="15" t="s">
        <v>68</v>
      </c>
      <c r="C34" s="13"/>
      <c r="D34" s="4"/>
      <c r="E34" s="25"/>
      <c r="F34" s="13"/>
      <c r="G34" s="5"/>
      <c r="H34" s="13"/>
      <c r="I34" s="5"/>
      <c r="J34" s="13"/>
      <c r="K34" s="2"/>
      <c r="L34" s="2"/>
      <c r="M34" s="2"/>
      <c r="N34" s="2"/>
      <c r="O34" s="2"/>
      <c r="P34" s="13"/>
    </row>
    <row r="35" spans="1:16">
      <c r="A35" s="29"/>
      <c r="B35" s="15"/>
      <c r="C35" s="13"/>
      <c r="D35" s="4"/>
      <c r="E35" s="25"/>
      <c r="F35" s="13"/>
      <c r="G35" s="5"/>
      <c r="H35" s="13"/>
      <c r="I35" s="5"/>
      <c r="J35" s="13"/>
      <c r="K35" s="2"/>
      <c r="L35" s="2"/>
      <c r="M35" s="2"/>
      <c r="N35" s="2"/>
      <c r="O35" s="2"/>
      <c r="P35" s="13"/>
    </row>
    <row r="36" spans="1:16">
      <c r="A36" s="29"/>
      <c r="D36" s="4"/>
      <c r="E36" s="25"/>
      <c r="F36" s="13"/>
      <c r="G36" s="5"/>
      <c r="H36" s="13"/>
      <c r="I36" s="5"/>
      <c r="J36" s="13"/>
      <c r="K36" s="2"/>
      <c r="L36" s="2"/>
      <c r="M36" s="2"/>
      <c r="N36" s="2"/>
      <c r="O36" s="2"/>
      <c r="P36" s="13"/>
    </row>
    <row r="37" spans="1:16">
      <c r="A37" s="29"/>
      <c r="F37" s="13"/>
      <c r="G37" s="5"/>
      <c r="H37" s="13"/>
      <c r="I37" s="5"/>
      <c r="J37" s="13"/>
    </row>
    <row r="38" spans="1:16">
      <c r="A38" s="29"/>
      <c r="B38" s="15"/>
      <c r="C38" s="13"/>
      <c r="D38" s="4"/>
      <c r="E38" s="25"/>
      <c r="F38" s="13"/>
      <c r="G38" s="5"/>
      <c r="H38" s="13"/>
      <c r="I38" s="5"/>
      <c r="J38" s="13"/>
      <c r="K38" s="2"/>
      <c r="L38" s="2"/>
      <c r="M38" s="2"/>
      <c r="N38" s="2"/>
      <c r="O38" s="2"/>
      <c r="P38" s="13"/>
    </row>
    <row r="39" spans="1:16">
      <c r="A39" s="29"/>
      <c r="B39" s="15"/>
      <c r="C39" s="13"/>
      <c r="D39" s="4"/>
      <c r="E39" s="25"/>
      <c r="F39" s="13"/>
      <c r="G39" s="5"/>
      <c r="H39" s="13"/>
      <c r="I39" s="5"/>
      <c r="J39" s="13"/>
      <c r="K39" s="2"/>
      <c r="L39" s="2"/>
      <c r="M39" s="2"/>
      <c r="N39" s="2"/>
      <c r="O39" s="2"/>
      <c r="P39" s="2"/>
    </row>
    <row r="40" spans="1:16">
      <c r="A40" s="29"/>
      <c r="B40" s="15"/>
      <c r="C40" s="13"/>
      <c r="D40" s="4"/>
      <c r="E40" s="25"/>
      <c r="F40" s="13"/>
      <c r="G40" s="5"/>
      <c r="H40" s="13"/>
      <c r="I40" s="5"/>
      <c r="J40" s="13"/>
      <c r="K40" s="2"/>
      <c r="L40" s="2"/>
      <c r="M40" s="2"/>
      <c r="N40" s="2"/>
      <c r="O40" s="2"/>
      <c r="P40" s="2"/>
    </row>
    <row r="41" spans="1:16">
      <c r="A41" s="29"/>
      <c r="B41" s="15"/>
      <c r="C41" s="13"/>
      <c r="D41" s="4"/>
      <c r="E41" s="25"/>
      <c r="F41" s="13"/>
      <c r="G41" s="5"/>
      <c r="H41" s="13"/>
      <c r="I41" s="5"/>
      <c r="J41" s="13"/>
      <c r="K41" s="2"/>
      <c r="L41" s="2"/>
      <c r="M41" s="2"/>
      <c r="N41" s="2"/>
      <c r="O41" s="2"/>
      <c r="P41" s="2"/>
    </row>
    <row r="42" spans="1:16">
      <c r="A42" s="29"/>
      <c r="B42" s="15"/>
      <c r="C42" s="13"/>
      <c r="D42" s="4"/>
      <c r="E42" s="25"/>
      <c r="F42" s="13"/>
      <c r="G42" s="5"/>
      <c r="H42" s="13"/>
      <c r="I42" s="5"/>
      <c r="J42" s="13"/>
      <c r="K42" s="2"/>
      <c r="L42" s="2"/>
      <c r="M42" s="2"/>
      <c r="N42" s="2"/>
      <c r="O42" s="2"/>
      <c r="P42" s="2"/>
    </row>
    <row r="43" spans="1:16">
      <c r="A43" s="29"/>
      <c r="B43" s="15"/>
      <c r="C43" s="4"/>
      <c r="D43" s="4"/>
      <c r="E43" s="25"/>
      <c r="F43" s="13"/>
      <c r="G43" s="5"/>
      <c r="H43" s="13"/>
      <c r="I43" s="5"/>
      <c r="J43" s="13"/>
      <c r="K43" s="2"/>
      <c r="L43" s="2"/>
      <c r="M43" s="2"/>
      <c r="N43" s="2"/>
      <c r="O43" s="2"/>
      <c r="P43" s="2"/>
    </row>
    <row r="44" spans="1:16">
      <c r="A44" s="29"/>
      <c r="B44" s="15"/>
      <c r="C44" s="4"/>
      <c r="D44" s="4"/>
      <c r="E44" s="25"/>
      <c r="F44" s="13"/>
      <c r="G44" s="5"/>
      <c r="H44" s="13"/>
      <c r="I44" s="5"/>
      <c r="J44" s="13"/>
      <c r="K44" s="2"/>
      <c r="L44" s="2"/>
      <c r="M44" s="2"/>
      <c r="N44" s="2"/>
      <c r="O44" s="2"/>
      <c r="P44" s="2"/>
    </row>
    <row r="45" spans="1:16">
      <c r="A45" s="29"/>
      <c r="B45" s="15"/>
      <c r="C45" s="4"/>
      <c r="D45" s="4"/>
      <c r="E45" s="25"/>
      <c r="F45" s="13"/>
      <c r="G45" s="5"/>
      <c r="H45" s="13"/>
      <c r="I45" s="5"/>
      <c r="J45" s="13"/>
      <c r="K45" s="2"/>
      <c r="L45" s="2"/>
      <c r="M45" s="2"/>
      <c r="N45" s="2"/>
      <c r="O45" s="2"/>
      <c r="P45" s="2"/>
    </row>
    <row r="46" spans="1:16">
      <c r="A46" s="29"/>
      <c r="B46" s="15"/>
      <c r="C46" s="4"/>
      <c r="D46" s="4"/>
      <c r="E46" s="25"/>
      <c r="F46" s="13"/>
      <c r="G46" s="5"/>
      <c r="H46" s="13"/>
      <c r="I46" s="5"/>
      <c r="J46" s="13"/>
      <c r="K46" s="2"/>
      <c r="L46" s="2"/>
      <c r="M46" s="2"/>
      <c r="N46" s="2"/>
      <c r="O46" s="2"/>
      <c r="P46" s="2"/>
    </row>
    <row r="47" spans="1:16">
      <c r="A47" s="29"/>
      <c r="B47" s="15"/>
      <c r="C47" s="4"/>
      <c r="D47" s="4"/>
      <c r="E47" s="25"/>
      <c r="F47" s="13"/>
      <c r="G47" s="5"/>
      <c r="H47" s="13"/>
      <c r="I47" s="5"/>
      <c r="J47" s="13"/>
      <c r="K47" s="2"/>
      <c r="L47" s="2"/>
      <c r="M47" s="2"/>
      <c r="N47" s="2"/>
      <c r="O47" s="2"/>
      <c r="P47" s="2"/>
    </row>
    <row r="48" spans="1:16">
      <c r="A48" s="29"/>
      <c r="B48" s="15"/>
      <c r="C48" s="4"/>
      <c r="D48" s="4"/>
      <c r="E48" s="25"/>
      <c r="F48" s="13"/>
      <c r="G48" s="5"/>
      <c r="H48" s="13"/>
      <c r="I48" s="5"/>
      <c r="J48" s="13"/>
      <c r="K48" s="2"/>
      <c r="L48" s="2"/>
      <c r="M48" s="2"/>
      <c r="N48" s="2"/>
      <c r="O48" s="2"/>
      <c r="P48" s="2"/>
    </row>
    <row r="49" spans="1:16">
      <c r="A49" s="29"/>
      <c r="B49" s="15"/>
      <c r="C49" s="4"/>
      <c r="D49" s="4"/>
      <c r="E49" s="25"/>
      <c r="F49" s="13"/>
      <c r="G49" s="5"/>
      <c r="H49" s="13"/>
      <c r="I49" s="5"/>
      <c r="J49" s="13"/>
      <c r="K49" s="2"/>
      <c r="L49" s="2"/>
      <c r="M49" s="2"/>
      <c r="N49" s="2"/>
      <c r="O49" s="2"/>
      <c r="P49" s="2"/>
    </row>
    <row r="50" spans="1:16">
      <c r="A50" s="29"/>
      <c r="B50" s="15"/>
      <c r="C50" s="4"/>
      <c r="D50" s="4"/>
      <c r="E50" s="25"/>
      <c r="F50" s="13"/>
      <c r="G50" s="5"/>
      <c r="H50" s="13"/>
      <c r="I50" s="5"/>
      <c r="J50" s="13"/>
      <c r="K50" s="2"/>
      <c r="L50" s="2"/>
      <c r="M50" s="2"/>
      <c r="N50" s="2"/>
      <c r="O50" s="2"/>
      <c r="P50" s="2"/>
    </row>
    <row r="51" spans="1:16">
      <c r="A51" s="29"/>
      <c r="B51" s="15"/>
      <c r="C51" s="4"/>
      <c r="D51" s="4"/>
      <c r="E51" s="25"/>
      <c r="F51" s="13"/>
      <c r="G51" s="5"/>
      <c r="H51" s="13"/>
      <c r="I51" s="5"/>
      <c r="J51" s="13"/>
      <c r="K51" s="2"/>
      <c r="L51" s="2"/>
      <c r="M51" s="2"/>
      <c r="N51" s="2"/>
      <c r="O51" s="2"/>
      <c r="P51" s="2"/>
    </row>
    <row r="52" spans="1:16">
      <c r="A52" s="29"/>
      <c r="B52" s="2"/>
      <c r="C52" s="2"/>
      <c r="D52" s="2"/>
      <c r="E52" s="2"/>
      <c r="F52" s="13"/>
      <c r="G52" s="5"/>
      <c r="H52" s="13"/>
      <c r="I52" s="5"/>
      <c r="J52" s="13"/>
      <c r="K52" s="2"/>
      <c r="L52" s="2"/>
      <c r="M52" s="2"/>
      <c r="N52" s="2"/>
      <c r="O52" s="2"/>
      <c r="P52" s="2"/>
    </row>
    <row r="53" spans="1:16">
      <c r="A53" s="29"/>
      <c r="B53" s="2"/>
      <c r="C53" s="2"/>
      <c r="D53" s="2"/>
      <c r="E53" s="2"/>
      <c r="F53" s="13"/>
      <c r="G53" s="5"/>
      <c r="H53" s="13"/>
      <c r="I53" s="5"/>
      <c r="J53" s="13"/>
      <c r="K53" s="2"/>
      <c r="L53" s="2"/>
      <c r="M53" s="2"/>
      <c r="N53" s="2"/>
      <c r="O53" s="2"/>
      <c r="P53" s="2"/>
    </row>
    <row r="54" spans="1:16">
      <c r="A54" s="29"/>
      <c r="B54" s="13"/>
      <c r="C54" s="13"/>
      <c r="D54" s="13"/>
      <c r="E54" s="13"/>
      <c r="F54" s="13"/>
      <c r="G54" s="5"/>
      <c r="H54" s="13"/>
      <c r="I54" s="5"/>
      <c r="J54" s="13"/>
      <c r="K54" s="13"/>
      <c r="L54" s="13"/>
      <c r="M54" s="13"/>
      <c r="N54" s="13"/>
      <c r="O54" s="13"/>
      <c r="P54" s="2"/>
    </row>
    <row r="55" spans="1:16">
      <c r="A55" s="29"/>
      <c r="B55" s="2"/>
      <c r="C55" s="2"/>
      <c r="D55" s="2"/>
      <c r="E55" s="2"/>
      <c r="F55" s="13"/>
      <c r="G55" s="5"/>
      <c r="H55" s="13"/>
      <c r="I55" s="5"/>
      <c r="J55" s="13"/>
      <c r="K55" s="2"/>
      <c r="L55" s="2"/>
      <c r="M55" s="2"/>
      <c r="N55" s="2"/>
      <c r="O55" s="2"/>
      <c r="P55" s="2"/>
    </row>
    <row r="56" spans="1:16">
      <c r="A56" s="29"/>
      <c r="B56" s="2"/>
      <c r="C56" s="2"/>
      <c r="D56" s="2"/>
      <c r="E56" s="2"/>
      <c r="F56" s="13"/>
      <c r="G56" s="5"/>
      <c r="H56" s="13"/>
      <c r="I56" s="5"/>
      <c r="J56" s="13"/>
      <c r="K56" s="2"/>
      <c r="L56" s="2"/>
      <c r="M56" s="2"/>
      <c r="N56" s="2"/>
      <c r="O56" s="2"/>
      <c r="P56" s="2"/>
    </row>
    <row r="57" spans="1:16">
      <c r="A57" s="29"/>
      <c r="B57" s="2"/>
      <c r="C57" s="2"/>
      <c r="D57" s="2"/>
      <c r="E57" s="2"/>
      <c r="F57" s="13"/>
      <c r="G57" s="5"/>
      <c r="H57" s="13"/>
      <c r="I57" s="5"/>
      <c r="J57" s="13"/>
      <c r="K57" s="2"/>
      <c r="L57" s="2"/>
      <c r="M57" s="2"/>
      <c r="N57" s="2"/>
      <c r="O57" s="2"/>
      <c r="P57" s="2"/>
    </row>
    <row r="58" spans="1:16">
      <c r="A58" s="29"/>
      <c r="B58" s="2"/>
      <c r="C58" s="2"/>
      <c r="D58" s="2"/>
      <c r="E58" s="2"/>
      <c r="F58" s="13"/>
      <c r="G58" s="5"/>
      <c r="H58" s="13"/>
      <c r="I58" s="5"/>
      <c r="J58" s="13"/>
      <c r="K58" s="2"/>
      <c r="L58" s="2"/>
      <c r="M58" s="2"/>
      <c r="N58" s="2"/>
      <c r="O58" s="2"/>
      <c r="P58" s="2"/>
    </row>
    <row r="59" spans="1:16">
      <c r="A59" s="29"/>
      <c r="B59" s="2"/>
      <c r="C59" s="2"/>
      <c r="D59" s="2"/>
      <c r="E59" s="2"/>
      <c r="F59" s="13"/>
      <c r="G59" s="5"/>
      <c r="H59" s="13"/>
      <c r="I59" s="5"/>
      <c r="J59" s="13"/>
      <c r="K59" s="2"/>
      <c r="L59" s="2"/>
      <c r="M59" s="2"/>
      <c r="N59" s="2"/>
      <c r="O59" s="2"/>
      <c r="P59" s="2"/>
    </row>
    <row r="60" spans="1:16">
      <c r="A60" s="29"/>
      <c r="B60" s="24"/>
      <c r="C60" s="2"/>
      <c r="D60" s="2"/>
      <c r="E60" s="2"/>
      <c r="F60" s="13"/>
      <c r="G60" s="5"/>
      <c r="H60" s="13"/>
      <c r="I60" s="5"/>
      <c r="J60" s="13"/>
      <c r="K60" s="2"/>
      <c r="L60" s="2"/>
      <c r="M60" s="2"/>
      <c r="N60" s="2"/>
      <c r="O60" s="2"/>
      <c r="P60" s="2"/>
    </row>
    <row r="61" spans="1:16">
      <c r="A61" s="2"/>
      <c r="B61" s="24"/>
      <c r="C61" s="2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4"/>
      <c r="C62" s="2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4"/>
      <c r="C63" s="2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4"/>
      <c r="C65" s="2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"/>
      <c r="C66" s="2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4"/>
      <c r="C68" s="2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4"/>
      <c r="C69" s="2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4"/>
      <c r="C70" s="2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4"/>
      <c r="C71" s="2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4"/>
      <c r="C72" s="2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4"/>
      <c r="C73" s="2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4"/>
      <c r="C74" s="2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4"/>
      <c r="C75" s="2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4"/>
      <c r="C76" s="2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4"/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4"/>
      <c r="C78" s="2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4"/>
      <c r="C79" s="2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4"/>
      <c r="C80" s="2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10" workbookViewId="0">
      <selection activeCell="E16" sqref="E16"/>
    </sheetView>
  </sheetViews>
  <sheetFormatPr defaultColWidth="9.140625" defaultRowHeight="12"/>
  <cols>
    <col min="1" max="1" width="9.140625" style="32"/>
    <col min="2" max="2" width="10.28515625" style="32" bestFit="1" customWidth="1"/>
    <col min="3" max="4" width="9.140625" style="32"/>
    <col min="5" max="5" width="9.7109375" style="32" customWidth="1"/>
    <col min="6" max="10" width="9.140625" style="32"/>
    <col min="11" max="11" width="9.7109375" style="32" customWidth="1"/>
    <col min="12" max="12" width="10.7109375" style="32" customWidth="1"/>
    <col min="13" max="13" width="14.7109375" style="32" bestFit="1" customWidth="1"/>
    <col min="14" max="14" width="10.7109375" style="32" customWidth="1"/>
    <col min="15" max="16384" width="9.140625" style="32"/>
  </cols>
  <sheetData>
    <row r="1" spans="1:15" ht="12.75">
      <c r="A1" s="31" t="s">
        <v>59</v>
      </c>
      <c r="K1"/>
      <c r="L1" s="2" t="s">
        <v>41</v>
      </c>
      <c r="M1" s="2" t="s">
        <v>0</v>
      </c>
      <c r="N1" s="2" t="s">
        <v>46</v>
      </c>
    </row>
    <row r="2" spans="1:15" ht="12.75">
      <c r="A2" s="33"/>
      <c r="K2" s="2" t="s">
        <v>14</v>
      </c>
      <c r="L2" s="4">
        <f>MAX(F11:F60)</f>
        <v>13492.445285705115</v>
      </c>
      <c r="M2" s="2">
        <v>1984</v>
      </c>
      <c r="N2" s="5">
        <f>E16+E17</f>
        <v>509244.22927976662</v>
      </c>
      <c r="O2" s="34">
        <f>G14+I14</f>
        <v>5632.7401699362244</v>
      </c>
    </row>
    <row r="3" spans="1:15" ht="12.75">
      <c r="A3" s="32" t="s">
        <v>11</v>
      </c>
      <c r="F3" s="32" t="s">
        <v>35</v>
      </c>
      <c r="K3" s="2" t="s">
        <v>15</v>
      </c>
      <c r="L3" s="4">
        <f>MAX(H11:H60)</f>
        <v>32985.158472247233</v>
      </c>
      <c r="M3" s="2">
        <v>1998</v>
      </c>
      <c r="N3" s="6">
        <f>O2/N2</f>
        <v>1.1060979871883304E-2</v>
      </c>
    </row>
    <row r="4" spans="1:15" ht="12.75">
      <c r="A4" s="33" t="s">
        <v>12</v>
      </c>
      <c r="F4" s="32" t="s">
        <v>39</v>
      </c>
      <c r="K4" s="2" t="s">
        <v>42</v>
      </c>
      <c r="L4" s="2"/>
      <c r="M4" s="2">
        <f>M3-M2</f>
        <v>14</v>
      </c>
    </row>
    <row r="5" spans="1:15" ht="12.75">
      <c r="A5" s="33" t="s">
        <v>13</v>
      </c>
      <c r="K5" s="2" t="s">
        <v>44</v>
      </c>
      <c r="L5"/>
      <c r="M5" s="2">
        <v>1985</v>
      </c>
      <c r="N5" s="2">
        <f>M5-M2</f>
        <v>1</v>
      </c>
    </row>
    <row r="6" spans="1:15">
      <c r="M6" s="32" t="s">
        <v>32</v>
      </c>
      <c r="N6" s="32" t="s">
        <v>33</v>
      </c>
    </row>
    <row r="7" spans="1:15">
      <c r="B7" s="33" t="s">
        <v>24</v>
      </c>
      <c r="G7" s="32" t="s">
        <v>25</v>
      </c>
      <c r="M7" s="32">
        <f>N7-4</f>
        <v>15</v>
      </c>
      <c r="N7" s="32">
        <f>A31-A12</f>
        <v>19</v>
      </c>
    </row>
    <row r="8" spans="1:15">
      <c r="A8" s="35"/>
      <c r="B8" s="35"/>
      <c r="C8" s="35"/>
      <c r="J8" s="36"/>
    </row>
    <row r="9" spans="1:15">
      <c r="A9" s="37" t="s">
        <v>0</v>
      </c>
      <c r="B9" s="37" t="s">
        <v>1</v>
      </c>
      <c r="C9" s="37" t="s">
        <v>2</v>
      </c>
      <c r="D9" s="36"/>
      <c r="E9" s="36" t="s">
        <v>4</v>
      </c>
      <c r="F9" s="36" t="s">
        <v>14</v>
      </c>
      <c r="G9" s="36" t="s">
        <v>14</v>
      </c>
      <c r="H9" s="36" t="s">
        <v>15</v>
      </c>
      <c r="I9" s="36" t="s">
        <v>15</v>
      </c>
      <c r="J9" s="36" t="s">
        <v>3</v>
      </c>
      <c r="K9" s="36"/>
      <c r="L9" s="36"/>
      <c r="M9" s="36" t="s">
        <v>5</v>
      </c>
      <c r="N9" s="38" t="s">
        <v>8</v>
      </c>
      <c r="O9" s="36"/>
    </row>
    <row r="10" spans="1:15">
      <c r="D10" s="36"/>
      <c r="E10" s="36"/>
      <c r="F10" s="36" t="s">
        <v>20</v>
      </c>
      <c r="G10" s="36" t="s">
        <v>19</v>
      </c>
      <c r="H10" s="36" t="s">
        <v>22</v>
      </c>
      <c r="I10" s="36" t="s">
        <v>21</v>
      </c>
      <c r="J10" s="36" t="s">
        <v>23</v>
      </c>
      <c r="K10" s="36" t="s">
        <v>10</v>
      </c>
      <c r="L10" s="36"/>
      <c r="M10" s="36" t="s">
        <v>6</v>
      </c>
      <c r="N10" s="38" t="s">
        <v>7</v>
      </c>
      <c r="O10" s="38" t="s">
        <v>9</v>
      </c>
    </row>
    <row r="11" spans="1:15">
      <c r="A11" s="39">
        <v>1982</v>
      </c>
      <c r="B11" s="40">
        <v>0</v>
      </c>
      <c r="C11" s="40">
        <v>0</v>
      </c>
      <c r="D11" s="36"/>
      <c r="F11" s="32">
        <v>0</v>
      </c>
      <c r="G11" s="32">
        <v>0</v>
      </c>
      <c r="H11" s="32">
        <v>0</v>
      </c>
      <c r="I11" s="32">
        <v>0</v>
      </c>
      <c r="J11" s="41">
        <f t="shared" ref="J11:J31" si="0">F11+H11</f>
        <v>0</v>
      </c>
    </row>
    <row r="12" spans="1:15" ht="12.75">
      <c r="A12" s="29">
        <v>1983</v>
      </c>
      <c r="B12">
        <v>35</v>
      </c>
      <c r="C12" s="40">
        <f t="shared" ref="C12:C31" si="1">C11+B12</f>
        <v>35</v>
      </c>
      <c r="D12" s="43" t="s">
        <v>36</v>
      </c>
      <c r="E12" s="17">
        <v>8.5317228284261977E-3</v>
      </c>
      <c r="F12" s="41">
        <f t="shared" ref="F12:F31" si="2">+($E$12+$E$13*G11/$E$16)*($E$16-G11)</f>
        <v>1349.4667596328095</v>
      </c>
      <c r="G12" s="34">
        <f>G11+F12</f>
        <v>1349.4667596328095</v>
      </c>
      <c r="H12" s="41">
        <f t="shared" ref="H12:H31" si="3">+($E$14*I11/($E$16+$E$17)+$E$15*G11/($E$16+$E$17))*($E$17-I11)</f>
        <v>0</v>
      </c>
      <c r="I12" s="34">
        <f>I11+H12</f>
        <v>0</v>
      </c>
      <c r="J12" s="41">
        <f t="shared" si="0"/>
        <v>1349.4667596328095</v>
      </c>
      <c r="K12" s="41">
        <f t="shared" ref="K12:K31" si="4">+(J12-B12)^2</f>
        <v>1727822.8621795783</v>
      </c>
      <c r="L12" s="41">
        <f t="shared" ref="L12:L31" si="5">+(B12-$C$36)^2</f>
        <v>470820562.56000006</v>
      </c>
      <c r="M12" s="41">
        <f>+SUM(K12:K31)/M7</f>
        <v>51821785.810184881</v>
      </c>
      <c r="N12" s="41">
        <f>+SUM(L12:L31)/N7</f>
        <v>350767163.83157897</v>
      </c>
      <c r="O12" s="44">
        <f>1-M12/N12</f>
        <v>0.85226158217287651</v>
      </c>
    </row>
    <row r="13" spans="1:15" ht="12.75">
      <c r="A13" s="29">
        <v>1984</v>
      </c>
      <c r="B13">
        <v>208</v>
      </c>
      <c r="C13" s="40">
        <f t="shared" si="1"/>
        <v>243</v>
      </c>
      <c r="D13" s="43" t="s">
        <v>37</v>
      </c>
      <c r="E13" s="19">
        <v>0.3239693688141943</v>
      </c>
      <c r="F13" s="41">
        <f t="shared" si="2"/>
        <v>1771.4094287522994</v>
      </c>
      <c r="G13" s="34">
        <f t="shared" ref="G13:I28" si="6">G12+F13</f>
        <v>3120.8761883851089</v>
      </c>
      <c r="H13" s="41">
        <f t="shared" si="3"/>
        <v>54.117246571877388</v>
      </c>
      <c r="I13" s="34">
        <f t="shared" si="6"/>
        <v>54.117246571877388</v>
      </c>
      <c r="J13" s="41">
        <f t="shared" si="0"/>
        <v>1825.5266753241767</v>
      </c>
      <c r="K13" s="41">
        <f t="shared" si="4"/>
        <v>2616392.5453852848</v>
      </c>
      <c r="L13" s="41">
        <f t="shared" si="5"/>
        <v>463342845.16000009</v>
      </c>
      <c r="M13" s="41"/>
      <c r="N13" s="41">
        <f>+SQRT(N12)</f>
        <v>18728.779026716584</v>
      </c>
      <c r="O13" s="41"/>
    </row>
    <row r="14" spans="1:15" ht="12.75">
      <c r="A14" s="29">
        <v>1985</v>
      </c>
      <c r="B14">
        <v>1000</v>
      </c>
      <c r="C14" s="40">
        <f t="shared" si="1"/>
        <v>1243</v>
      </c>
      <c r="D14" s="36" t="s">
        <v>38</v>
      </c>
      <c r="E14" s="21">
        <v>0.5</v>
      </c>
      <c r="F14" s="41">
        <f t="shared" si="2"/>
        <v>2313.9591181049436</v>
      </c>
      <c r="G14" s="34">
        <f t="shared" si="6"/>
        <v>5434.835306490053</v>
      </c>
      <c r="H14" s="41">
        <f t="shared" si="3"/>
        <v>143.78761687429434</v>
      </c>
      <c r="I14" s="34">
        <f t="shared" si="6"/>
        <v>197.90486344617173</v>
      </c>
      <c r="J14" s="41">
        <f t="shared" si="0"/>
        <v>2457.7467349792378</v>
      </c>
      <c r="K14" s="41">
        <f t="shared" si="4"/>
        <v>2125025.5433426281</v>
      </c>
      <c r="L14" s="41">
        <f t="shared" si="5"/>
        <v>429873875.56000006</v>
      </c>
      <c r="M14" s="41"/>
      <c r="N14" s="41"/>
      <c r="O14" s="41"/>
    </row>
    <row r="15" spans="1:15" ht="12.75">
      <c r="A15" s="29">
        <v>1986</v>
      </c>
      <c r="B15">
        <v>2600</v>
      </c>
      <c r="C15" s="40">
        <f t="shared" si="1"/>
        <v>3843</v>
      </c>
      <c r="D15" s="43" t="s">
        <v>16</v>
      </c>
      <c r="E15" s="22">
        <v>5.817029537024597E-2</v>
      </c>
      <c r="F15" s="41">
        <f t="shared" si="2"/>
        <v>3003.3189864852088</v>
      </c>
      <c r="G15" s="34">
        <f t="shared" si="6"/>
        <v>8438.1542929752613</v>
      </c>
      <c r="H15" s="41">
        <f t="shared" si="3"/>
        <v>286.00815184442166</v>
      </c>
      <c r="I15" s="34">
        <f t="shared" si="6"/>
        <v>483.91301529059342</v>
      </c>
      <c r="J15" s="41">
        <f t="shared" si="0"/>
        <v>3289.3271383296305</v>
      </c>
      <c r="K15" s="41">
        <f t="shared" si="4"/>
        <v>475171.90363771759</v>
      </c>
      <c r="L15" s="41">
        <f t="shared" si="5"/>
        <v>366086995.56000006</v>
      </c>
      <c r="M15" s="41"/>
      <c r="N15" s="41"/>
      <c r="O15" s="41"/>
    </row>
    <row r="16" spans="1:15" ht="12.75">
      <c r="A16" s="29">
        <v>1987</v>
      </c>
      <c r="B16">
        <v>4067</v>
      </c>
      <c r="C16" s="40">
        <f t="shared" si="1"/>
        <v>7910</v>
      </c>
      <c r="D16" s="43" t="s">
        <v>17</v>
      </c>
      <c r="E16" s="41">
        <v>158170.48757568916</v>
      </c>
      <c r="F16" s="41">
        <f t="shared" si="2"/>
        <v>3865.3393725249603</v>
      </c>
      <c r="G16" s="34">
        <f t="shared" si="6"/>
        <v>12303.493665500222</v>
      </c>
      <c r="H16" s="41">
        <f t="shared" si="3"/>
        <v>504.50150993125101</v>
      </c>
      <c r="I16" s="34">
        <f t="shared" si="6"/>
        <v>988.41452522184443</v>
      </c>
      <c r="J16" s="41">
        <f t="shared" si="0"/>
        <v>4369.8408824562111</v>
      </c>
      <c r="K16" s="41">
        <f t="shared" si="4"/>
        <v>91712.600086856692</v>
      </c>
      <c r="L16" s="41">
        <f t="shared" si="5"/>
        <v>312101688.96000004</v>
      </c>
      <c r="M16" s="41"/>
      <c r="N16" s="41"/>
      <c r="O16" s="41"/>
    </row>
    <row r="17" spans="1:16" ht="12.75">
      <c r="A17" s="29">
        <v>1988</v>
      </c>
      <c r="B17">
        <v>3973</v>
      </c>
      <c r="C17" s="40">
        <f t="shared" si="1"/>
        <v>11883</v>
      </c>
      <c r="D17" s="43" t="s">
        <v>18</v>
      </c>
      <c r="E17" s="41">
        <v>351073.74170407746</v>
      </c>
      <c r="F17" s="41">
        <f t="shared" si="2"/>
        <v>4920.3992254441828</v>
      </c>
      <c r="G17" s="34">
        <f t="shared" si="6"/>
        <v>17223.892890944404</v>
      </c>
      <c r="H17" s="41">
        <f t="shared" si="3"/>
        <v>831.76206339454666</v>
      </c>
      <c r="I17" s="34">
        <f t="shared" si="6"/>
        <v>1820.1765886163912</v>
      </c>
      <c r="J17" s="41">
        <f t="shared" si="0"/>
        <v>5752.1612888387299</v>
      </c>
      <c r="K17" s="41">
        <f t="shared" si="4"/>
        <v>3165414.8917022906</v>
      </c>
      <c r="L17" s="41">
        <f t="shared" si="5"/>
        <v>315431808.16000003</v>
      </c>
      <c r="M17" s="41"/>
      <c r="N17" s="41"/>
      <c r="O17" s="41"/>
    </row>
    <row r="18" spans="1:16" ht="12.75">
      <c r="A18" s="29">
        <v>1989</v>
      </c>
      <c r="B18">
        <v>6914</v>
      </c>
      <c r="C18" s="40">
        <f t="shared" si="1"/>
        <v>18797</v>
      </c>
      <c r="D18" s="41" t="s">
        <v>28</v>
      </c>
      <c r="E18" s="41"/>
      <c r="F18" s="41">
        <f t="shared" si="2"/>
        <v>6174.898300396665</v>
      </c>
      <c r="G18" s="34">
        <f t="shared" si="6"/>
        <v>23398.791191341068</v>
      </c>
      <c r="H18" s="41">
        <f t="shared" si="3"/>
        <v>1311.3066454725613</v>
      </c>
      <c r="I18" s="34">
        <f t="shared" si="6"/>
        <v>3131.4832340889525</v>
      </c>
      <c r="J18" s="41">
        <f t="shared" si="0"/>
        <v>7486.2049458692263</v>
      </c>
      <c r="K18" s="41">
        <f t="shared" si="4"/>
        <v>327418.5000772042</v>
      </c>
      <c r="L18" s="41">
        <f t="shared" si="5"/>
        <v>219614616.36000004</v>
      </c>
      <c r="M18" s="41"/>
      <c r="N18" s="41"/>
      <c r="O18" s="41"/>
    </row>
    <row r="19" spans="1:16" ht="12.75">
      <c r="A19" s="29">
        <v>1990</v>
      </c>
      <c r="B19">
        <v>9155</v>
      </c>
      <c r="C19" s="40">
        <f t="shared" si="1"/>
        <v>27952</v>
      </c>
      <c r="D19" s="41" t="s">
        <v>29</v>
      </c>
      <c r="E19" s="45">
        <f>O12</f>
        <v>0.85226158217287651</v>
      </c>
      <c r="F19" s="41">
        <f t="shared" si="2"/>
        <v>7608.9140079456183</v>
      </c>
      <c r="G19" s="34">
        <f t="shared" si="6"/>
        <v>31007.705199286687</v>
      </c>
      <c r="H19" s="41">
        <f t="shared" si="3"/>
        <v>1999.7810520968062</v>
      </c>
      <c r="I19" s="34">
        <f t="shared" si="6"/>
        <v>5131.2642861857585</v>
      </c>
      <c r="J19" s="41">
        <f t="shared" si="0"/>
        <v>9608.6950600424243</v>
      </c>
      <c r="K19" s="41">
        <f t="shared" si="4"/>
        <v>205839.20750689899</v>
      </c>
      <c r="L19" s="41">
        <f t="shared" si="5"/>
        <v>158216146.56000003</v>
      </c>
      <c r="M19" s="41"/>
      <c r="N19" s="41"/>
      <c r="O19" s="41"/>
    </row>
    <row r="20" spans="1:16" ht="12.75">
      <c r="A20" s="29">
        <v>1991</v>
      </c>
      <c r="B20">
        <v>11595</v>
      </c>
      <c r="C20" s="40">
        <f t="shared" si="1"/>
        <v>39547</v>
      </c>
      <c r="D20" s="41"/>
      <c r="E20" s="41"/>
      <c r="F20" s="41">
        <f t="shared" si="2"/>
        <v>9161.137685273743</v>
      </c>
      <c r="G20" s="34">
        <f t="shared" si="6"/>
        <v>40168.842884560429</v>
      </c>
      <c r="H20" s="41">
        <f t="shared" si="3"/>
        <v>2968.216364266716</v>
      </c>
      <c r="I20" s="34">
        <f t="shared" si="6"/>
        <v>8099.4806504524749</v>
      </c>
      <c r="J20" s="41">
        <f t="shared" si="0"/>
        <v>12129.35404954046</v>
      </c>
      <c r="K20" s="41">
        <f t="shared" si="4"/>
        <v>285534.2502602879</v>
      </c>
      <c r="L20" s="41">
        <f t="shared" si="5"/>
        <v>102787154.56000003</v>
      </c>
      <c r="M20" s="41"/>
      <c r="N20" s="41"/>
      <c r="O20" s="41"/>
    </row>
    <row r="21" spans="1:16" ht="12.75">
      <c r="A21" s="29">
        <v>1992</v>
      </c>
      <c r="B21">
        <v>16134</v>
      </c>
      <c r="C21" s="40">
        <f t="shared" si="1"/>
        <v>55681</v>
      </c>
      <c r="D21" s="41"/>
      <c r="E21" s="46"/>
      <c r="F21" s="41">
        <f t="shared" si="2"/>
        <v>10715.341008949545</v>
      </c>
      <c r="G21" s="34">
        <f t="shared" si="6"/>
        <v>50884.183893509973</v>
      </c>
      <c r="H21" s="41">
        <f t="shared" si="3"/>
        <v>4301.2010784645099</v>
      </c>
      <c r="I21" s="34">
        <f t="shared" si="6"/>
        <v>12400.681728916985</v>
      </c>
      <c r="J21" s="41">
        <f t="shared" si="0"/>
        <v>15016.542087414055</v>
      </c>
      <c r="K21" s="41">
        <f t="shared" si="4"/>
        <v>1248712.1864009385</v>
      </c>
      <c r="L21" s="41">
        <f t="shared" si="5"/>
        <v>31353280.360000018</v>
      </c>
      <c r="M21" s="41"/>
      <c r="N21" s="41"/>
      <c r="O21" s="41"/>
    </row>
    <row r="22" spans="1:16" ht="12.75">
      <c r="A22" s="29">
        <v>1993</v>
      </c>
      <c r="B22">
        <v>20425</v>
      </c>
      <c r="C22" s="40">
        <f t="shared" si="1"/>
        <v>76106</v>
      </c>
      <c r="D22" s="41"/>
      <c r="E22" s="41"/>
      <c r="F22" s="41">
        <f t="shared" si="2"/>
        <v>12096.979245373603</v>
      </c>
      <c r="G22" s="34">
        <f t="shared" si="6"/>
        <v>62981.163138883574</v>
      </c>
      <c r="H22" s="41">
        <f t="shared" si="3"/>
        <v>6092.0534468490068</v>
      </c>
      <c r="I22" s="34">
        <f t="shared" si="6"/>
        <v>18492.735175765993</v>
      </c>
      <c r="J22" s="41">
        <f t="shared" si="0"/>
        <v>18189.032692222609</v>
      </c>
      <c r="K22" s="41">
        <f t="shared" si="4"/>
        <v>4999549.8014492756</v>
      </c>
      <c r="L22" s="41">
        <f t="shared" si="5"/>
        <v>1711910.5600000038</v>
      </c>
      <c r="M22" s="41"/>
      <c r="N22" s="41"/>
      <c r="O22" s="41"/>
    </row>
    <row r="23" spans="1:16" ht="12.75">
      <c r="A23" s="29">
        <v>1994</v>
      </c>
      <c r="B23">
        <v>26913</v>
      </c>
      <c r="C23" s="40">
        <f t="shared" si="1"/>
        <v>103019</v>
      </c>
      <c r="D23" s="41"/>
      <c r="E23" s="41"/>
      <c r="F23" s="41">
        <f t="shared" si="2"/>
        <v>13091.536602101096</v>
      </c>
      <c r="G23" s="34">
        <f t="shared" si="6"/>
        <v>76072.699740984666</v>
      </c>
      <c r="H23" s="41">
        <f t="shared" si="3"/>
        <v>8431.3590556709405</v>
      </c>
      <c r="I23" s="34">
        <f t="shared" si="6"/>
        <v>26924.094231436931</v>
      </c>
      <c r="J23" s="41">
        <f t="shared" si="0"/>
        <v>21522.895657772038</v>
      </c>
      <c r="K23" s="41">
        <f t="shared" si="4"/>
        <v>29053224.820104729</v>
      </c>
      <c r="L23" s="41">
        <f t="shared" si="5"/>
        <v>26828256.159999985</v>
      </c>
      <c r="M23" s="41"/>
      <c r="N23" s="41"/>
      <c r="O23" s="41"/>
    </row>
    <row r="24" spans="1:16" ht="12.75">
      <c r="A24" s="29">
        <v>1995</v>
      </c>
      <c r="B24">
        <v>30605</v>
      </c>
      <c r="C24" s="40">
        <f t="shared" si="1"/>
        <v>133624</v>
      </c>
      <c r="D24" s="41"/>
      <c r="E24" s="41"/>
      <c r="F24" s="41">
        <f t="shared" si="2"/>
        <v>13492.445285705115</v>
      </c>
      <c r="G24" s="34">
        <f t="shared" si="6"/>
        <v>89565.145026689774</v>
      </c>
      <c r="H24" s="41">
        <f t="shared" si="3"/>
        <v>11385.765900042266</v>
      </c>
      <c r="I24" s="34">
        <f t="shared" si="6"/>
        <v>38309.860131479196</v>
      </c>
      <c r="J24" s="41">
        <f t="shared" si="0"/>
        <v>24878.211185747379</v>
      </c>
      <c r="K24" s="41">
        <f t="shared" si="4"/>
        <v>32796110.123048939</v>
      </c>
      <c r="L24" s="41">
        <f t="shared" si="5"/>
        <v>78705286.559999973</v>
      </c>
      <c r="M24" s="41"/>
      <c r="N24" s="41"/>
      <c r="O24" s="41"/>
    </row>
    <row r="25" spans="1:16" ht="12.75">
      <c r="A25" s="29">
        <v>1996</v>
      </c>
      <c r="B25">
        <v>29708</v>
      </c>
      <c r="C25" s="40">
        <f t="shared" si="1"/>
        <v>163332</v>
      </c>
      <c r="D25" s="41"/>
      <c r="E25" s="41"/>
      <c r="F25" s="41">
        <f t="shared" si="2"/>
        <v>13170.966460418325</v>
      </c>
      <c r="G25" s="34">
        <f t="shared" si="6"/>
        <v>102736.11148710809</v>
      </c>
      <c r="H25" s="41">
        <f t="shared" si="3"/>
        <v>14964.292849496085</v>
      </c>
      <c r="I25" s="34">
        <f t="shared" si="6"/>
        <v>53274.152980975283</v>
      </c>
      <c r="J25" s="41">
        <f t="shared" si="0"/>
        <v>28135.259309914411</v>
      </c>
      <c r="K25" s="41">
        <f t="shared" si="4"/>
        <v>2473513.2782508959</v>
      </c>
      <c r="L25" s="41">
        <f t="shared" si="5"/>
        <v>63594245.159999974</v>
      </c>
      <c r="M25" s="41"/>
      <c r="N25" s="41"/>
      <c r="O25" s="41"/>
    </row>
    <row r="26" spans="1:16" ht="12.75">
      <c r="A26" s="29">
        <v>1997</v>
      </c>
      <c r="B26">
        <v>33130</v>
      </c>
      <c r="C26" s="40">
        <f t="shared" si="1"/>
        <v>196462</v>
      </c>
      <c r="F26" s="41">
        <f t="shared" si="2"/>
        <v>12137.844396150624</v>
      </c>
      <c r="G26" s="34">
        <f t="shared" si="6"/>
        <v>114873.95588325872</v>
      </c>
      <c r="H26" s="41">
        <f t="shared" si="3"/>
        <v>19071.826001343492</v>
      </c>
      <c r="I26" s="34">
        <f t="shared" si="6"/>
        <v>72345.978982318775</v>
      </c>
      <c r="J26" s="41">
        <f t="shared" si="0"/>
        <v>31209.670397494116</v>
      </c>
      <c r="K26" s="41">
        <f t="shared" si="4"/>
        <v>3687665.7822604082</v>
      </c>
      <c r="L26" s="41">
        <f t="shared" si="5"/>
        <v>129882491.55999997</v>
      </c>
    </row>
    <row r="27" spans="1:16" ht="12.75">
      <c r="A27" s="29">
        <v>1998</v>
      </c>
      <c r="B27">
        <v>40874</v>
      </c>
      <c r="C27" s="40">
        <f t="shared" si="1"/>
        <v>237336</v>
      </c>
      <c r="F27" s="41">
        <f t="shared" si="2"/>
        <v>10556.555282127971</v>
      </c>
      <c r="G27" s="34">
        <f t="shared" si="6"/>
        <v>125430.51116538669</v>
      </c>
      <c r="H27" s="41">
        <f t="shared" si="3"/>
        <v>23456.221748528038</v>
      </c>
      <c r="I27" s="34">
        <f t="shared" si="6"/>
        <v>95802.200730846816</v>
      </c>
      <c r="J27" s="41">
        <f t="shared" si="0"/>
        <v>34012.777030656012</v>
      </c>
      <c r="K27" s="41">
        <f t="shared" si="4"/>
        <v>47076380.63505353</v>
      </c>
      <c r="L27" s="41">
        <f t="shared" si="5"/>
        <v>366362568.35999995</v>
      </c>
    </row>
    <row r="28" spans="1:16" ht="12.75">
      <c r="A28" s="42">
        <f>A27+1</f>
        <v>1999</v>
      </c>
      <c r="B28">
        <v>47244</v>
      </c>
      <c r="C28" s="40">
        <f t="shared" si="1"/>
        <v>284580</v>
      </c>
      <c r="F28" s="41">
        <f t="shared" si="2"/>
        <v>8690.5689020133177</v>
      </c>
      <c r="G28" s="34">
        <f t="shared" si="6"/>
        <v>134121.08006740001</v>
      </c>
      <c r="H28" s="41">
        <f t="shared" si="3"/>
        <v>27669.107016073955</v>
      </c>
      <c r="I28" s="34">
        <f t="shared" si="6"/>
        <v>123471.30774692076</v>
      </c>
      <c r="J28" s="41">
        <f t="shared" si="0"/>
        <v>36359.675918087276</v>
      </c>
      <c r="K28" s="41">
        <f t="shared" si="4"/>
        <v>118468510.72010526</v>
      </c>
      <c r="L28" s="41">
        <f t="shared" si="5"/>
        <v>650790712.3599999</v>
      </c>
    </row>
    <row r="29" spans="1:16" ht="12.75">
      <c r="A29" s="42">
        <f>A28+1</f>
        <v>2000</v>
      </c>
      <c r="B29">
        <v>54776</v>
      </c>
      <c r="C29" s="40">
        <f t="shared" si="1"/>
        <v>339356</v>
      </c>
      <c r="F29" s="41">
        <f t="shared" si="2"/>
        <v>6811.8118865742535</v>
      </c>
      <c r="G29" s="34">
        <f>G28+F29</f>
        <v>140932.89195397426</v>
      </c>
      <c r="H29" s="41">
        <f t="shared" si="3"/>
        <v>31079.209436233989</v>
      </c>
      <c r="I29" s="34">
        <f>I28+H29</f>
        <v>154550.51718315476</v>
      </c>
      <c r="J29" s="41">
        <f t="shared" si="0"/>
        <v>37891.021322808243</v>
      </c>
      <c r="K29" s="41">
        <f t="shared" si="4"/>
        <v>285102504.92922032</v>
      </c>
      <c r="L29" s="41">
        <f t="shared" si="5"/>
        <v>1091813414.76</v>
      </c>
    </row>
    <row r="30" spans="1:16" ht="12.75">
      <c r="A30" s="42">
        <f>A29+1</f>
        <v>2001</v>
      </c>
      <c r="B30">
        <v>52200</v>
      </c>
      <c r="C30" s="40">
        <f t="shared" si="1"/>
        <v>391556</v>
      </c>
      <c r="F30" s="41">
        <f t="shared" si="2"/>
        <v>5122.9194665521836</v>
      </c>
      <c r="G30" s="34">
        <f>G29+F30</f>
        <v>146055.81142052644</v>
      </c>
      <c r="H30" s="41">
        <f t="shared" si="3"/>
        <v>32985.158472247233</v>
      </c>
      <c r="I30" s="34">
        <f>I29+H30</f>
        <v>187535.67565540201</v>
      </c>
      <c r="J30" s="41">
        <f t="shared" si="0"/>
        <v>38108.077938799419</v>
      </c>
      <c r="K30" s="41">
        <f t="shared" si="4"/>
        <v>198582267.37895164</v>
      </c>
      <c r="L30" s="41">
        <f t="shared" si="5"/>
        <v>928213715.55999994</v>
      </c>
    </row>
    <row r="31" spans="1:16" ht="12.75">
      <c r="A31" s="42">
        <f>A30+1</f>
        <v>2002</v>
      </c>
      <c r="B31">
        <v>43112</v>
      </c>
      <c r="C31" s="40">
        <f t="shared" si="1"/>
        <v>434668</v>
      </c>
      <c r="F31" s="41">
        <f t="shared" si="2"/>
        <v>3727.5339523723019</v>
      </c>
      <c r="G31" s="34">
        <f>G30+F31</f>
        <v>149783.34537289874</v>
      </c>
      <c r="H31" s="41">
        <f t="shared" si="3"/>
        <v>32840.918447606091</v>
      </c>
      <c r="I31" s="34">
        <f>I30+H31</f>
        <v>220376.5941030081</v>
      </c>
      <c r="J31" s="41">
        <f t="shared" si="0"/>
        <v>36568.452399978392</v>
      </c>
      <c r="K31" s="41">
        <f t="shared" si="4"/>
        <v>42818015.193748541</v>
      </c>
      <c r="L31" s="41">
        <f t="shared" si="5"/>
        <v>457044537.95999992</v>
      </c>
    </row>
    <row r="32" spans="1:16" ht="12.75">
      <c r="A32" s="14">
        <f>COUNT(A11:A31)-1</f>
        <v>20</v>
      </c>
      <c r="C32" s="41"/>
      <c r="F32" s="41"/>
      <c r="G32" s="34"/>
      <c r="H32" s="41"/>
      <c r="I32" s="34"/>
      <c r="J32" s="41"/>
      <c r="K32" s="41"/>
      <c r="P32" s="41"/>
    </row>
    <row r="33" spans="1:16">
      <c r="A33" s="42"/>
      <c r="B33" s="47" t="s">
        <v>68</v>
      </c>
      <c r="C33" s="41"/>
      <c r="F33" s="41"/>
      <c r="G33" s="34"/>
      <c r="H33" s="41"/>
      <c r="I33" s="34"/>
      <c r="J33" s="41"/>
      <c r="K33" s="41"/>
      <c r="P33" s="41"/>
    </row>
    <row r="34" spans="1:16">
      <c r="A34" s="42"/>
      <c r="B34" s="41"/>
      <c r="C34" s="41"/>
      <c r="F34" s="41"/>
      <c r="G34" s="34"/>
      <c r="H34" s="41"/>
      <c r="I34" s="34"/>
      <c r="J34" s="41"/>
      <c r="K34" s="41"/>
      <c r="P34" s="41"/>
    </row>
    <row r="35" spans="1:16">
      <c r="A35" s="42"/>
      <c r="B35" s="41"/>
      <c r="C35" s="41"/>
      <c r="F35" s="41"/>
      <c r="G35" s="34"/>
      <c r="H35" s="41"/>
      <c r="I35" s="34"/>
      <c r="J35" s="41"/>
      <c r="K35" s="41"/>
      <c r="P35" s="41"/>
    </row>
    <row r="36" spans="1:16">
      <c r="A36" s="42"/>
      <c r="B36" s="32" t="s">
        <v>26</v>
      </c>
      <c r="C36" s="40">
        <f>AVERAGE(B12:B31)</f>
        <v>21733.4</v>
      </c>
      <c r="D36" s="36"/>
      <c r="E36" s="36"/>
      <c r="F36" s="41"/>
      <c r="G36" s="34"/>
      <c r="H36" s="41"/>
      <c r="I36" s="34"/>
      <c r="J36" s="41"/>
      <c r="K36" s="41"/>
      <c r="P36" s="41"/>
    </row>
    <row r="37" spans="1:16">
      <c r="A37" s="42"/>
      <c r="B37" s="39" t="s">
        <v>27</v>
      </c>
      <c r="C37" s="41">
        <f>STDEV(B12:B31)</f>
        <v>18728.77902671658</v>
      </c>
      <c r="D37" s="48"/>
      <c r="E37" s="49"/>
      <c r="F37" s="41"/>
      <c r="G37" s="34"/>
      <c r="H37" s="41"/>
      <c r="I37" s="34"/>
      <c r="J37" s="41"/>
      <c r="K37" s="41"/>
      <c r="P37" s="41"/>
    </row>
    <row r="38" spans="1:16">
      <c r="A38" s="42"/>
      <c r="B38" s="47"/>
      <c r="C38" s="41"/>
      <c r="D38" s="48"/>
      <c r="E38" s="49"/>
      <c r="F38" s="41"/>
      <c r="G38" s="34"/>
      <c r="H38" s="41"/>
      <c r="I38" s="34"/>
      <c r="J38" s="41"/>
      <c r="K38" s="41"/>
      <c r="P38" s="41"/>
    </row>
    <row r="39" spans="1:16">
      <c r="A39" s="42"/>
      <c r="C39" s="41"/>
      <c r="D39" s="48"/>
      <c r="E39" s="49"/>
      <c r="F39" s="41"/>
      <c r="G39" s="34"/>
      <c r="H39" s="41"/>
      <c r="I39" s="34"/>
      <c r="J39" s="41"/>
      <c r="K39" s="41"/>
      <c r="P39" s="41"/>
    </row>
    <row r="40" spans="1:16">
      <c r="A40" s="42"/>
      <c r="B40" s="47"/>
      <c r="C40" s="41"/>
      <c r="D40" s="48"/>
      <c r="E40" s="49"/>
      <c r="F40" s="41"/>
      <c r="G40" s="34"/>
      <c r="H40" s="41"/>
      <c r="I40" s="34"/>
      <c r="J40" s="41"/>
      <c r="K40" s="41"/>
      <c r="P40" s="41"/>
    </row>
    <row r="41" spans="1:16">
      <c r="A41" s="42"/>
      <c r="F41" s="41"/>
      <c r="G41" s="34"/>
      <c r="H41" s="41"/>
      <c r="I41" s="34"/>
      <c r="J41" s="41"/>
      <c r="K41" s="41"/>
    </row>
    <row r="42" spans="1:16">
      <c r="A42" s="42"/>
      <c r="B42" s="47"/>
      <c r="C42" s="41"/>
      <c r="D42" s="48"/>
      <c r="E42" s="49"/>
      <c r="F42" s="41"/>
      <c r="G42" s="34"/>
      <c r="H42" s="41"/>
      <c r="I42" s="34"/>
      <c r="J42" s="41"/>
      <c r="K42" s="41"/>
      <c r="P42" s="41"/>
    </row>
    <row r="43" spans="1:16">
      <c r="A43" s="42"/>
      <c r="B43" s="47"/>
      <c r="C43" s="41"/>
      <c r="D43" s="48"/>
      <c r="E43" s="49"/>
      <c r="F43" s="41"/>
      <c r="G43" s="34"/>
      <c r="H43" s="41"/>
      <c r="I43" s="34"/>
      <c r="J43" s="41"/>
      <c r="K43" s="41"/>
    </row>
    <row r="44" spans="1:16">
      <c r="A44" s="42"/>
      <c r="B44" s="47"/>
      <c r="C44" s="41"/>
      <c r="D44" s="48"/>
      <c r="E44" s="49"/>
      <c r="F44" s="41"/>
      <c r="G44" s="34"/>
      <c r="H44" s="41"/>
      <c r="I44" s="34"/>
      <c r="J44" s="41"/>
      <c r="K44" s="41"/>
    </row>
    <row r="45" spans="1:16">
      <c r="A45" s="42"/>
      <c r="B45" s="47"/>
      <c r="C45" s="41"/>
      <c r="D45" s="48"/>
      <c r="E45" s="49"/>
      <c r="F45" s="41"/>
      <c r="G45" s="34"/>
      <c r="H45" s="41"/>
      <c r="I45" s="34"/>
      <c r="J45" s="41"/>
      <c r="K45" s="41"/>
    </row>
    <row r="46" spans="1:16">
      <c r="A46" s="42"/>
      <c r="B46" s="47"/>
      <c r="C46" s="41"/>
      <c r="D46" s="48"/>
      <c r="E46" s="49"/>
      <c r="F46" s="41"/>
      <c r="G46" s="34"/>
      <c r="H46" s="41"/>
      <c r="I46" s="34"/>
      <c r="J46" s="41"/>
      <c r="K46" s="41"/>
    </row>
    <row r="47" spans="1:16">
      <c r="A47" s="42"/>
      <c r="B47" s="47"/>
      <c r="C47" s="48"/>
      <c r="D47" s="48"/>
      <c r="E47" s="49"/>
      <c r="F47" s="41"/>
      <c r="G47" s="34"/>
      <c r="H47" s="41"/>
      <c r="I47" s="34"/>
      <c r="J47" s="41"/>
      <c r="K47" s="41"/>
    </row>
    <row r="48" spans="1:16">
      <c r="A48" s="42"/>
      <c r="B48" s="47"/>
      <c r="C48" s="48"/>
      <c r="D48" s="48"/>
      <c r="E48" s="49"/>
      <c r="F48" s="41"/>
      <c r="G48" s="34"/>
      <c r="H48" s="41"/>
      <c r="I48" s="34"/>
      <c r="J48" s="41"/>
      <c r="K48" s="41"/>
    </row>
    <row r="49" spans="1:15">
      <c r="A49" s="42"/>
      <c r="B49" s="47"/>
      <c r="C49" s="48"/>
      <c r="D49" s="48"/>
      <c r="E49" s="49"/>
      <c r="F49" s="41"/>
      <c r="G49" s="34"/>
      <c r="H49" s="41"/>
      <c r="I49" s="34"/>
      <c r="J49" s="41"/>
      <c r="K49" s="41"/>
    </row>
    <row r="50" spans="1:15">
      <c r="A50" s="42"/>
      <c r="B50" s="47"/>
      <c r="C50" s="48"/>
      <c r="D50" s="48"/>
      <c r="E50" s="49"/>
      <c r="F50" s="41"/>
      <c r="G50" s="34"/>
      <c r="H50" s="41"/>
      <c r="I50" s="34"/>
      <c r="J50" s="41"/>
      <c r="K50" s="41"/>
    </row>
    <row r="51" spans="1:15">
      <c r="A51" s="42"/>
      <c r="B51" s="47"/>
      <c r="C51" s="48"/>
      <c r="D51" s="48"/>
      <c r="E51" s="49"/>
      <c r="F51" s="41"/>
      <c r="G51" s="34"/>
      <c r="H51" s="41"/>
      <c r="I51" s="34"/>
      <c r="J51" s="41"/>
      <c r="K51" s="41"/>
    </row>
    <row r="52" spans="1:15">
      <c r="A52" s="42"/>
      <c r="B52" s="47"/>
      <c r="C52" s="48"/>
      <c r="D52" s="48"/>
      <c r="E52" s="49"/>
      <c r="F52" s="41"/>
      <c r="G52" s="34"/>
      <c r="H52" s="41"/>
      <c r="I52" s="34"/>
      <c r="J52" s="41"/>
      <c r="K52" s="41"/>
    </row>
    <row r="53" spans="1:15">
      <c r="A53" s="42"/>
      <c r="B53" s="47"/>
      <c r="C53" s="48"/>
      <c r="D53" s="48"/>
      <c r="E53" s="49"/>
      <c r="F53" s="41"/>
      <c r="G53" s="34"/>
      <c r="H53" s="41"/>
      <c r="I53" s="34"/>
      <c r="J53" s="41"/>
      <c r="K53" s="41"/>
    </row>
    <row r="54" spans="1:15">
      <c r="A54" s="42"/>
      <c r="B54" s="47"/>
      <c r="C54" s="48"/>
      <c r="D54" s="48"/>
      <c r="E54" s="49"/>
      <c r="F54" s="41"/>
      <c r="G54" s="34"/>
      <c r="H54" s="41"/>
      <c r="I54" s="34"/>
      <c r="J54" s="41"/>
      <c r="K54" s="41"/>
    </row>
    <row r="55" spans="1:15">
      <c r="A55" s="42"/>
      <c r="B55" s="47"/>
      <c r="C55" s="48"/>
      <c r="D55" s="48"/>
      <c r="E55" s="49"/>
      <c r="F55" s="41"/>
      <c r="G55" s="34"/>
      <c r="H55" s="41"/>
      <c r="I55" s="34"/>
      <c r="J55" s="41"/>
      <c r="K55" s="41"/>
    </row>
    <row r="56" spans="1:15">
      <c r="A56" s="42"/>
      <c r="F56" s="41"/>
      <c r="G56" s="34"/>
      <c r="H56" s="41"/>
      <c r="I56" s="34"/>
      <c r="J56" s="41"/>
      <c r="K56" s="41"/>
    </row>
    <row r="57" spans="1:15">
      <c r="A57" s="42"/>
      <c r="F57" s="41"/>
      <c r="G57" s="34"/>
      <c r="H57" s="41"/>
      <c r="I57" s="34"/>
      <c r="J57" s="41"/>
      <c r="K57" s="41"/>
    </row>
    <row r="58" spans="1:15">
      <c r="A58" s="42"/>
      <c r="B58" s="41"/>
      <c r="C58" s="41"/>
      <c r="D58" s="41"/>
      <c r="E58" s="41"/>
      <c r="F58" s="41"/>
      <c r="G58" s="34"/>
      <c r="H58" s="41"/>
      <c r="I58" s="34"/>
      <c r="J58" s="41"/>
      <c r="K58" s="41"/>
      <c r="L58" s="41"/>
      <c r="M58" s="41"/>
      <c r="N58" s="41"/>
      <c r="O58" s="41"/>
    </row>
    <row r="59" spans="1:15">
      <c r="A59" s="42"/>
      <c r="F59" s="41"/>
      <c r="G59" s="34"/>
      <c r="H59" s="41"/>
      <c r="I59" s="34"/>
      <c r="J59" s="41"/>
      <c r="K59" s="41"/>
    </row>
    <row r="60" spans="1:15">
      <c r="A60" s="42"/>
      <c r="F60" s="41"/>
      <c r="G60" s="34"/>
      <c r="H60" s="41"/>
      <c r="I60" s="34"/>
      <c r="J60" s="41"/>
      <c r="K60" s="41"/>
    </row>
    <row r="61" spans="1:15">
      <c r="A61" s="42"/>
    </row>
    <row r="62" spans="1:15">
      <c r="A62" s="42"/>
    </row>
    <row r="63" spans="1:15">
      <c r="A63" s="42"/>
    </row>
    <row r="64" spans="1:15">
      <c r="B64" s="46"/>
    </row>
    <row r="65" spans="2:3">
      <c r="B65" s="46"/>
      <c r="C65" s="46"/>
    </row>
    <row r="66" spans="2:3">
      <c r="B66" s="46"/>
      <c r="C66" s="46"/>
    </row>
    <row r="67" spans="2:3">
      <c r="B67" s="46"/>
      <c r="C67" s="46"/>
    </row>
    <row r="68" spans="2:3">
      <c r="B68" s="46"/>
    </row>
    <row r="69" spans="2:3">
      <c r="B69" s="46"/>
      <c r="C69" s="46"/>
    </row>
    <row r="70" spans="2:3">
      <c r="C70" s="46"/>
    </row>
    <row r="71" spans="2:3">
      <c r="B71" s="46"/>
    </row>
    <row r="72" spans="2:3">
      <c r="B72" s="46"/>
      <c r="C72" s="46"/>
    </row>
    <row r="73" spans="2:3">
      <c r="B73" s="46"/>
      <c r="C73" s="46"/>
    </row>
    <row r="74" spans="2:3">
      <c r="B74" s="46"/>
      <c r="C74" s="46"/>
    </row>
    <row r="75" spans="2:3">
      <c r="B75" s="46"/>
      <c r="C75" s="46"/>
    </row>
    <row r="76" spans="2:3">
      <c r="B76" s="46"/>
      <c r="C76" s="46"/>
    </row>
    <row r="77" spans="2:3">
      <c r="B77" s="46"/>
      <c r="C77" s="46"/>
    </row>
    <row r="78" spans="2:3">
      <c r="B78" s="46"/>
      <c r="C78" s="46"/>
    </row>
    <row r="79" spans="2:3">
      <c r="B79" s="46"/>
      <c r="C79" s="46"/>
    </row>
    <row r="80" spans="2:3">
      <c r="B80" s="46"/>
      <c r="C80" s="46"/>
    </row>
    <row r="81" spans="2:3">
      <c r="B81" s="46"/>
      <c r="C81" s="46"/>
    </row>
    <row r="82" spans="2:3">
      <c r="B82" s="46"/>
      <c r="C82" s="46"/>
    </row>
    <row r="83" spans="2:3">
      <c r="B83" s="46"/>
      <c r="C83" s="46"/>
    </row>
    <row r="84" spans="2:3">
      <c r="B84" s="46"/>
      <c r="C84" s="46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10" workbookViewId="0">
      <selection activeCell="E15" sqref="E15"/>
    </sheetView>
  </sheetViews>
  <sheetFormatPr defaultColWidth="9.140625" defaultRowHeight="12"/>
  <cols>
    <col min="1" max="4" width="9.140625" style="32"/>
    <col min="5" max="5" width="9.7109375" style="32" customWidth="1"/>
    <col min="6" max="10" width="9.140625" style="32"/>
    <col min="11" max="11" width="9.7109375" style="32" customWidth="1"/>
    <col min="12" max="12" width="10.7109375" style="32" customWidth="1"/>
    <col min="13" max="13" width="14.7109375" style="32" bestFit="1" customWidth="1"/>
    <col min="14" max="14" width="10.7109375" style="32" customWidth="1"/>
    <col min="15" max="16384" width="9.140625" style="32"/>
  </cols>
  <sheetData>
    <row r="1" spans="1:15" ht="12.75">
      <c r="A1" s="31" t="s">
        <v>61</v>
      </c>
      <c r="K1"/>
      <c r="L1" s="2" t="s">
        <v>41</v>
      </c>
      <c r="M1" s="2" t="s">
        <v>0</v>
      </c>
      <c r="N1" s="2" t="s">
        <v>46</v>
      </c>
    </row>
    <row r="2" spans="1:15" ht="12.75">
      <c r="A2" s="33"/>
      <c r="K2" s="2" t="s">
        <v>14</v>
      </c>
      <c r="L2" s="4">
        <f>MAX(F11:F60)</f>
        <v>9312.9664643901488</v>
      </c>
      <c r="M2" s="2">
        <v>1984</v>
      </c>
      <c r="N2" s="5">
        <f>E16+E17</f>
        <v>430000.00000004924</v>
      </c>
      <c r="O2" s="34">
        <f>G14+I14</f>
        <v>27475.437198758067</v>
      </c>
    </row>
    <row r="3" spans="1:15" ht="12.75">
      <c r="A3" s="32" t="s">
        <v>11</v>
      </c>
      <c r="F3" s="32" t="s">
        <v>35</v>
      </c>
      <c r="K3" s="2" t="s">
        <v>15</v>
      </c>
      <c r="L3" s="4">
        <f>MAX(H11:H60)</f>
        <v>7624.4697110792376</v>
      </c>
      <c r="M3" s="2">
        <v>1998</v>
      </c>
      <c r="N3" s="6">
        <f>O2/N2</f>
        <v>6.3896365578499814E-2</v>
      </c>
    </row>
    <row r="4" spans="1:15" ht="12.75">
      <c r="A4" s="33" t="s">
        <v>12</v>
      </c>
      <c r="F4" s="32" t="s">
        <v>39</v>
      </c>
      <c r="K4" s="2" t="s">
        <v>42</v>
      </c>
      <c r="L4" s="2"/>
      <c r="M4" s="2">
        <f>M3-M2</f>
        <v>14</v>
      </c>
    </row>
    <row r="5" spans="1:15" ht="12.75">
      <c r="A5" s="33" t="s">
        <v>13</v>
      </c>
      <c r="K5" s="2" t="s">
        <v>44</v>
      </c>
      <c r="L5"/>
      <c r="M5" s="2">
        <v>1985</v>
      </c>
      <c r="N5" s="2">
        <f>M5-M2</f>
        <v>1</v>
      </c>
    </row>
    <row r="6" spans="1:15">
      <c r="M6" s="32" t="s">
        <v>32</v>
      </c>
      <c r="N6" s="32" t="s">
        <v>33</v>
      </c>
    </row>
    <row r="7" spans="1:15">
      <c r="B7" s="33" t="s">
        <v>24</v>
      </c>
      <c r="G7" s="32" t="s">
        <v>25</v>
      </c>
      <c r="M7" s="32">
        <f>N7-4</f>
        <v>16</v>
      </c>
      <c r="N7" s="32">
        <f>A32-A12</f>
        <v>20</v>
      </c>
    </row>
    <row r="8" spans="1:15">
      <c r="A8" s="35"/>
      <c r="B8" s="35"/>
      <c r="C8" s="35"/>
      <c r="J8" s="36"/>
    </row>
    <row r="9" spans="1:15">
      <c r="A9" s="37" t="s">
        <v>0</v>
      </c>
      <c r="B9" s="37" t="s">
        <v>1</v>
      </c>
      <c r="C9" s="37" t="s">
        <v>2</v>
      </c>
      <c r="D9" s="36"/>
      <c r="E9" s="36" t="s">
        <v>4</v>
      </c>
      <c r="F9" s="36" t="s">
        <v>14</v>
      </c>
      <c r="G9" s="36" t="s">
        <v>14</v>
      </c>
      <c r="H9" s="36" t="s">
        <v>15</v>
      </c>
      <c r="I9" s="36" t="s">
        <v>15</v>
      </c>
      <c r="J9" s="36" t="s">
        <v>3</v>
      </c>
      <c r="K9" s="36"/>
      <c r="L9" s="36"/>
      <c r="M9" s="36" t="s">
        <v>5</v>
      </c>
      <c r="N9" s="38" t="s">
        <v>8</v>
      </c>
      <c r="O9" s="36"/>
    </row>
    <row r="10" spans="1:15">
      <c r="D10" s="36"/>
      <c r="E10" s="36"/>
      <c r="F10" s="36" t="s">
        <v>20</v>
      </c>
      <c r="G10" s="36" t="s">
        <v>19</v>
      </c>
      <c r="H10" s="36" t="s">
        <v>22</v>
      </c>
      <c r="I10" s="36" t="s">
        <v>21</v>
      </c>
      <c r="J10" s="36" t="s">
        <v>23</v>
      </c>
      <c r="K10" s="36" t="s">
        <v>10</v>
      </c>
      <c r="L10" s="36"/>
      <c r="M10" s="36" t="s">
        <v>6</v>
      </c>
      <c r="N10" s="38" t="s">
        <v>7</v>
      </c>
      <c r="O10" s="38" t="s">
        <v>9</v>
      </c>
    </row>
    <row r="11" spans="1:15">
      <c r="A11" s="39">
        <v>1981</v>
      </c>
      <c r="B11" s="40">
        <v>0</v>
      </c>
      <c r="C11" s="40">
        <v>0</v>
      </c>
      <c r="D11" s="36"/>
      <c r="F11" s="32">
        <v>0</v>
      </c>
      <c r="G11" s="32">
        <v>0</v>
      </c>
      <c r="H11" s="32">
        <v>0</v>
      </c>
      <c r="I11" s="32">
        <v>0</v>
      </c>
      <c r="J11" s="41">
        <f t="shared" ref="J11:J32" si="0">F11+H11</f>
        <v>0</v>
      </c>
    </row>
    <row r="12" spans="1:15" ht="12.75">
      <c r="A12" s="29">
        <v>1982</v>
      </c>
      <c r="B12">
        <v>850</v>
      </c>
      <c r="C12" s="40">
        <f t="shared" ref="C12:C32" si="1">C11+B12</f>
        <v>850</v>
      </c>
      <c r="D12" s="43" t="s">
        <v>36</v>
      </c>
      <c r="E12" s="17">
        <v>0.10215133316480444</v>
      </c>
      <c r="F12" s="41">
        <f t="shared" ref="F12:F32" si="2">+($E$12+$E$13*G11/$E$16)*($E$16-G11)</f>
        <v>8172.106653189353</v>
      </c>
      <c r="G12" s="34">
        <f>G11+F12</f>
        <v>8172.106653189353</v>
      </c>
      <c r="H12" s="41">
        <f t="shared" ref="H12:H32" si="3">+($E$14*I11/($E$16+$E$17)+$E$15*G11/($E$16+$E$17))*($E$17-I11)</f>
        <v>0</v>
      </c>
      <c r="I12" s="34">
        <f>I11+H12</f>
        <v>0</v>
      </c>
      <c r="J12" s="41">
        <f t="shared" si="0"/>
        <v>8172.106653189353</v>
      </c>
      <c r="K12" s="41">
        <f t="shared" ref="K12:K32" si="4">+(J12-B12)^2</f>
        <v>53613245.840679787</v>
      </c>
      <c r="L12" s="41">
        <f t="shared" ref="L12:L32" si="5">+(B12-$C$36)^2</f>
        <v>157992928.79818594</v>
      </c>
      <c r="M12" s="41">
        <f>+SUM(K12:K32)/M7</f>
        <v>117538608.78908661</v>
      </c>
      <c r="N12" s="41">
        <f>+SUM(L12:L32)/N7</f>
        <v>44343661.861904763</v>
      </c>
      <c r="O12" s="44">
        <f>1-M12/N12</f>
        <v>-1.6506292862128955</v>
      </c>
    </row>
    <row r="13" spans="1:15" ht="12.75">
      <c r="A13" s="29">
        <v>1983</v>
      </c>
      <c r="B13">
        <v>2200</v>
      </c>
      <c r="C13" s="40">
        <f t="shared" si="1"/>
        <v>3050</v>
      </c>
      <c r="D13" s="43" t="s">
        <v>37</v>
      </c>
      <c r="E13" s="19">
        <v>0.21479936849085618</v>
      </c>
      <c r="F13" s="41">
        <f t="shared" si="2"/>
        <v>8913.3657059240122</v>
      </c>
      <c r="G13" s="34">
        <f t="shared" ref="G13:I28" si="6">G12+F13</f>
        <v>17085.472359113366</v>
      </c>
      <c r="H13" s="41">
        <f t="shared" si="3"/>
        <v>339.56037236562599</v>
      </c>
      <c r="I13" s="34">
        <f t="shared" si="6"/>
        <v>339.56037236562599</v>
      </c>
      <c r="J13" s="41">
        <f t="shared" si="0"/>
        <v>9252.9260782896381</v>
      </c>
      <c r="K13" s="41">
        <f t="shared" si="4"/>
        <v>49743766.265818052</v>
      </c>
      <c r="L13" s="41">
        <f t="shared" si="5"/>
        <v>125877714.51247165</v>
      </c>
      <c r="M13" s="41"/>
      <c r="N13" s="41">
        <f>+SQRT(N12)</f>
        <v>6659.1036830721268</v>
      </c>
      <c r="O13" s="41"/>
    </row>
    <row r="14" spans="1:15" ht="12.75">
      <c r="A14" s="29">
        <v>1984</v>
      </c>
      <c r="B14">
        <v>3000</v>
      </c>
      <c r="C14" s="40">
        <f t="shared" si="1"/>
        <v>6050</v>
      </c>
      <c r="D14" s="36" t="s">
        <v>38</v>
      </c>
      <c r="E14" s="21">
        <v>0.10215133316480446</v>
      </c>
      <c r="F14" s="41">
        <f t="shared" si="2"/>
        <v>9312.9664643901488</v>
      </c>
      <c r="G14" s="34">
        <f t="shared" si="6"/>
        <v>26398.438823503515</v>
      </c>
      <c r="H14" s="41">
        <f t="shared" si="3"/>
        <v>737.43800288892578</v>
      </c>
      <c r="I14" s="34">
        <f t="shared" si="6"/>
        <v>1076.9983752545518</v>
      </c>
      <c r="J14" s="41">
        <f t="shared" si="0"/>
        <v>10050.404467279075</v>
      </c>
      <c r="K14" s="41">
        <f t="shared" si="4"/>
        <v>49708203.152228735</v>
      </c>
      <c r="L14" s="41">
        <f t="shared" si="5"/>
        <v>108566476.41723356</v>
      </c>
      <c r="M14" s="41"/>
      <c r="N14" s="41"/>
      <c r="O14" s="41"/>
    </row>
    <row r="15" spans="1:15" ht="12.75">
      <c r="A15" s="29">
        <v>1985</v>
      </c>
      <c r="B15">
        <v>4220</v>
      </c>
      <c r="C15" s="40">
        <f t="shared" si="1"/>
        <v>10270</v>
      </c>
      <c r="D15" s="43" t="s">
        <v>16</v>
      </c>
      <c r="E15" s="22">
        <v>5.1048547145517112E-2</v>
      </c>
      <c r="F15" s="41">
        <f t="shared" si="2"/>
        <v>9274.7281417156046</v>
      </c>
      <c r="G15" s="34">
        <f t="shared" si="6"/>
        <v>35673.166965219119</v>
      </c>
      <c r="H15" s="41">
        <f t="shared" si="3"/>
        <v>1182.7830604620951</v>
      </c>
      <c r="I15" s="34">
        <f t="shared" si="6"/>
        <v>2259.7814357166471</v>
      </c>
      <c r="J15" s="41">
        <f t="shared" si="0"/>
        <v>10457.5112021777</v>
      </c>
      <c r="K15" s="41">
        <f t="shared" si="4"/>
        <v>38906545.997292303</v>
      </c>
      <c r="L15" s="41">
        <f t="shared" si="5"/>
        <v>84631238.321995452</v>
      </c>
      <c r="M15" s="41"/>
      <c r="N15" s="41"/>
      <c r="O15" s="41"/>
    </row>
    <row r="16" spans="1:15" ht="15.75">
      <c r="A16" s="29">
        <v>1986</v>
      </c>
      <c r="B16">
        <v>6450</v>
      </c>
      <c r="C16" s="40">
        <f t="shared" si="1"/>
        <v>16720</v>
      </c>
      <c r="D16" s="43" t="s">
        <v>17</v>
      </c>
      <c r="E16" s="51">
        <v>80000.000000048924</v>
      </c>
      <c r="F16" s="41">
        <f t="shared" si="2"/>
        <v>8773.7654222479377</v>
      </c>
      <c r="G16" s="34">
        <f t="shared" si="6"/>
        <v>44446.932387467059</v>
      </c>
      <c r="H16" s="41">
        <f t="shared" si="3"/>
        <v>1659.3702530490064</v>
      </c>
      <c r="I16" s="34">
        <f t="shared" si="6"/>
        <v>3919.1516887656535</v>
      </c>
      <c r="J16" s="41">
        <f t="shared" si="0"/>
        <v>10433.135675296944</v>
      </c>
      <c r="K16" s="41">
        <f t="shared" si="4"/>
        <v>15865369.807823243</v>
      </c>
      <c r="L16" s="41">
        <f t="shared" si="5"/>
        <v>48574262.131519273</v>
      </c>
      <c r="M16" s="41"/>
      <c r="N16" s="41"/>
      <c r="O16" s="41"/>
    </row>
    <row r="17" spans="1:16" ht="15.75">
      <c r="A17" s="29">
        <v>1987</v>
      </c>
      <c r="B17">
        <v>8800</v>
      </c>
      <c r="C17" s="40">
        <f t="shared" si="1"/>
        <v>25520</v>
      </c>
      <c r="D17" s="43" t="s">
        <v>18</v>
      </c>
      <c r="E17" s="51">
        <v>350000.00000000035</v>
      </c>
      <c r="F17" s="41">
        <f t="shared" si="2"/>
        <v>7874.6843480832231</v>
      </c>
      <c r="G17" s="34">
        <f t="shared" si="6"/>
        <v>52321.616735550284</v>
      </c>
      <c r="H17" s="41">
        <f t="shared" si="3"/>
        <v>2148.3555333060635</v>
      </c>
      <c r="I17" s="34">
        <f t="shared" si="6"/>
        <v>6067.5072220717175</v>
      </c>
      <c r="J17" s="41">
        <f t="shared" si="0"/>
        <v>10023.039881389286</v>
      </c>
      <c r="K17" s="41">
        <f t="shared" si="4"/>
        <v>1495826.5514687193</v>
      </c>
      <c r="L17" s="41">
        <f t="shared" si="5"/>
        <v>21340000.226757366</v>
      </c>
      <c r="M17" s="41"/>
      <c r="N17" s="41"/>
      <c r="O17" s="41"/>
    </row>
    <row r="18" spans="1:16" ht="12.75">
      <c r="A18" s="29">
        <v>1988</v>
      </c>
      <c r="B18">
        <v>11100</v>
      </c>
      <c r="C18" s="40">
        <f t="shared" si="1"/>
        <v>36620</v>
      </c>
      <c r="D18" s="41" t="s">
        <v>28</v>
      </c>
      <c r="E18" s="41"/>
      <c r="F18" s="41">
        <f t="shared" si="2"/>
        <v>6715.729606945345</v>
      </c>
      <c r="G18" s="34">
        <f t="shared" si="6"/>
        <v>59037.346342495628</v>
      </c>
      <c r="H18" s="41">
        <f t="shared" si="3"/>
        <v>2632.0805503639531</v>
      </c>
      <c r="I18" s="34">
        <f t="shared" si="6"/>
        <v>8699.5877724356706</v>
      </c>
      <c r="J18" s="41">
        <f t="shared" si="0"/>
        <v>9347.8101573092972</v>
      </c>
      <c r="K18" s="41">
        <f t="shared" si="4"/>
        <v>3070169.2448284696</v>
      </c>
      <c r="L18" s="41">
        <f t="shared" si="5"/>
        <v>5380190.7029478438</v>
      </c>
      <c r="M18" s="41"/>
      <c r="N18" s="41"/>
      <c r="O18" s="41"/>
    </row>
    <row r="19" spans="1:16" ht="12.75">
      <c r="A19" s="29">
        <v>1989</v>
      </c>
      <c r="B19">
        <v>12500</v>
      </c>
      <c r="C19" s="40">
        <f t="shared" si="1"/>
        <v>49120</v>
      </c>
      <c r="D19" s="41" t="s">
        <v>29</v>
      </c>
      <c r="E19" s="45">
        <f>O12</f>
        <v>-1.6506292862128955</v>
      </c>
      <c r="F19" s="41">
        <f t="shared" si="2"/>
        <v>5464.2540562859722</v>
      </c>
      <c r="G19" s="34">
        <f t="shared" si="6"/>
        <v>64501.6003987816</v>
      </c>
      <c r="H19" s="41">
        <f t="shared" si="3"/>
        <v>3097.4562128218417</v>
      </c>
      <c r="I19" s="34">
        <f t="shared" si="6"/>
        <v>11797.043985257513</v>
      </c>
      <c r="J19" s="41">
        <f t="shared" si="0"/>
        <v>8561.7102691078144</v>
      </c>
      <c r="K19" s="41">
        <f t="shared" si="4"/>
        <v>15510126.004450845</v>
      </c>
      <c r="L19" s="41">
        <f t="shared" si="5"/>
        <v>845524.03628117847</v>
      </c>
      <c r="M19" s="41"/>
      <c r="N19" s="41"/>
      <c r="O19" s="41"/>
    </row>
    <row r="20" spans="1:16" ht="12.75">
      <c r="A20" s="29">
        <v>1990</v>
      </c>
      <c r="B20">
        <v>13560</v>
      </c>
      <c r="C20" s="40">
        <f t="shared" si="1"/>
        <v>62680</v>
      </c>
      <c r="D20" s="41"/>
      <c r="E20" s="41"/>
      <c r="F20" s="41">
        <f t="shared" si="2"/>
        <v>4267.2924765826556</v>
      </c>
      <c r="G20" s="34">
        <f t="shared" si="6"/>
        <v>68768.892875364254</v>
      </c>
      <c r="H20" s="41">
        <f t="shared" si="3"/>
        <v>3537.6003711348458</v>
      </c>
      <c r="I20" s="34">
        <f t="shared" si="6"/>
        <v>15334.644356392359</v>
      </c>
      <c r="J20" s="41">
        <f t="shared" si="0"/>
        <v>7804.8928477175014</v>
      </c>
      <c r="K20" s="41">
        <f t="shared" si="4"/>
        <v>33121258.33425317</v>
      </c>
      <c r="L20" s="41">
        <f t="shared" si="5"/>
        <v>19733.560090703046</v>
      </c>
      <c r="M20" s="41"/>
      <c r="N20" s="41"/>
      <c r="O20" s="41"/>
    </row>
    <row r="21" spans="1:16" ht="12.75">
      <c r="A21" s="29">
        <v>1991</v>
      </c>
      <c r="B21">
        <v>15380</v>
      </c>
      <c r="C21" s="40">
        <f t="shared" si="1"/>
        <v>78060</v>
      </c>
      <c r="D21" s="41"/>
      <c r="E21" s="46"/>
      <c r="F21" s="41">
        <f t="shared" si="2"/>
        <v>3221.0283741974263</v>
      </c>
      <c r="G21" s="34">
        <f t="shared" si="6"/>
        <v>71989.921249561681</v>
      </c>
      <c r="H21" s="41">
        <f t="shared" si="3"/>
        <v>3951.3910792460465</v>
      </c>
      <c r="I21" s="34">
        <f t="shared" si="6"/>
        <v>19286.035435638405</v>
      </c>
      <c r="J21" s="41">
        <f t="shared" si="0"/>
        <v>7172.4194534434728</v>
      </c>
      <c r="K21" s="41">
        <f t="shared" si="4"/>
        <v>67364378.428213164</v>
      </c>
      <c r="L21" s="41">
        <f t="shared" si="5"/>
        <v>3843466.8934240378</v>
      </c>
      <c r="M21" s="41"/>
      <c r="N21" s="41"/>
      <c r="O21" s="41"/>
    </row>
    <row r="22" spans="1:16" ht="12.75">
      <c r="A22" s="29">
        <v>1992</v>
      </c>
      <c r="B22">
        <v>14590</v>
      </c>
      <c r="C22" s="40">
        <f t="shared" si="1"/>
        <v>92650</v>
      </c>
      <c r="D22" s="41"/>
      <c r="E22" s="41"/>
      <c r="F22" s="41">
        <f t="shared" si="2"/>
        <v>2366.5273308987312</v>
      </c>
      <c r="G22" s="34">
        <f t="shared" si="6"/>
        <v>74356.448580460419</v>
      </c>
      <c r="H22" s="41">
        <f t="shared" si="3"/>
        <v>4341.6399377669313</v>
      </c>
      <c r="I22" s="34">
        <f t="shared" si="6"/>
        <v>23627.675373405335</v>
      </c>
      <c r="J22" s="41">
        <f t="shared" si="0"/>
        <v>6708.167268665662</v>
      </c>
      <c r="K22" s="41">
        <f t="shared" si="4"/>
        <v>62123287.204733312</v>
      </c>
      <c r="L22" s="41">
        <f t="shared" si="5"/>
        <v>1370014.5124716561</v>
      </c>
      <c r="M22" s="41"/>
      <c r="N22" s="41"/>
      <c r="O22" s="41"/>
    </row>
    <row r="23" spans="1:16" ht="12.75">
      <c r="A23" s="29">
        <v>1993</v>
      </c>
      <c r="B23">
        <v>16279</v>
      </c>
      <c r="C23" s="40">
        <f t="shared" si="1"/>
        <v>108929</v>
      </c>
      <c r="D23" s="41"/>
      <c r="E23" s="41"/>
      <c r="F23" s="41">
        <f t="shared" si="2"/>
        <v>1703.2114626858486</v>
      </c>
      <c r="G23" s="34">
        <f t="shared" si="6"/>
        <v>76059.660043146272</v>
      </c>
      <c r="H23" s="41">
        <f t="shared" si="3"/>
        <v>4712.9584609423418</v>
      </c>
      <c r="I23" s="34">
        <f t="shared" si="6"/>
        <v>28340.633834347675</v>
      </c>
      <c r="J23" s="41">
        <f t="shared" si="0"/>
        <v>6416.1699236281902</v>
      </c>
      <c r="K23" s="41">
        <f t="shared" si="4"/>
        <v>97275417.115384385</v>
      </c>
      <c r="L23" s="41">
        <f t="shared" si="5"/>
        <v>8176604.0839002291</v>
      </c>
      <c r="M23" s="41"/>
      <c r="N23" s="41"/>
      <c r="O23" s="41"/>
    </row>
    <row r="24" spans="1:16" ht="12.75">
      <c r="A24" s="29">
        <v>1994</v>
      </c>
      <c r="B24">
        <v>17613</v>
      </c>
      <c r="C24" s="40">
        <f t="shared" si="1"/>
        <v>126542</v>
      </c>
      <c r="D24" s="41"/>
      <c r="E24" s="41"/>
      <c r="F24" s="41">
        <f t="shared" si="2"/>
        <v>1207.2055776140335</v>
      </c>
      <c r="G24" s="34">
        <f t="shared" si="6"/>
        <v>77266.865620760305</v>
      </c>
      <c r="H24" s="41">
        <f t="shared" si="3"/>
        <v>5070.0762199297487</v>
      </c>
      <c r="I24" s="34">
        <f t="shared" si="6"/>
        <v>33410.710054277421</v>
      </c>
      <c r="J24" s="41">
        <f t="shared" si="0"/>
        <v>6277.281797543782</v>
      </c>
      <c r="K24" s="41">
        <f t="shared" si="4"/>
        <v>128498507.16549721</v>
      </c>
      <c r="L24" s="41">
        <f t="shared" si="5"/>
        <v>17585242.560090706</v>
      </c>
      <c r="M24" s="41"/>
      <c r="N24" s="41"/>
      <c r="O24" s="41"/>
    </row>
    <row r="25" spans="1:16" ht="12.75">
      <c r="A25" s="29">
        <v>1995</v>
      </c>
      <c r="B25">
        <v>17498</v>
      </c>
      <c r="C25" s="40">
        <f t="shared" si="1"/>
        <v>144040</v>
      </c>
      <c r="D25" s="41"/>
      <c r="E25" s="41"/>
      <c r="F25" s="41">
        <f t="shared" si="2"/>
        <v>846.21190500995579</v>
      </c>
      <c r="G25" s="34">
        <f t="shared" si="6"/>
        <v>78113.077525770263</v>
      </c>
      <c r="H25" s="41">
        <f t="shared" si="3"/>
        <v>5416.8499710139349</v>
      </c>
      <c r="I25" s="34">
        <f t="shared" si="6"/>
        <v>38827.560025291357</v>
      </c>
      <c r="J25" s="41">
        <f t="shared" si="0"/>
        <v>6263.0618760238904</v>
      </c>
      <c r="K25" s="41">
        <f t="shared" si="4"/>
        <v>126223834.64957182</v>
      </c>
      <c r="L25" s="41">
        <f t="shared" si="5"/>
        <v>16633968.036281181</v>
      </c>
      <c r="M25" s="41"/>
      <c r="N25" s="41"/>
      <c r="O25" s="41"/>
    </row>
    <row r="26" spans="1:16" ht="12.75">
      <c r="A26" s="29">
        <v>1996</v>
      </c>
      <c r="B26">
        <v>17570</v>
      </c>
      <c r="C26" s="40">
        <f t="shared" si="1"/>
        <v>161610</v>
      </c>
      <c r="F26" s="41">
        <f t="shared" si="2"/>
        <v>588.50155110010712</v>
      </c>
      <c r="G26" s="34">
        <f t="shared" si="6"/>
        <v>78701.579076870374</v>
      </c>
      <c r="H26" s="41">
        <f t="shared" si="3"/>
        <v>5755.8551414870471</v>
      </c>
      <c r="I26" s="34">
        <f t="shared" si="6"/>
        <v>44583.415166778403</v>
      </c>
      <c r="J26" s="41">
        <f t="shared" si="0"/>
        <v>6344.3566925871546</v>
      </c>
      <c r="K26" s="41">
        <f t="shared" si="4"/>
        <v>126015067.6652628</v>
      </c>
      <c r="L26" s="41">
        <f t="shared" si="5"/>
        <v>17226452.607709754</v>
      </c>
    </row>
    <row r="27" spans="1:16" ht="12.75">
      <c r="A27" s="29">
        <v>1997</v>
      </c>
      <c r="B27">
        <v>18897</v>
      </c>
      <c r="C27" s="40">
        <f t="shared" si="1"/>
        <v>180507</v>
      </c>
      <c r="F27" s="41">
        <f t="shared" si="2"/>
        <v>407.00880279436308</v>
      </c>
      <c r="G27" s="34">
        <f t="shared" si="6"/>
        <v>79108.58787966473</v>
      </c>
      <c r="H27" s="41">
        <f t="shared" si="3"/>
        <v>6088.3422282480051</v>
      </c>
      <c r="I27" s="34">
        <f t="shared" si="6"/>
        <v>50671.757395026405</v>
      </c>
      <c r="J27" s="41">
        <f t="shared" si="0"/>
        <v>6495.351031042368</v>
      </c>
      <c r="K27" s="41">
        <f t="shared" si="4"/>
        <v>153800897.14924788</v>
      </c>
      <c r="L27" s="41">
        <f t="shared" si="5"/>
        <v>30002745.417233564</v>
      </c>
    </row>
    <row r="28" spans="1:16" ht="12.75">
      <c r="A28" s="29">
        <v>1998</v>
      </c>
      <c r="B28">
        <v>18519</v>
      </c>
      <c r="C28" s="40">
        <f t="shared" si="1"/>
        <v>199026</v>
      </c>
      <c r="F28" s="41">
        <f t="shared" si="2"/>
        <v>280.40016049165138</v>
      </c>
      <c r="G28" s="34">
        <f t="shared" si="6"/>
        <v>79388.988040156386</v>
      </c>
      <c r="H28" s="41">
        <f t="shared" si="3"/>
        <v>6414.3717721455714</v>
      </c>
      <c r="I28" s="34">
        <f t="shared" si="6"/>
        <v>57086.129167171974</v>
      </c>
      <c r="J28" s="41">
        <f t="shared" si="0"/>
        <v>6694.7719326372226</v>
      </c>
      <c r="K28" s="41">
        <f t="shared" si="4"/>
        <v>139812369.38900968</v>
      </c>
      <c r="L28" s="41">
        <f t="shared" si="5"/>
        <v>26004657.417233564</v>
      </c>
    </row>
    <row r="29" spans="1:16" ht="12.75">
      <c r="A29" s="42">
        <f>A28+1</f>
        <v>1999</v>
      </c>
      <c r="B29">
        <v>20939</v>
      </c>
      <c r="C29" s="40">
        <f t="shared" si="1"/>
        <v>219965</v>
      </c>
      <c r="F29" s="41">
        <f t="shared" si="2"/>
        <v>192.65826622837275</v>
      </c>
      <c r="G29" s="34">
        <f>G28+F29</f>
        <v>79581.646306384762</v>
      </c>
      <c r="H29" s="41">
        <f t="shared" si="3"/>
        <v>6733.0113532683008</v>
      </c>
      <c r="I29" s="34">
        <f>I28+H29</f>
        <v>63819.140520440276</v>
      </c>
      <c r="J29" s="41">
        <f t="shared" si="0"/>
        <v>6925.6696194966735</v>
      </c>
      <c r="K29" s="41">
        <f t="shared" si="4"/>
        <v>196373428.35313749</v>
      </c>
      <c r="L29" s="41">
        <f t="shared" si="5"/>
        <v>56542522.179138325</v>
      </c>
    </row>
    <row r="30" spans="1:16" ht="12.75">
      <c r="A30" s="42">
        <f>A29+1</f>
        <v>2000</v>
      </c>
      <c r="B30">
        <v>19876</v>
      </c>
      <c r="C30" s="40">
        <f t="shared" si="1"/>
        <v>239841</v>
      </c>
      <c r="F30" s="41">
        <f t="shared" si="2"/>
        <v>132.12756993076459</v>
      </c>
      <c r="G30" s="34">
        <f>G29+F30</f>
        <v>79713.773876315521</v>
      </c>
      <c r="H30" s="41">
        <f t="shared" si="3"/>
        <v>7042.5367263815251</v>
      </c>
      <c r="I30" s="34">
        <f>I29+H30</f>
        <v>70861.677246821797</v>
      </c>
      <c r="J30" s="41">
        <f t="shared" si="0"/>
        <v>7174.6642963122895</v>
      </c>
      <c r="K30" s="41">
        <f t="shared" si="4"/>
        <v>161323928.65777215</v>
      </c>
      <c r="L30" s="41">
        <f t="shared" si="5"/>
        <v>41686084.798185945</v>
      </c>
    </row>
    <row r="31" spans="1:16" ht="12.75">
      <c r="A31" s="42">
        <f>A30+1</f>
        <v>2001</v>
      </c>
      <c r="B31">
        <v>21225</v>
      </c>
      <c r="C31" s="40">
        <f t="shared" si="1"/>
        <v>261066</v>
      </c>
      <c r="F31" s="41">
        <f t="shared" si="2"/>
        <v>90.499601713548387</v>
      </c>
      <c r="G31" s="34">
        <f>G30+F31</f>
        <v>79804.273478029063</v>
      </c>
      <c r="H31" s="41">
        <f t="shared" si="3"/>
        <v>7340.6154686450736</v>
      </c>
      <c r="I31" s="34">
        <f>I30+H31</f>
        <v>78202.292715466872</v>
      </c>
      <c r="J31" s="41">
        <f t="shared" si="0"/>
        <v>7431.1150703586218</v>
      </c>
      <c r="K31" s="41">
        <f t="shared" si="4"/>
        <v>190271261.45218757</v>
      </c>
      <c r="L31" s="41">
        <f t="shared" si="5"/>
        <v>60925458.560090706</v>
      </c>
    </row>
    <row r="32" spans="1:16" ht="12.75">
      <c r="A32" s="42">
        <f>A31+1</f>
        <v>2002</v>
      </c>
      <c r="B32">
        <v>20744</v>
      </c>
      <c r="C32" s="40">
        <f t="shared" si="1"/>
        <v>281810</v>
      </c>
      <c r="F32" s="41">
        <f t="shared" si="2"/>
        <v>61.932799469453968</v>
      </c>
      <c r="G32" s="34">
        <f>G31+F32</f>
        <v>79866.20627749851</v>
      </c>
      <c r="H32" s="41">
        <f t="shared" si="3"/>
        <v>7624.4697110792376</v>
      </c>
      <c r="I32" s="34">
        <f>I31+H32</f>
        <v>85826.762426546105</v>
      </c>
      <c r="J32" s="41">
        <f t="shared" si="0"/>
        <v>7686.4025105486917</v>
      </c>
      <c r="K32" s="41">
        <f t="shared" si="4"/>
        <v>170500852.19652513</v>
      </c>
      <c r="L32" s="41">
        <f t="shared" si="5"/>
        <v>53647951.464852616</v>
      </c>
      <c r="P32" s="41"/>
    </row>
    <row r="33" spans="1:16" ht="12.75">
      <c r="A33" s="14">
        <f>COUNT(A11:A32)-1</f>
        <v>21</v>
      </c>
      <c r="B33" s="41"/>
      <c r="C33" s="41"/>
      <c r="F33" s="41"/>
      <c r="G33" s="34"/>
      <c r="H33" s="41"/>
      <c r="I33" s="34"/>
      <c r="J33" s="41"/>
      <c r="K33" s="41"/>
      <c r="P33" s="41"/>
    </row>
    <row r="34" spans="1:16">
      <c r="A34" s="42"/>
      <c r="B34" s="47" t="s">
        <v>68</v>
      </c>
      <c r="C34" s="41"/>
      <c r="F34" s="41"/>
      <c r="G34" s="34"/>
      <c r="H34" s="41"/>
      <c r="I34" s="34"/>
      <c r="J34" s="41"/>
      <c r="K34" s="41"/>
      <c r="P34" s="41"/>
    </row>
    <row r="35" spans="1:16">
      <c r="A35" s="42"/>
      <c r="B35" s="41"/>
      <c r="C35" s="41"/>
      <c r="F35" s="41"/>
      <c r="G35" s="34"/>
      <c r="H35" s="41"/>
      <c r="I35" s="34"/>
      <c r="J35" s="41"/>
      <c r="K35" s="41"/>
      <c r="P35" s="41"/>
    </row>
    <row r="36" spans="1:16">
      <c r="A36" s="42"/>
      <c r="B36" s="32" t="s">
        <v>26</v>
      </c>
      <c r="C36" s="40">
        <f>AVERAGE(B12:B32)</f>
        <v>13419.523809523809</v>
      </c>
      <c r="D36" s="36"/>
      <c r="E36" s="36"/>
      <c r="F36" s="41"/>
      <c r="G36" s="34"/>
      <c r="H36" s="41"/>
      <c r="I36" s="34"/>
      <c r="J36" s="41"/>
      <c r="K36" s="41"/>
      <c r="P36" s="41"/>
    </row>
    <row r="37" spans="1:16">
      <c r="A37" s="42"/>
      <c r="B37" s="39" t="s">
        <v>27</v>
      </c>
      <c r="C37" s="41">
        <f>STDEV(B12:B32)</f>
        <v>6659.1036830721268</v>
      </c>
      <c r="D37" s="48"/>
      <c r="E37" s="49"/>
      <c r="F37" s="41"/>
      <c r="G37" s="34"/>
      <c r="H37" s="41"/>
      <c r="I37" s="34"/>
      <c r="J37" s="41"/>
      <c r="K37" s="41"/>
      <c r="P37" s="41"/>
    </row>
    <row r="38" spans="1:16">
      <c r="A38" s="42"/>
      <c r="B38" s="47"/>
      <c r="C38" s="41"/>
      <c r="D38" s="48"/>
      <c r="E38" s="49"/>
      <c r="F38" s="41"/>
      <c r="G38" s="34"/>
      <c r="H38" s="41"/>
      <c r="I38" s="34"/>
      <c r="J38" s="41"/>
      <c r="K38" s="41"/>
      <c r="P38" s="41"/>
    </row>
    <row r="39" spans="1:16">
      <c r="A39" s="42"/>
      <c r="C39" s="41"/>
      <c r="D39" s="48"/>
      <c r="E39" s="49"/>
      <c r="F39" s="41"/>
      <c r="G39" s="34"/>
      <c r="H39" s="41"/>
      <c r="I39" s="34"/>
      <c r="J39" s="41"/>
      <c r="K39" s="41"/>
      <c r="P39" s="41"/>
    </row>
    <row r="40" spans="1:16">
      <c r="A40" s="42"/>
      <c r="B40" s="47"/>
      <c r="C40" s="41"/>
      <c r="D40" s="48"/>
      <c r="E40" s="49"/>
      <c r="F40" s="41"/>
      <c r="G40" s="34"/>
      <c r="H40" s="41"/>
      <c r="I40" s="34"/>
      <c r="J40" s="41"/>
      <c r="K40" s="41"/>
      <c r="P40" s="41"/>
    </row>
    <row r="41" spans="1:16">
      <c r="A41" s="42"/>
      <c r="F41" s="41"/>
      <c r="G41" s="34"/>
      <c r="H41" s="41"/>
      <c r="I41" s="34"/>
      <c r="J41" s="41"/>
      <c r="K41" s="41"/>
    </row>
    <row r="42" spans="1:16">
      <c r="A42" s="42"/>
      <c r="B42" s="47"/>
      <c r="C42" s="41"/>
      <c r="D42" s="48"/>
      <c r="E42" s="49"/>
      <c r="F42" s="41"/>
      <c r="G42" s="34"/>
      <c r="H42" s="41"/>
      <c r="I42" s="34"/>
      <c r="J42" s="41"/>
      <c r="K42" s="41"/>
      <c r="P42" s="41"/>
    </row>
    <row r="43" spans="1:16">
      <c r="A43" s="42"/>
      <c r="B43" s="47"/>
      <c r="C43" s="41"/>
      <c r="D43" s="48"/>
      <c r="E43" s="49"/>
      <c r="F43" s="41"/>
      <c r="G43" s="34"/>
      <c r="H43" s="41"/>
      <c r="I43" s="34"/>
      <c r="J43" s="41"/>
      <c r="K43" s="41"/>
    </row>
    <row r="44" spans="1:16">
      <c r="A44" s="42"/>
      <c r="B44" s="47"/>
      <c r="C44" s="41"/>
      <c r="D44" s="48"/>
      <c r="E44" s="49"/>
      <c r="F44" s="41"/>
      <c r="G44" s="34"/>
      <c r="H44" s="41"/>
      <c r="I44" s="34"/>
      <c r="J44" s="41"/>
      <c r="K44" s="41"/>
    </row>
    <row r="45" spans="1:16">
      <c r="A45" s="42"/>
      <c r="B45" s="47"/>
      <c r="C45" s="41"/>
      <c r="D45" s="48"/>
      <c r="E45" s="49"/>
      <c r="F45" s="41"/>
      <c r="G45" s="34"/>
      <c r="H45" s="41"/>
      <c r="I45" s="34"/>
      <c r="J45" s="41"/>
      <c r="K45" s="41"/>
    </row>
    <row r="46" spans="1:16">
      <c r="A46" s="42"/>
      <c r="B46" s="47"/>
      <c r="C46" s="41"/>
      <c r="D46" s="48"/>
      <c r="E46" s="49"/>
      <c r="F46" s="41"/>
      <c r="G46" s="34"/>
      <c r="H46" s="41"/>
      <c r="I46" s="34"/>
      <c r="J46" s="41"/>
      <c r="K46" s="41"/>
    </row>
    <row r="47" spans="1:16">
      <c r="A47" s="42"/>
      <c r="B47" s="47"/>
      <c r="C47" s="48"/>
      <c r="D47" s="48"/>
      <c r="E47" s="49"/>
      <c r="F47" s="41"/>
      <c r="G47" s="34"/>
      <c r="H47" s="41"/>
      <c r="I47" s="34"/>
      <c r="J47" s="41"/>
      <c r="K47" s="41"/>
    </row>
    <row r="48" spans="1:16">
      <c r="A48" s="42"/>
      <c r="B48" s="47"/>
      <c r="C48" s="48"/>
      <c r="D48" s="48"/>
      <c r="E48" s="49"/>
      <c r="F48" s="41"/>
      <c r="G48" s="34"/>
      <c r="H48" s="41"/>
      <c r="I48" s="34"/>
      <c r="J48" s="41"/>
      <c r="K48" s="41"/>
    </row>
    <row r="49" spans="1:15">
      <c r="A49" s="42"/>
      <c r="B49" s="47"/>
      <c r="C49" s="48"/>
      <c r="D49" s="48"/>
      <c r="E49" s="49"/>
      <c r="F49" s="41"/>
      <c r="G49" s="34"/>
      <c r="H49" s="41"/>
      <c r="I49" s="34"/>
      <c r="J49" s="41"/>
      <c r="K49" s="41"/>
    </row>
    <row r="50" spans="1:15">
      <c r="A50" s="42"/>
      <c r="B50" s="47"/>
      <c r="C50" s="48"/>
      <c r="D50" s="48"/>
      <c r="E50" s="49"/>
      <c r="F50" s="41"/>
      <c r="G50" s="34"/>
      <c r="H50" s="41"/>
      <c r="I50" s="34"/>
      <c r="J50" s="41"/>
      <c r="K50" s="41"/>
    </row>
    <row r="51" spans="1:15">
      <c r="A51" s="42"/>
      <c r="B51" s="47"/>
      <c r="C51" s="48"/>
      <c r="D51" s="48"/>
      <c r="E51" s="49"/>
      <c r="F51" s="41"/>
      <c r="G51" s="34"/>
      <c r="H51" s="41"/>
      <c r="I51" s="34"/>
      <c r="J51" s="41"/>
      <c r="K51" s="41"/>
    </row>
    <row r="52" spans="1:15">
      <c r="A52" s="42"/>
      <c r="B52" s="47"/>
      <c r="C52" s="48"/>
      <c r="D52" s="48"/>
      <c r="E52" s="49"/>
      <c r="F52" s="41"/>
      <c r="G52" s="34"/>
      <c r="H52" s="41"/>
      <c r="I52" s="34"/>
      <c r="J52" s="41"/>
      <c r="K52" s="41"/>
    </row>
    <row r="53" spans="1:15">
      <c r="A53" s="42"/>
      <c r="B53" s="47"/>
      <c r="C53" s="48"/>
      <c r="D53" s="48"/>
      <c r="E53" s="49"/>
      <c r="F53" s="41"/>
      <c r="G53" s="34"/>
      <c r="H53" s="41"/>
      <c r="I53" s="34"/>
      <c r="J53" s="41"/>
      <c r="K53" s="41"/>
    </row>
    <row r="54" spans="1:15">
      <c r="A54" s="42"/>
      <c r="B54" s="47"/>
      <c r="C54" s="48"/>
      <c r="D54" s="48"/>
      <c r="E54" s="49"/>
      <c r="F54" s="41"/>
      <c r="G54" s="34"/>
      <c r="H54" s="41"/>
      <c r="I54" s="34"/>
      <c r="J54" s="41"/>
      <c r="K54" s="41"/>
    </row>
    <row r="55" spans="1:15">
      <c r="A55" s="42"/>
      <c r="B55" s="47"/>
      <c r="C55" s="48"/>
      <c r="D55" s="48"/>
      <c r="E55" s="49"/>
      <c r="F55" s="41"/>
      <c r="G55" s="34"/>
      <c r="H55" s="41"/>
      <c r="I55" s="34"/>
      <c r="J55" s="41"/>
      <c r="K55" s="41"/>
    </row>
    <row r="56" spans="1:15">
      <c r="A56" s="42"/>
      <c r="F56" s="41"/>
      <c r="G56" s="34"/>
      <c r="H56" s="41"/>
      <c r="I56" s="34"/>
      <c r="J56" s="41"/>
      <c r="K56" s="41"/>
    </row>
    <row r="57" spans="1:15">
      <c r="A57" s="42"/>
      <c r="F57" s="41"/>
      <c r="G57" s="34"/>
      <c r="H57" s="41"/>
      <c r="I57" s="34"/>
      <c r="J57" s="41"/>
      <c r="K57" s="41"/>
    </row>
    <row r="58" spans="1:15">
      <c r="A58" s="42"/>
      <c r="B58" s="41"/>
      <c r="C58" s="41"/>
      <c r="D58" s="41"/>
      <c r="E58" s="41"/>
      <c r="F58" s="41"/>
      <c r="G58" s="34"/>
      <c r="H58" s="41"/>
      <c r="I58" s="34"/>
      <c r="J58" s="41"/>
      <c r="K58" s="41"/>
      <c r="L58" s="41"/>
      <c r="M58" s="41"/>
      <c r="N58" s="41"/>
      <c r="O58" s="41"/>
    </row>
    <row r="59" spans="1:15">
      <c r="A59" s="42"/>
      <c r="F59" s="41"/>
      <c r="G59" s="34"/>
      <c r="H59" s="41"/>
      <c r="I59" s="34"/>
      <c r="J59" s="41"/>
      <c r="K59" s="41"/>
    </row>
    <row r="60" spans="1:15">
      <c r="A60" s="42"/>
      <c r="F60" s="41"/>
      <c r="G60" s="34"/>
      <c r="H60" s="41"/>
      <c r="I60" s="34"/>
      <c r="J60" s="41"/>
      <c r="K60" s="41"/>
    </row>
    <row r="61" spans="1:15">
      <c r="A61" s="42"/>
    </row>
    <row r="62" spans="1:15">
      <c r="A62" s="42"/>
    </row>
    <row r="63" spans="1:15">
      <c r="A63" s="42"/>
    </row>
    <row r="64" spans="1:15">
      <c r="B64" s="46"/>
    </row>
    <row r="65" spans="2:3">
      <c r="B65" s="46"/>
      <c r="C65" s="46"/>
    </row>
    <row r="66" spans="2:3">
      <c r="B66" s="46"/>
      <c r="C66" s="46"/>
    </row>
    <row r="67" spans="2:3">
      <c r="B67" s="46"/>
      <c r="C67" s="46"/>
    </row>
    <row r="68" spans="2:3">
      <c r="B68" s="46"/>
    </row>
    <row r="69" spans="2:3">
      <c r="B69" s="46"/>
      <c r="C69" s="46"/>
    </row>
    <row r="70" spans="2:3">
      <c r="C70" s="46"/>
    </row>
    <row r="71" spans="2:3">
      <c r="B71" s="46"/>
    </row>
    <row r="72" spans="2:3">
      <c r="B72" s="46"/>
      <c r="C72" s="46"/>
    </row>
    <row r="73" spans="2:3">
      <c r="B73" s="46"/>
      <c r="C73" s="46"/>
    </row>
    <row r="74" spans="2:3">
      <c r="B74" s="46"/>
      <c r="C74" s="46"/>
    </row>
    <row r="75" spans="2:3">
      <c r="B75" s="46"/>
      <c r="C75" s="46"/>
    </row>
    <row r="76" spans="2:3">
      <c r="B76" s="46"/>
      <c r="C76" s="46"/>
    </row>
    <row r="77" spans="2:3">
      <c r="B77" s="46"/>
      <c r="C77" s="46"/>
    </row>
    <row r="78" spans="2:3">
      <c r="B78" s="46"/>
      <c r="C78" s="46"/>
    </row>
    <row r="79" spans="2:3">
      <c r="B79" s="46"/>
      <c r="C79" s="46"/>
    </row>
    <row r="80" spans="2:3">
      <c r="B80" s="46"/>
      <c r="C80" s="46"/>
    </row>
    <row r="81" spans="2:3">
      <c r="B81" s="46"/>
      <c r="C81" s="46"/>
    </row>
    <row r="82" spans="2:3">
      <c r="B82" s="46"/>
      <c r="C82" s="46"/>
    </row>
    <row r="83" spans="2:3">
      <c r="B83" s="46"/>
      <c r="C83" s="46"/>
    </row>
    <row r="84" spans="2:3">
      <c r="B84" s="46"/>
      <c r="C84" s="46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7" workbookViewId="0">
      <selection activeCell="M30" sqref="M30"/>
    </sheetView>
  </sheetViews>
  <sheetFormatPr defaultColWidth="9.140625" defaultRowHeight="12"/>
  <cols>
    <col min="1" max="4" width="9.140625" style="32"/>
    <col min="5" max="5" width="9.7109375" style="32" customWidth="1"/>
    <col min="6" max="10" width="9.140625" style="32"/>
    <col min="11" max="11" width="9.7109375" style="32" customWidth="1"/>
    <col min="12" max="12" width="10.7109375" style="32" customWidth="1"/>
    <col min="13" max="13" width="14.7109375" style="32" bestFit="1" customWidth="1"/>
    <col min="14" max="14" width="10.7109375" style="32" customWidth="1"/>
    <col min="15" max="16384" width="9.140625" style="32"/>
  </cols>
  <sheetData>
    <row r="1" spans="1:15" ht="12.75">
      <c r="A1" s="31" t="s">
        <v>45</v>
      </c>
      <c r="K1"/>
      <c r="L1" s="2" t="s">
        <v>41</v>
      </c>
      <c r="M1" s="2" t="s">
        <v>0</v>
      </c>
      <c r="N1" s="2" t="s">
        <v>46</v>
      </c>
    </row>
    <row r="2" spans="1:15" ht="12.75">
      <c r="A2" s="33"/>
      <c r="K2" s="2" t="s">
        <v>14</v>
      </c>
      <c r="L2" s="4">
        <f>MAX(F11:F60)</f>
        <v>4999.9999961678723</v>
      </c>
      <c r="M2" s="2">
        <v>1984</v>
      </c>
      <c r="N2" s="5">
        <f>E16+E17</f>
        <v>70000.000011820346</v>
      </c>
      <c r="O2" s="34">
        <f>G16+I16</f>
        <v>12221.037051089372</v>
      </c>
    </row>
    <row r="3" spans="1:15" ht="12.75">
      <c r="A3" s="32" t="s">
        <v>11</v>
      </c>
      <c r="F3" s="32" t="s">
        <v>35</v>
      </c>
      <c r="K3" s="2" t="s">
        <v>15</v>
      </c>
      <c r="L3" s="4">
        <f>MAX(H11:H60)</f>
        <v>6556.8140526365178</v>
      </c>
      <c r="M3" s="2">
        <v>2000</v>
      </c>
      <c r="N3" s="6">
        <f>O2/N2</f>
        <v>0.17458624355751004</v>
      </c>
    </row>
    <row r="4" spans="1:15" ht="12.75">
      <c r="A4" s="33" t="s">
        <v>12</v>
      </c>
      <c r="F4" s="32" t="s">
        <v>39</v>
      </c>
      <c r="K4" s="2" t="s">
        <v>42</v>
      </c>
      <c r="L4" s="2"/>
      <c r="M4" s="2">
        <f>M3-M2</f>
        <v>16</v>
      </c>
    </row>
    <row r="5" spans="1:15" ht="12.75">
      <c r="A5" s="33" t="s">
        <v>13</v>
      </c>
      <c r="K5" s="2" t="s">
        <v>44</v>
      </c>
      <c r="L5"/>
      <c r="M5" s="2">
        <v>1984</v>
      </c>
      <c r="N5" s="2">
        <f>M5-M2</f>
        <v>0</v>
      </c>
    </row>
    <row r="6" spans="1:15">
      <c r="M6" s="32" t="s">
        <v>32</v>
      </c>
      <c r="N6" s="32" t="s">
        <v>33</v>
      </c>
    </row>
    <row r="7" spans="1:15">
      <c r="B7" s="33" t="s">
        <v>24</v>
      </c>
      <c r="G7" s="32" t="s">
        <v>25</v>
      </c>
      <c r="M7" s="32">
        <f>N7-4</f>
        <v>18</v>
      </c>
      <c r="N7" s="32">
        <f>A34-A12</f>
        <v>22</v>
      </c>
    </row>
    <row r="8" spans="1:15">
      <c r="A8" s="35"/>
      <c r="B8" s="35"/>
      <c r="C8" s="35"/>
      <c r="J8" s="36"/>
    </row>
    <row r="9" spans="1:15">
      <c r="A9" s="37" t="s">
        <v>0</v>
      </c>
      <c r="B9" s="37" t="s">
        <v>1</v>
      </c>
      <c r="C9" s="37" t="s">
        <v>2</v>
      </c>
      <c r="D9" s="36"/>
      <c r="E9" s="36" t="s">
        <v>4</v>
      </c>
      <c r="F9" s="36" t="s">
        <v>14</v>
      </c>
      <c r="G9" s="36" t="s">
        <v>14</v>
      </c>
      <c r="H9" s="36" t="s">
        <v>15</v>
      </c>
      <c r="I9" s="36" t="s">
        <v>15</v>
      </c>
      <c r="J9" s="36" t="s">
        <v>3</v>
      </c>
      <c r="K9" s="36"/>
      <c r="L9" s="36"/>
      <c r="M9" s="36" t="s">
        <v>5</v>
      </c>
      <c r="N9" s="38" t="s">
        <v>8</v>
      </c>
      <c r="O9" s="36"/>
    </row>
    <row r="10" spans="1:15">
      <c r="D10" s="36"/>
      <c r="E10" s="36"/>
      <c r="F10" s="36" t="s">
        <v>20</v>
      </c>
      <c r="G10" s="36" t="s">
        <v>19</v>
      </c>
      <c r="H10" s="36" t="s">
        <v>22</v>
      </c>
      <c r="I10" s="36" t="s">
        <v>21</v>
      </c>
      <c r="J10" s="36" t="s">
        <v>23</v>
      </c>
      <c r="K10" s="36" t="s">
        <v>10</v>
      </c>
      <c r="L10" s="36"/>
      <c r="M10" s="36" t="s">
        <v>6</v>
      </c>
      <c r="N10" s="38" t="s">
        <v>7</v>
      </c>
      <c r="O10" s="38" t="s">
        <v>9</v>
      </c>
    </row>
    <row r="11" spans="1:15">
      <c r="A11" s="39">
        <v>1979</v>
      </c>
      <c r="B11" s="40">
        <v>0</v>
      </c>
      <c r="C11" s="40">
        <v>0</v>
      </c>
      <c r="D11" s="36"/>
      <c r="F11" s="32">
        <v>0</v>
      </c>
      <c r="G11" s="32">
        <v>0</v>
      </c>
      <c r="H11" s="32">
        <v>0</v>
      </c>
      <c r="I11" s="32">
        <v>0</v>
      </c>
      <c r="J11" s="41">
        <f t="shared" ref="J11:J34" si="0">F11+H11</f>
        <v>0</v>
      </c>
    </row>
    <row r="12" spans="1:15" ht="12.75">
      <c r="A12" s="42">
        <v>1980</v>
      </c>
      <c r="B12">
        <v>500</v>
      </c>
      <c r="C12" s="40">
        <f>C11+B12</f>
        <v>500</v>
      </c>
      <c r="D12" s="43" t="s">
        <v>36</v>
      </c>
      <c r="E12" s="17">
        <v>0.49999999999999989</v>
      </c>
      <c r="F12" s="41">
        <f>+($E$12+$E$13*G11/$E$16)*($E$16-G11)</f>
        <v>4999.9999961678723</v>
      </c>
      <c r="G12" s="34">
        <f>G11+F12</f>
        <v>4999.9999961678723</v>
      </c>
      <c r="H12" s="41">
        <f t="shared" ref="H12:H34" si="1">+($E$14*I11/($E$16+$E$17)+$E$15*G11/($E$16+$E$17))*($E$17-I11)</f>
        <v>0</v>
      </c>
      <c r="I12" s="34">
        <f>I11+H12</f>
        <v>0</v>
      </c>
      <c r="J12" s="41">
        <f t="shared" si="0"/>
        <v>4999.9999961678723</v>
      </c>
      <c r="K12" s="41">
        <f>+(J12-B12)^2</f>
        <v>20249999.965510849</v>
      </c>
      <c r="L12" s="41">
        <f t="shared" ref="L12:L30" si="2">+(B12-$C$36)^2</f>
        <v>242426253.91493386</v>
      </c>
      <c r="M12" s="41">
        <f>+SUM(K12:K34)/M7</f>
        <v>453462440.71282542</v>
      </c>
      <c r="N12" s="41">
        <f>+SUM(L12:L34)/N7</f>
        <v>169425705.95256919</v>
      </c>
      <c r="O12" s="44">
        <f>1-M12/N12</f>
        <v>-1.6764677659939777</v>
      </c>
    </row>
    <row r="13" spans="1:15" ht="12.75">
      <c r="A13" s="42">
        <v>1981</v>
      </c>
      <c r="B13">
        <v>1150</v>
      </c>
      <c r="C13" s="40">
        <f t="shared" ref="C13:C34" si="3">C12+B13</f>
        <v>1650</v>
      </c>
      <c r="D13" s="43" t="s">
        <v>37</v>
      </c>
      <c r="E13" s="19">
        <v>0.5</v>
      </c>
      <c r="F13" s="41">
        <f>+($E$12+$E$13*G12/$E$16)*($E$16-G12)</f>
        <v>3749.9999971259044</v>
      </c>
      <c r="G13" s="34">
        <f t="shared" ref="G13:I28" si="4">G12+F13</f>
        <v>8749.9999932937772</v>
      </c>
      <c r="H13" s="41">
        <f t="shared" si="1"/>
        <v>199.12673130699744</v>
      </c>
      <c r="I13" s="34">
        <f t="shared" si="4"/>
        <v>199.12673130699744</v>
      </c>
      <c r="J13" s="41">
        <f t="shared" si="0"/>
        <v>3949.1267284329019</v>
      </c>
      <c r="K13" s="41">
        <f>+(F12-B13)^2</f>
        <v>14822499.970492616</v>
      </c>
      <c r="L13" s="41">
        <f t="shared" si="2"/>
        <v>222607697.39319471</v>
      </c>
      <c r="M13" s="41"/>
      <c r="N13" s="41">
        <f>+SQRT(N12)</f>
        <v>13016.363007867029</v>
      </c>
      <c r="O13" s="41"/>
    </row>
    <row r="14" spans="1:15" ht="12.75">
      <c r="A14" s="42">
        <v>1982</v>
      </c>
      <c r="B14">
        <v>2200</v>
      </c>
      <c r="C14" s="40">
        <f t="shared" si="3"/>
        <v>3850</v>
      </c>
      <c r="D14" s="36" t="s">
        <v>38</v>
      </c>
      <c r="E14" s="21">
        <v>0.49999999999999994</v>
      </c>
      <c r="F14" s="41">
        <f>+($E$12+$E$13*G13/$E$16)*($E$16-G13)</f>
        <v>1171.8749991018458</v>
      </c>
      <c r="G14" s="34">
        <f t="shared" si="4"/>
        <v>9921.8749923956238</v>
      </c>
      <c r="H14" s="41">
        <f t="shared" si="1"/>
        <v>432.3720820501722</v>
      </c>
      <c r="I14" s="34">
        <f t="shared" si="4"/>
        <v>631.49881335716964</v>
      </c>
      <c r="J14" s="41">
        <f t="shared" si="0"/>
        <v>1604.2470811520179</v>
      </c>
      <c r="K14" s="41">
        <f t="shared" ref="K14:K30" si="5">+(J14-B14)^2</f>
        <v>354921.54031589034</v>
      </c>
      <c r="L14" s="41">
        <f t="shared" si="2"/>
        <v>192378106.08884689</v>
      </c>
      <c r="M14" s="41"/>
      <c r="N14" s="41"/>
      <c r="O14" s="41"/>
    </row>
    <row r="15" spans="1:15" ht="12.75">
      <c r="A15" s="42">
        <v>1983</v>
      </c>
      <c r="B15">
        <v>4700</v>
      </c>
      <c r="C15" s="40">
        <f t="shared" si="3"/>
        <v>8550</v>
      </c>
      <c r="D15" s="43" t="s">
        <v>16</v>
      </c>
      <c r="E15" s="22">
        <v>4.6462904000000395E-2</v>
      </c>
      <c r="F15" s="41">
        <f>+($E$12+$E$13*G14/$E$16)*($E$16-G14)</f>
        <v>77.819824159106389</v>
      </c>
      <c r="G15" s="34">
        <f t="shared" si="4"/>
        <v>9999.694816554731</v>
      </c>
      <c r="H15" s="41">
        <f t="shared" si="1"/>
        <v>658.77708783085973</v>
      </c>
      <c r="I15" s="34">
        <f t="shared" si="4"/>
        <v>1290.2759011880294</v>
      </c>
      <c r="J15" s="41">
        <f t="shared" si="0"/>
        <v>736.59691198996609</v>
      </c>
      <c r="K15" s="41">
        <f t="shared" si="5"/>
        <v>15708564.038047474</v>
      </c>
      <c r="L15" s="41">
        <f t="shared" si="2"/>
        <v>129277888.69754255</v>
      </c>
      <c r="M15" s="41"/>
      <c r="N15" s="41"/>
      <c r="O15" s="41"/>
    </row>
    <row r="16" spans="1:15" ht="12.75">
      <c r="A16" s="42">
        <v>1984</v>
      </c>
      <c r="B16">
        <v>6300</v>
      </c>
      <c r="C16" s="40">
        <f t="shared" si="3"/>
        <v>14850</v>
      </c>
      <c r="D16" s="43" t="s">
        <v>17</v>
      </c>
      <c r="E16" s="41">
        <v>9999.9999923357464</v>
      </c>
      <c r="F16" s="41">
        <f>+($E$12+$E$13*G15/$E$16)*($E$16-G15)</f>
        <v>0.30517112440248084</v>
      </c>
      <c r="G16" s="34">
        <f t="shared" si="4"/>
        <v>9999.9999876791335</v>
      </c>
      <c r="H16" s="41">
        <f t="shared" si="1"/>
        <v>930.76116222220901</v>
      </c>
      <c r="I16" s="34">
        <f t="shared" si="4"/>
        <v>2221.0370634102383</v>
      </c>
      <c r="J16" s="41">
        <f t="shared" si="0"/>
        <v>931.06633334661149</v>
      </c>
      <c r="K16" s="41">
        <f t="shared" si="5"/>
        <v>28825448.716924194</v>
      </c>
      <c r="L16" s="41">
        <f t="shared" si="2"/>
        <v>95453749.567107752</v>
      </c>
      <c r="M16" s="41"/>
      <c r="N16" s="41"/>
      <c r="O16" s="41"/>
    </row>
    <row r="17" spans="1:15" ht="12.75">
      <c r="A17" s="42">
        <v>1985</v>
      </c>
      <c r="B17">
        <v>4000</v>
      </c>
      <c r="C17" s="40">
        <f t="shared" si="3"/>
        <v>18850</v>
      </c>
      <c r="D17" s="43" t="s">
        <v>18</v>
      </c>
      <c r="E17" s="41">
        <v>60000.0000194846</v>
      </c>
      <c r="F17" s="41">
        <f t="shared" ref="F17:F34" si="6">ROUND(($E$12+$E$13*G16/$E$16)*($E$16-G16),0)</f>
        <v>0</v>
      </c>
      <c r="G17" s="34">
        <f t="shared" si="4"/>
        <v>9999.9999876791335</v>
      </c>
      <c r="H17" s="41">
        <f t="shared" si="1"/>
        <v>1300.1484735350891</v>
      </c>
      <c r="I17" s="34">
        <f t="shared" si="4"/>
        <v>3521.1855369453274</v>
      </c>
      <c r="J17" s="41">
        <f t="shared" si="0"/>
        <v>1300.1484735350891</v>
      </c>
      <c r="K17" s="41">
        <f t="shared" si="5"/>
        <v>7289198.2649549097</v>
      </c>
      <c r="L17" s="41">
        <f t="shared" si="2"/>
        <v>145685949.56710777</v>
      </c>
      <c r="M17" s="41"/>
      <c r="N17" s="41"/>
      <c r="O17" s="41"/>
    </row>
    <row r="18" spans="1:15" ht="12.75">
      <c r="A18" s="42">
        <v>1986</v>
      </c>
      <c r="B18">
        <v>4100</v>
      </c>
      <c r="C18" s="40">
        <f t="shared" si="3"/>
        <v>22950</v>
      </c>
      <c r="D18" s="41" t="s">
        <v>28</v>
      </c>
      <c r="E18" s="41"/>
      <c r="F18" s="41">
        <f t="shared" si="6"/>
        <v>0</v>
      </c>
      <c r="G18" s="34">
        <f t="shared" si="4"/>
        <v>9999.9999876791335</v>
      </c>
      <c r="H18" s="41">
        <f t="shared" si="1"/>
        <v>1795.3984235667722</v>
      </c>
      <c r="I18" s="34">
        <f t="shared" si="4"/>
        <v>5316.5839605121</v>
      </c>
      <c r="J18" s="41">
        <f t="shared" si="0"/>
        <v>1795.3984235667722</v>
      </c>
      <c r="K18" s="41">
        <f t="shared" si="5"/>
        <v>5311188.426098519</v>
      </c>
      <c r="L18" s="41">
        <f t="shared" si="2"/>
        <v>143281940.87145558</v>
      </c>
      <c r="M18" s="41"/>
      <c r="N18" s="41"/>
      <c r="O18" s="41"/>
    </row>
    <row r="19" spans="1:15" ht="12.75">
      <c r="A19" s="42">
        <v>1987</v>
      </c>
      <c r="B19">
        <v>6400</v>
      </c>
      <c r="C19" s="40">
        <f t="shared" si="3"/>
        <v>29350</v>
      </c>
      <c r="D19" s="41" t="s">
        <v>29</v>
      </c>
      <c r="E19" s="45">
        <f>O12</f>
        <v>-1.6764677659939777</v>
      </c>
      <c r="F19" s="41">
        <f t="shared" si="6"/>
        <v>0</v>
      </c>
      <c r="G19" s="34">
        <f t="shared" si="4"/>
        <v>9999.9999876791335</v>
      </c>
      <c r="H19" s="41">
        <f t="shared" si="1"/>
        <v>2439.5998487118782</v>
      </c>
      <c r="I19" s="34">
        <f t="shared" si="4"/>
        <v>7756.1838092239777</v>
      </c>
      <c r="J19" s="41">
        <f t="shared" si="0"/>
        <v>2439.5998487118782</v>
      </c>
      <c r="K19" s="41">
        <f t="shared" si="5"/>
        <v>15684769.358322978</v>
      </c>
      <c r="L19" s="41">
        <f t="shared" si="2"/>
        <v>93509740.87145558</v>
      </c>
      <c r="M19" s="41"/>
      <c r="N19" s="41"/>
      <c r="O19" s="41"/>
    </row>
    <row r="20" spans="1:15" ht="12.75">
      <c r="A20" s="42">
        <v>1988</v>
      </c>
      <c r="B20">
        <v>8200</v>
      </c>
      <c r="C20" s="40">
        <f t="shared" si="3"/>
        <v>37550</v>
      </c>
      <c r="D20" s="41"/>
      <c r="E20" s="41"/>
      <c r="F20" s="41">
        <f t="shared" si="6"/>
        <v>0</v>
      </c>
      <c r="G20" s="34">
        <f t="shared" si="4"/>
        <v>9999.9999876791335</v>
      </c>
      <c r="H20" s="41">
        <f t="shared" si="1"/>
        <v>3241.1473544934165</v>
      </c>
      <c r="I20" s="34">
        <f t="shared" si="4"/>
        <v>10997.331163717394</v>
      </c>
      <c r="J20" s="41">
        <f t="shared" si="0"/>
        <v>3241.1473544934165</v>
      </c>
      <c r="K20" s="41">
        <f t="shared" si="5"/>
        <v>24590219.559847645</v>
      </c>
      <c r="L20" s="41">
        <f t="shared" si="2"/>
        <v>61937584.349716455</v>
      </c>
      <c r="M20" s="41"/>
      <c r="N20" s="41"/>
      <c r="O20" s="41"/>
    </row>
    <row r="21" spans="1:15" ht="12.75">
      <c r="A21" s="42">
        <v>1989</v>
      </c>
      <c r="B21">
        <v>10000</v>
      </c>
      <c r="C21" s="40">
        <f t="shared" si="3"/>
        <v>47550</v>
      </c>
      <c r="D21" s="41"/>
      <c r="E21" s="46"/>
      <c r="F21" s="41">
        <f t="shared" si="6"/>
        <v>0</v>
      </c>
      <c r="G21" s="34">
        <f t="shared" si="4"/>
        <v>9999.9999876791335</v>
      </c>
      <c r="H21" s="41">
        <f t="shared" si="1"/>
        <v>4174.5335938131821</v>
      </c>
      <c r="I21" s="34">
        <f t="shared" si="4"/>
        <v>15171.864757530577</v>
      </c>
      <c r="J21" s="41">
        <f t="shared" si="0"/>
        <v>4174.5335938131821</v>
      </c>
      <c r="K21" s="41">
        <f t="shared" si="5"/>
        <v>33936058.849611163</v>
      </c>
      <c r="L21" s="41">
        <f t="shared" si="2"/>
        <v>36845427.827977322</v>
      </c>
      <c r="M21" s="41"/>
      <c r="N21" s="41"/>
      <c r="O21" s="41"/>
    </row>
    <row r="22" spans="1:15" ht="12.75">
      <c r="A22" s="42">
        <v>1990</v>
      </c>
      <c r="B22">
        <v>10148</v>
      </c>
      <c r="C22" s="40">
        <f t="shared" si="3"/>
        <v>57698</v>
      </c>
      <c r="D22" s="41"/>
      <c r="E22" s="41"/>
      <c r="F22" s="41">
        <f t="shared" si="6"/>
        <v>0</v>
      </c>
      <c r="G22" s="34">
        <f t="shared" si="4"/>
        <v>9999.9999876791335</v>
      </c>
      <c r="H22" s="41">
        <f t="shared" si="1"/>
        <v>5155.595087549651</v>
      </c>
      <c r="I22" s="34">
        <f t="shared" si="4"/>
        <v>20327.45984508023</v>
      </c>
      <c r="J22" s="41">
        <f t="shared" si="0"/>
        <v>5155.595087549651</v>
      </c>
      <c r="K22" s="41">
        <f t="shared" si="5"/>
        <v>24924106.809858378</v>
      </c>
      <c r="L22" s="41">
        <f t="shared" si="2"/>
        <v>35070598.958412103</v>
      </c>
      <c r="M22" s="41"/>
      <c r="N22" s="41"/>
      <c r="O22" s="41"/>
    </row>
    <row r="23" spans="1:15" ht="12.75">
      <c r="A23" s="42">
        <v>1991</v>
      </c>
      <c r="B23">
        <v>13232</v>
      </c>
      <c r="C23" s="40">
        <f t="shared" si="3"/>
        <v>70930</v>
      </c>
      <c r="D23" s="41"/>
      <c r="E23" s="41"/>
      <c r="F23" s="41">
        <f t="shared" si="6"/>
        <v>0</v>
      </c>
      <c r="G23" s="34">
        <f t="shared" si="4"/>
        <v>9999.9999876791335</v>
      </c>
      <c r="H23" s="41">
        <f t="shared" si="1"/>
        <v>6023.6285405064436</v>
      </c>
      <c r="I23" s="34">
        <f t="shared" si="4"/>
        <v>26351.088385586674</v>
      </c>
      <c r="J23" s="41">
        <f t="shared" si="0"/>
        <v>6023.6285405064436</v>
      </c>
      <c r="K23" s="41">
        <f t="shared" si="5"/>
        <v>51960619.098041266</v>
      </c>
      <c r="L23" s="41">
        <f t="shared" si="2"/>
        <v>8054490.7844990566</v>
      </c>
      <c r="M23" s="41"/>
      <c r="N23" s="41"/>
      <c r="O23" s="41"/>
    </row>
    <row r="24" spans="1:15" ht="12.75">
      <c r="A24" s="42">
        <v>1992</v>
      </c>
      <c r="B24">
        <v>14944</v>
      </c>
      <c r="C24" s="40">
        <f t="shared" si="3"/>
        <v>85874</v>
      </c>
      <c r="D24" s="41"/>
      <c r="E24" s="41"/>
      <c r="F24" s="41">
        <f t="shared" si="6"/>
        <v>0</v>
      </c>
      <c r="G24" s="34">
        <f t="shared" si="4"/>
        <v>9999.9999876791335</v>
      </c>
      <c r="H24" s="41">
        <f t="shared" si="1"/>
        <v>6556.8140526365178</v>
      </c>
      <c r="I24" s="34">
        <f t="shared" si="4"/>
        <v>32907.902438223195</v>
      </c>
      <c r="J24" s="41">
        <f t="shared" si="0"/>
        <v>6556.8140526365178</v>
      </c>
      <c r="K24" s="41">
        <f t="shared" si="5"/>
        <v>70344888.115651488</v>
      </c>
      <c r="L24" s="41">
        <f t="shared" si="2"/>
        <v>1267973.9149338384</v>
      </c>
      <c r="M24" s="41"/>
      <c r="N24" s="41"/>
      <c r="O24" s="41"/>
    </row>
    <row r="25" spans="1:15" ht="12.75">
      <c r="A25" s="42">
        <v>1993</v>
      </c>
      <c r="B25">
        <v>16183</v>
      </c>
      <c r="C25" s="40">
        <f>C24+B25</f>
        <v>102057</v>
      </c>
      <c r="D25" s="41"/>
      <c r="E25" s="41"/>
      <c r="F25" s="41">
        <f t="shared" si="6"/>
        <v>0</v>
      </c>
      <c r="G25" s="34">
        <f t="shared" si="4"/>
        <v>9999.9999876791335</v>
      </c>
      <c r="H25" s="41">
        <f t="shared" si="1"/>
        <v>6547.9975317620774</v>
      </c>
      <c r="I25" s="34">
        <f t="shared" si="4"/>
        <v>39455.899969985272</v>
      </c>
      <c r="J25" s="41">
        <f t="shared" si="0"/>
        <v>6547.9975317620774</v>
      </c>
      <c r="K25" s="41">
        <f t="shared" si="5"/>
        <v>92833272.562950864</v>
      </c>
      <c r="L25" s="41">
        <f t="shared" si="2"/>
        <v>12759.175803402557</v>
      </c>
      <c r="M25" s="41"/>
      <c r="N25" s="41"/>
      <c r="O25" s="41"/>
    </row>
    <row r="26" spans="1:15" ht="12.75">
      <c r="A26" s="42">
        <v>1994</v>
      </c>
      <c r="B26">
        <v>16772</v>
      </c>
      <c r="C26" s="40">
        <f t="shared" si="3"/>
        <v>118829</v>
      </c>
      <c r="F26" s="41">
        <f t="shared" si="6"/>
        <v>0</v>
      </c>
      <c r="G26" s="34">
        <f t="shared" si="4"/>
        <v>9999.9999876791335</v>
      </c>
      <c r="H26" s="41">
        <f t="shared" si="1"/>
        <v>5926.2623380722735</v>
      </c>
      <c r="I26" s="34">
        <f t="shared" si="4"/>
        <v>45382.162308057545</v>
      </c>
      <c r="J26" s="41">
        <f t="shared" si="0"/>
        <v>5926.2623380722735</v>
      </c>
      <c r="K26" s="41">
        <f t="shared" si="5"/>
        <v>117630025.43135753</v>
      </c>
      <c r="L26" s="41">
        <f t="shared" si="2"/>
        <v>492742.95841209777</v>
      </c>
    </row>
    <row r="27" spans="1:15" ht="12.75">
      <c r="A27" s="42">
        <v>1995</v>
      </c>
      <c r="B27">
        <v>19510</v>
      </c>
      <c r="C27" s="40">
        <f t="shared" si="3"/>
        <v>138339</v>
      </c>
      <c r="F27" s="41">
        <f t="shared" si="6"/>
        <v>0</v>
      </c>
      <c r="G27" s="34">
        <f t="shared" si="4"/>
        <v>9999.9999876791335</v>
      </c>
      <c r="H27" s="41">
        <f t="shared" si="1"/>
        <v>4835.5201949089142</v>
      </c>
      <c r="I27" s="34">
        <f t="shared" si="4"/>
        <v>50217.682502966461</v>
      </c>
      <c r="J27" s="41">
        <f t="shared" si="0"/>
        <v>4835.5201949089142</v>
      </c>
      <c r="K27" s="41">
        <f t="shared" si="5"/>
        <v>215340357.55002615</v>
      </c>
      <c r="L27" s="41">
        <f t="shared" si="2"/>
        <v>11833300.871455574</v>
      </c>
    </row>
    <row r="28" spans="1:15" ht="12.75">
      <c r="A28" s="42">
        <v>1996</v>
      </c>
      <c r="B28">
        <v>20555</v>
      </c>
      <c r="C28" s="40">
        <f t="shared" si="3"/>
        <v>158894</v>
      </c>
      <c r="F28" s="41">
        <f t="shared" si="6"/>
        <v>0</v>
      </c>
      <c r="G28" s="34">
        <f t="shared" si="4"/>
        <v>9999.9999876791335</v>
      </c>
      <c r="H28" s="41">
        <f t="shared" si="1"/>
        <v>3573.825804895554</v>
      </c>
      <c r="I28" s="34">
        <f t="shared" si="4"/>
        <v>53791.508307862015</v>
      </c>
      <c r="J28" s="41">
        <f t="shared" si="0"/>
        <v>3573.825804895554</v>
      </c>
      <c r="K28" s="41">
        <f t="shared" si="5"/>
        <v>288360277.04448116</v>
      </c>
      <c r="L28" s="41">
        <f t="shared" si="2"/>
        <v>20114835.001890354</v>
      </c>
    </row>
    <row r="29" spans="1:15" ht="12.75">
      <c r="A29" s="42">
        <v>1997</v>
      </c>
      <c r="B29">
        <v>28156</v>
      </c>
      <c r="C29" s="40">
        <f t="shared" si="3"/>
        <v>187050</v>
      </c>
      <c r="F29" s="41">
        <f t="shared" si="6"/>
        <v>0</v>
      </c>
      <c r="G29" s="34">
        <f t="shared" ref="G29:G34" si="7">G28+F29</f>
        <v>9999.9999876791335</v>
      </c>
      <c r="H29" s="41">
        <f t="shared" si="1"/>
        <v>2426.6673179157192</v>
      </c>
      <c r="I29" s="34">
        <f t="shared" ref="I29:I34" si="8">I28+H29</f>
        <v>56218.175625777738</v>
      </c>
      <c r="J29" s="41">
        <f t="shared" si="0"/>
        <v>2426.6673179157192</v>
      </c>
      <c r="K29" s="41">
        <f t="shared" si="5"/>
        <v>661998560.26537037</v>
      </c>
      <c r="L29" s="41">
        <f t="shared" si="2"/>
        <v>146070345.04536861</v>
      </c>
    </row>
    <row r="30" spans="1:15" ht="12.75">
      <c r="A30" s="42">
        <f>A29+1</f>
        <v>1998</v>
      </c>
      <c r="B30">
        <v>31261</v>
      </c>
      <c r="C30" s="40">
        <f t="shared" si="3"/>
        <v>218311</v>
      </c>
      <c r="F30" s="41">
        <f t="shared" si="6"/>
        <v>0</v>
      </c>
      <c r="G30" s="34">
        <f t="shared" si="7"/>
        <v>9999.9999876791335</v>
      </c>
      <c r="H30" s="41">
        <f t="shared" si="1"/>
        <v>1543.7254198959381</v>
      </c>
      <c r="I30" s="34">
        <f t="shared" si="8"/>
        <v>57761.901045673672</v>
      </c>
      <c r="J30" s="41">
        <f t="shared" si="0"/>
        <v>1543.7254198959381</v>
      </c>
      <c r="K30" s="41">
        <f t="shared" si="5"/>
        <v>883116408.46929908</v>
      </c>
      <c r="L30" s="41">
        <f t="shared" si="2"/>
        <v>230765160.04536861</v>
      </c>
    </row>
    <row r="31" spans="1:15" ht="12.75">
      <c r="A31" s="42">
        <f>A30+1</f>
        <v>1999</v>
      </c>
      <c r="B31">
        <v>39654</v>
      </c>
      <c r="C31" s="40">
        <f t="shared" si="3"/>
        <v>257965</v>
      </c>
      <c r="F31" s="41">
        <f t="shared" si="6"/>
        <v>0</v>
      </c>
      <c r="G31" s="34">
        <f t="shared" si="7"/>
        <v>9999.9999876791335</v>
      </c>
      <c r="H31" s="41">
        <f t="shared" si="1"/>
        <v>938.26159275857503</v>
      </c>
      <c r="I31" s="34">
        <f t="shared" si="8"/>
        <v>58700.162638432244</v>
      </c>
      <c r="J31" s="41">
        <f t="shared" si="0"/>
        <v>938.26159275857503</v>
      </c>
      <c r="K31" s="41">
        <f>+(J31-B31)^2</f>
        <v>1498908400.417949</v>
      </c>
      <c r="L31" s="41">
        <f>+(B31-$C$36)^2</f>
        <v>556203005.21928155</v>
      </c>
    </row>
    <row r="32" spans="1:15" ht="12.75">
      <c r="A32" s="42">
        <f>A31+1</f>
        <v>2000</v>
      </c>
      <c r="B32">
        <v>35090</v>
      </c>
      <c r="C32" s="40">
        <f t="shared" si="3"/>
        <v>293055</v>
      </c>
      <c r="F32" s="41">
        <f t="shared" si="6"/>
        <v>0</v>
      </c>
      <c r="G32" s="34">
        <f t="shared" si="7"/>
        <v>9999.9999876791335</v>
      </c>
      <c r="H32" s="41">
        <f t="shared" si="1"/>
        <v>553.63250032671112</v>
      </c>
      <c r="I32" s="34">
        <f t="shared" si="8"/>
        <v>59253.795138758956</v>
      </c>
      <c r="J32" s="41">
        <f t="shared" si="0"/>
        <v>553.63250032671112</v>
      </c>
      <c r="K32" s="41">
        <f>+(J32-B32)^2</f>
        <v>1192760680.0724893</v>
      </c>
      <c r="L32" s="41">
        <f>+(B32-$C$36)^2</f>
        <v>361758746.0888468</v>
      </c>
    </row>
    <row r="33" spans="1:16" ht="12.75">
      <c r="A33" s="42">
        <f>A32+1</f>
        <v>2001</v>
      </c>
      <c r="B33">
        <v>40000</v>
      </c>
      <c r="C33" s="40">
        <f t="shared" si="3"/>
        <v>333055</v>
      </c>
      <c r="F33" s="41">
        <f t="shared" si="6"/>
        <v>0</v>
      </c>
      <c r="G33" s="34">
        <f t="shared" si="7"/>
        <v>9999.9999876791335</v>
      </c>
      <c r="H33" s="41">
        <f t="shared" si="1"/>
        <v>320.77777171693799</v>
      </c>
      <c r="I33" s="34">
        <f t="shared" si="8"/>
        <v>59574.572910475894</v>
      </c>
      <c r="J33" s="41">
        <f t="shared" si="0"/>
        <v>320.77777171693799</v>
      </c>
      <c r="K33" s="41">
        <f>+(J33-B33)^2</f>
        <v>1574440676.6414726</v>
      </c>
      <c r="L33" s="41">
        <f>+(B33-$C$36)^2</f>
        <v>572642819.13232505</v>
      </c>
    </row>
    <row r="34" spans="1:16" ht="12.75">
      <c r="A34" s="42">
        <f>A33+1</f>
        <v>2002</v>
      </c>
      <c r="B34">
        <v>36556</v>
      </c>
      <c r="C34" s="40">
        <f t="shared" si="3"/>
        <v>369611</v>
      </c>
      <c r="F34" s="41">
        <f t="shared" si="6"/>
        <v>0</v>
      </c>
      <c r="G34" s="34">
        <f t="shared" si="7"/>
        <v>9999.9999876791335</v>
      </c>
      <c r="H34" s="41">
        <f t="shared" si="1"/>
        <v>183.85692783854228</v>
      </c>
      <c r="I34" s="34">
        <f t="shared" si="8"/>
        <v>59758.429838314434</v>
      </c>
      <c r="J34" s="41">
        <f t="shared" si="0"/>
        <v>183.85692783854228</v>
      </c>
      <c r="K34" s="41">
        <f>+(J34-B34)^2</f>
        <v>1322932791.661783</v>
      </c>
      <c r="L34" s="41">
        <f>+(B34-$C$36)^2</f>
        <v>419674414.61058593</v>
      </c>
      <c r="P34" s="41"/>
    </row>
    <row r="35" spans="1:16" ht="12.75">
      <c r="A35" s="14">
        <f>COUNT(A11:A34)-1</f>
        <v>23</v>
      </c>
      <c r="B35" s="41"/>
      <c r="C35" s="41"/>
      <c r="F35" s="41"/>
      <c r="G35" s="34"/>
      <c r="H35" s="41"/>
      <c r="I35" s="34"/>
      <c r="J35" s="41"/>
      <c r="P35" s="41"/>
    </row>
    <row r="36" spans="1:16">
      <c r="A36" s="42"/>
      <c r="B36" s="32" t="s">
        <v>26</v>
      </c>
      <c r="C36" s="40">
        <f>AVERAGE(B12:B34)</f>
        <v>16070.04347826087</v>
      </c>
      <c r="F36" s="41"/>
      <c r="G36" s="34"/>
      <c r="H36" s="41"/>
      <c r="I36" s="34"/>
      <c r="J36" s="41"/>
      <c r="P36" s="41"/>
    </row>
    <row r="37" spans="1:16">
      <c r="A37" s="42"/>
      <c r="B37" s="39" t="s">
        <v>27</v>
      </c>
      <c r="C37" s="41">
        <f>STDEV(B12:B34)</f>
        <v>13016.363007867029</v>
      </c>
      <c r="F37" s="41"/>
      <c r="G37" s="34"/>
      <c r="H37" s="41"/>
      <c r="I37" s="34"/>
      <c r="J37" s="41"/>
      <c r="P37" s="41"/>
    </row>
    <row r="38" spans="1:16">
      <c r="A38" s="42"/>
      <c r="B38" s="39"/>
      <c r="D38" s="36"/>
      <c r="E38" s="36"/>
      <c r="F38" s="41"/>
      <c r="G38" s="34"/>
      <c r="H38" s="41"/>
      <c r="I38" s="34"/>
      <c r="J38" s="41"/>
      <c r="P38" s="41"/>
    </row>
    <row r="39" spans="1:16">
      <c r="A39" s="42"/>
      <c r="B39" s="47" t="s">
        <v>68</v>
      </c>
      <c r="C39" s="41"/>
      <c r="D39" s="48"/>
      <c r="E39" s="49"/>
      <c r="F39" s="41"/>
      <c r="G39" s="34"/>
      <c r="H39" s="41"/>
      <c r="I39" s="34"/>
      <c r="J39" s="41"/>
      <c r="P39" s="41"/>
    </row>
    <row r="40" spans="1:16">
      <c r="A40" s="42"/>
      <c r="B40" s="47"/>
      <c r="C40" s="41"/>
      <c r="D40" s="48"/>
      <c r="E40" s="49"/>
      <c r="F40" s="41"/>
      <c r="G40" s="34"/>
      <c r="H40" s="41"/>
      <c r="I40" s="34"/>
      <c r="J40" s="41"/>
      <c r="P40" s="41"/>
    </row>
    <row r="41" spans="1:16">
      <c r="A41" s="42"/>
      <c r="B41" s="47"/>
      <c r="C41" s="41"/>
      <c r="D41" s="48"/>
      <c r="E41" s="49"/>
      <c r="F41" s="41"/>
      <c r="G41" s="34"/>
      <c r="H41" s="41"/>
      <c r="I41" s="34"/>
      <c r="J41" s="41"/>
      <c r="P41" s="41"/>
    </row>
    <row r="42" spans="1:16">
      <c r="A42" s="42"/>
      <c r="B42" s="47"/>
      <c r="C42" s="41"/>
      <c r="D42" s="48"/>
      <c r="E42" s="49"/>
      <c r="F42" s="41"/>
      <c r="G42" s="34"/>
      <c r="H42" s="41"/>
      <c r="I42" s="34"/>
      <c r="J42" s="41"/>
      <c r="P42" s="41"/>
    </row>
    <row r="43" spans="1:16">
      <c r="A43" s="42"/>
      <c r="F43" s="41"/>
      <c r="G43" s="34"/>
      <c r="H43" s="41"/>
      <c r="I43" s="34"/>
      <c r="J43" s="41"/>
    </row>
    <row r="44" spans="1:16">
      <c r="A44" s="42"/>
      <c r="B44" s="47"/>
      <c r="C44" s="41"/>
      <c r="D44" s="48"/>
      <c r="E44" s="49"/>
      <c r="F44" s="41"/>
      <c r="G44" s="34"/>
      <c r="H44" s="41"/>
      <c r="I44" s="34"/>
      <c r="J44" s="41"/>
      <c r="P44" s="41"/>
    </row>
    <row r="45" spans="1:16">
      <c r="A45" s="42"/>
      <c r="B45" s="47"/>
      <c r="C45" s="41"/>
      <c r="D45" s="48"/>
      <c r="E45" s="49"/>
      <c r="F45" s="41"/>
      <c r="G45" s="34"/>
      <c r="H45" s="41"/>
      <c r="I45" s="34"/>
      <c r="J45" s="41"/>
    </row>
    <row r="46" spans="1:16">
      <c r="A46" s="42"/>
      <c r="B46" s="47"/>
      <c r="C46" s="41"/>
      <c r="D46" s="48"/>
      <c r="E46" s="49"/>
      <c r="F46" s="41"/>
      <c r="G46" s="34"/>
      <c r="H46" s="41"/>
      <c r="I46" s="34"/>
      <c r="J46" s="41"/>
    </row>
    <row r="47" spans="1:16">
      <c r="A47" s="42"/>
      <c r="B47" s="47"/>
      <c r="C47" s="41"/>
      <c r="D47" s="48"/>
      <c r="E47" s="49"/>
      <c r="F47" s="41"/>
      <c r="G47" s="34"/>
      <c r="H47" s="41"/>
      <c r="I47" s="34"/>
      <c r="J47" s="41"/>
    </row>
    <row r="48" spans="1:16">
      <c r="A48" s="42"/>
      <c r="B48" s="47"/>
      <c r="C48" s="41"/>
      <c r="D48" s="48"/>
      <c r="E48" s="49"/>
      <c r="F48" s="41"/>
      <c r="G48" s="34"/>
      <c r="H48" s="41"/>
      <c r="I48" s="34"/>
      <c r="J48" s="41"/>
    </row>
    <row r="49" spans="1:15">
      <c r="A49" s="42"/>
      <c r="B49" s="47"/>
      <c r="C49" s="48"/>
      <c r="D49" s="48"/>
      <c r="E49" s="49"/>
      <c r="F49" s="41"/>
      <c r="G49" s="34"/>
      <c r="H49" s="41"/>
      <c r="I49" s="34"/>
      <c r="J49" s="41"/>
    </row>
    <row r="50" spans="1:15">
      <c r="A50" s="42"/>
      <c r="B50" s="47"/>
      <c r="C50" s="48"/>
      <c r="D50" s="48"/>
      <c r="E50" s="49"/>
      <c r="F50" s="41"/>
      <c r="G50" s="34"/>
      <c r="H50" s="41"/>
      <c r="I50" s="34"/>
      <c r="J50" s="41"/>
    </row>
    <row r="51" spans="1:15">
      <c r="A51" s="42"/>
      <c r="B51" s="47"/>
      <c r="C51" s="48"/>
      <c r="D51" s="48"/>
      <c r="E51" s="49"/>
      <c r="F51" s="41"/>
      <c r="G51" s="34"/>
      <c r="H51" s="41"/>
      <c r="I51" s="34"/>
      <c r="J51" s="41"/>
    </row>
    <row r="52" spans="1:15">
      <c r="A52" s="42"/>
      <c r="B52" s="47"/>
      <c r="C52" s="48"/>
      <c r="D52" s="48"/>
      <c r="E52" s="49"/>
      <c r="F52" s="41"/>
      <c r="G52" s="34"/>
      <c r="H52" s="41"/>
      <c r="I52" s="34"/>
      <c r="J52" s="41"/>
    </row>
    <row r="53" spans="1:15">
      <c r="A53" s="42"/>
      <c r="B53" s="47"/>
      <c r="C53" s="48"/>
      <c r="D53" s="48"/>
      <c r="E53" s="49"/>
      <c r="F53" s="41"/>
      <c r="G53" s="34"/>
      <c r="H53" s="41"/>
      <c r="I53" s="34"/>
      <c r="J53" s="41"/>
    </row>
    <row r="54" spans="1:15">
      <c r="A54" s="42"/>
      <c r="B54" s="47"/>
      <c r="C54" s="48"/>
      <c r="D54" s="48"/>
      <c r="E54" s="49"/>
      <c r="F54" s="41"/>
      <c r="G54" s="34"/>
      <c r="H54" s="41"/>
      <c r="I54" s="34"/>
      <c r="J54" s="41"/>
    </row>
    <row r="55" spans="1:15">
      <c r="A55" s="42"/>
      <c r="B55" s="47"/>
      <c r="C55" s="48"/>
      <c r="D55" s="48"/>
      <c r="E55" s="49"/>
      <c r="F55" s="41"/>
      <c r="G55" s="34"/>
      <c r="H55" s="41"/>
      <c r="I55" s="34"/>
      <c r="J55" s="41"/>
    </row>
    <row r="56" spans="1:15">
      <c r="A56" s="42"/>
      <c r="B56" s="47"/>
      <c r="C56" s="48"/>
      <c r="D56" s="48"/>
      <c r="E56" s="49"/>
      <c r="F56" s="41"/>
      <c r="G56" s="34"/>
      <c r="H56" s="41"/>
      <c r="I56" s="34"/>
      <c r="J56" s="41"/>
    </row>
    <row r="57" spans="1:15">
      <c r="A57" s="42"/>
      <c r="B57" s="47"/>
      <c r="C57" s="48"/>
      <c r="D57" s="48"/>
      <c r="E57" s="49"/>
      <c r="F57" s="41"/>
      <c r="G57" s="34"/>
      <c r="H57" s="41"/>
      <c r="I57" s="34"/>
      <c r="J57" s="41"/>
    </row>
    <row r="58" spans="1:15">
      <c r="A58" s="42"/>
      <c r="F58" s="41"/>
      <c r="G58" s="34"/>
      <c r="H58" s="41"/>
      <c r="I58" s="34"/>
      <c r="J58" s="41"/>
    </row>
    <row r="59" spans="1:15">
      <c r="A59" s="42"/>
      <c r="F59" s="41"/>
      <c r="G59" s="34"/>
      <c r="H59" s="41"/>
      <c r="I59" s="34"/>
      <c r="J59" s="41"/>
    </row>
    <row r="60" spans="1:15">
      <c r="A60" s="4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6" spans="2:3">
      <c r="B66" s="46"/>
    </row>
    <row r="67" spans="2:3">
      <c r="B67" s="46"/>
      <c r="C67" s="46"/>
    </row>
    <row r="68" spans="2:3">
      <c r="B68" s="46"/>
      <c r="C68" s="46"/>
    </row>
    <row r="69" spans="2:3">
      <c r="B69" s="46"/>
      <c r="C69" s="46"/>
    </row>
    <row r="70" spans="2:3">
      <c r="B70" s="46"/>
    </row>
    <row r="71" spans="2:3">
      <c r="B71" s="46"/>
      <c r="C71" s="46"/>
    </row>
    <row r="72" spans="2:3">
      <c r="C72" s="46"/>
    </row>
    <row r="73" spans="2:3">
      <c r="B73" s="46"/>
    </row>
    <row r="74" spans="2:3">
      <c r="B74" s="46"/>
      <c r="C74" s="46"/>
    </row>
    <row r="75" spans="2:3">
      <c r="B75" s="46"/>
      <c r="C75" s="46"/>
    </row>
    <row r="76" spans="2:3">
      <c r="B76" s="46"/>
      <c r="C76" s="46"/>
    </row>
    <row r="77" spans="2:3">
      <c r="B77" s="46"/>
      <c r="C77" s="46"/>
    </row>
    <row r="78" spans="2:3">
      <c r="B78" s="46"/>
      <c r="C78" s="46"/>
    </row>
    <row r="79" spans="2:3">
      <c r="B79" s="46"/>
      <c r="C79" s="46"/>
    </row>
    <row r="80" spans="2:3">
      <c r="B80" s="46"/>
      <c r="C80" s="46"/>
    </row>
    <row r="81" spans="2:3">
      <c r="B81" s="46"/>
      <c r="C81" s="46"/>
    </row>
    <row r="82" spans="2:3">
      <c r="B82" s="46"/>
      <c r="C82" s="46"/>
    </row>
    <row r="83" spans="2:3">
      <c r="B83" s="46"/>
      <c r="C83" s="46"/>
    </row>
    <row r="84" spans="2:3">
      <c r="B84" s="46"/>
      <c r="C84" s="46"/>
    </row>
    <row r="85" spans="2:3">
      <c r="B85" s="46"/>
      <c r="C85" s="46"/>
    </row>
    <row r="86" spans="2:3">
      <c r="B86" s="46"/>
      <c r="C86" s="46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/>
  </sheetViews>
  <sheetFormatPr defaultColWidth="9.140625" defaultRowHeight="15"/>
  <cols>
    <col min="1" max="1" width="9.140625" style="53"/>
    <col min="2" max="2" width="10.85546875" style="53" customWidth="1"/>
    <col min="3" max="7" width="9.140625" style="53"/>
    <col min="8" max="9" width="9.5703125" style="53" bestFit="1" customWidth="1"/>
    <col min="10" max="10" width="11.28515625" style="53" bestFit="1" customWidth="1"/>
    <col min="11" max="11" width="11.42578125" style="53" customWidth="1"/>
    <col min="12" max="16384" width="9.140625" style="53"/>
  </cols>
  <sheetData>
    <row r="1" spans="1:13">
      <c r="A1" s="52" t="s">
        <v>49</v>
      </c>
    </row>
    <row r="4" spans="1:13">
      <c r="B4" s="54"/>
      <c r="C4" s="54">
        <v>1</v>
      </c>
      <c r="D4" s="54">
        <f t="shared" ref="D4:I4" si="0">C4+1</f>
        <v>2</v>
      </c>
      <c r="E4" s="54">
        <f t="shared" si="0"/>
        <v>3</v>
      </c>
      <c r="F4" s="54">
        <f t="shared" si="0"/>
        <v>4</v>
      </c>
      <c r="G4" s="54">
        <f t="shared" si="0"/>
        <v>5</v>
      </c>
      <c r="H4" s="54">
        <f t="shared" si="0"/>
        <v>6</v>
      </c>
      <c r="I4" s="54">
        <f t="shared" si="0"/>
        <v>7</v>
      </c>
      <c r="K4" s="54" t="s">
        <v>31</v>
      </c>
      <c r="L4" s="53" t="s">
        <v>64</v>
      </c>
    </row>
    <row r="5" spans="1:13">
      <c r="B5" s="54"/>
      <c r="C5" s="54" t="s">
        <v>48</v>
      </c>
      <c r="D5" s="54" t="s">
        <v>50</v>
      </c>
      <c r="E5" s="54" t="s">
        <v>51</v>
      </c>
      <c r="F5" s="54" t="s">
        <v>52</v>
      </c>
      <c r="G5" s="54" t="s">
        <v>54</v>
      </c>
      <c r="H5" s="54" t="s">
        <v>56</v>
      </c>
      <c r="I5" s="54" t="s">
        <v>40</v>
      </c>
      <c r="J5" s="54" t="s">
        <v>31</v>
      </c>
      <c r="K5" s="54" t="s">
        <v>71</v>
      </c>
    </row>
    <row r="6" spans="1:13">
      <c r="B6" s="54"/>
      <c r="D6" s="54" t="s">
        <v>34</v>
      </c>
      <c r="F6" s="54" t="s">
        <v>53</v>
      </c>
      <c r="G6" s="54" t="s">
        <v>55</v>
      </c>
      <c r="H6" s="54" t="s">
        <v>57</v>
      </c>
      <c r="I6" s="54" t="s">
        <v>34</v>
      </c>
      <c r="J6" s="54"/>
      <c r="K6" s="54" t="s">
        <v>70</v>
      </c>
      <c r="L6" s="55" t="s">
        <v>36</v>
      </c>
      <c r="M6" s="56">
        <v>1.043932436044584E-2</v>
      </c>
    </row>
    <row r="7" spans="1:13">
      <c r="B7" s="54"/>
      <c r="C7" s="54"/>
      <c r="D7" s="54"/>
      <c r="E7" s="54"/>
      <c r="F7" s="54"/>
      <c r="G7" s="54"/>
      <c r="H7" s="54"/>
      <c r="I7" s="54"/>
      <c r="J7" s="54"/>
      <c r="L7" s="55" t="s">
        <v>37</v>
      </c>
      <c r="M7" s="57">
        <v>0.23328074168012472</v>
      </c>
    </row>
    <row r="8" spans="1:13">
      <c r="B8" s="58" t="s">
        <v>36</v>
      </c>
      <c r="C8" s="57">
        <v>4.5964155170104146E-2</v>
      </c>
      <c r="D8" s="59">
        <v>1.85829105483424E-3</v>
      </c>
      <c r="E8" s="57">
        <v>8.6862560935110336E-4</v>
      </c>
      <c r="F8" s="57">
        <v>1.5269930357249007E-2</v>
      </c>
      <c r="G8" s="57">
        <v>3.1814321095456704E-3</v>
      </c>
      <c r="H8" s="57">
        <v>2.0768502725325339E-2</v>
      </c>
      <c r="I8" s="57">
        <v>1.9889322164941457E-2</v>
      </c>
      <c r="J8" s="60">
        <f t="shared" ref="J8:J13" si="1">AVERAGE(C8:I8)</f>
        <v>1.5400037027335852E-2</v>
      </c>
      <c r="K8" s="61">
        <f>(C8+E8+F8+G8+I8)/5</f>
        <v>1.7034693082238279E-2</v>
      </c>
      <c r="L8" s="55" t="s">
        <v>17</v>
      </c>
      <c r="M8" s="62">
        <v>294671.65955968428</v>
      </c>
    </row>
    <row r="9" spans="1:13">
      <c r="B9" s="58" t="s">
        <v>37</v>
      </c>
      <c r="C9" s="57">
        <v>0.30534043384292558</v>
      </c>
      <c r="D9" s="59">
        <v>0.21356760935665881</v>
      </c>
      <c r="E9" s="57">
        <v>0.68601608243872125</v>
      </c>
      <c r="F9" s="57">
        <v>0.5532110997290699</v>
      </c>
      <c r="G9" s="57">
        <v>0.54311636504998906</v>
      </c>
      <c r="H9" s="57">
        <v>0.39745147529026142</v>
      </c>
      <c r="I9" s="57">
        <v>1.6670967355084299</v>
      </c>
      <c r="J9" s="60">
        <f t="shared" si="1"/>
        <v>0.62368568588800799</v>
      </c>
      <c r="K9" s="61">
        <f t="shared" ref="K9:K15" si="2">(C9+E9+F9+G9+I9)/5</f>
        <v>0.75095614331382721</v>
      </c>
    </row>
    <row r="10" spans="1:13">
      <c r="B10" s="54" t="s">
        <v>38</v>
      </c>
      <c r="C10" s="63">
        <v>0.40820634086387653</v>
      </c>
      <c r="D10" s="59">
        <v>0.66405974672535018</v>
      </c>
      <c r="E10" s="63">
        <v>0.27301325821568634</v>
      </c>
      <c r="F10" s="63">
        <v>0.65826936724112972</v>
      </c>
      <c r="G10" s="63">
        <v>0.87805254425980406</v>
      </c>
      <c r="H10" s="63">
        <v>0.238495552892245</v>
      </c>
      <c r="I10" s="63">
        <v>0.26581917629731217</v>
      </c>
      <c r="J10" s="60">
        <f t="shared" si="1"/>
        <v>0.48370228378505775</v>
      </c>
      <c r="K10" s="61">
        <f t="shared" si="2"/>
        <v>0.49667213737556182</v>
      </c>
      <c r="L10" s="62" t="s">
        <v>28</v>
      </c>
    </row>
    <row r="11" spans="1:13">
      <c r="B11" s="58" t="s">
        <v>16</v>
      </c>
      <c r="C11" s="64">
        <v>2.3307995096703261E-2</v>
      </c>
      <c r="D11" s="59">
        <v>0.19478009787889983</v>
      </c>
      <c r="E11" s="64">
        <v>7.5242384297298917E-2</v>
      </c>
      <c r="F11" s="64">
        <v>2.2102721747872426E-2</v>
      </c>
      <c r="G11" s="64">
        <v>2.0947925491352215E-2</v>
      </c>
      <c r="H11" s="64">
        <v>0.10734483350725098</v>
      </c>
      <c r="I11" s="64">
        <v>0.22621515075003676</v>
      </c>
      <c r="J11" s="60">
        <f t="shared" si="1"/>
        <v>9.5705872681344908E-2</v>
      </c>
      <c r="K11" s="61">
        <f t="shared" si="2"/>
        <v>7.3563235476652708E-2</v>
      </c>
      <c r="L11" s="62" t="s">
        <v>29</v>
      </c>
      <c r="M11" s="65">
        <v>0.94065141711309652</v>
      </c>
    </row>
    <row r="12" spans="1:13">
      <c r="B12" s="58" t="s">
        <v>17</v>
      </c>
      <c r="C12" s="62">
        <v>29545.904766496908</v>
      </c>
      <c r="D12" s="55">
        <v>133472.35039655742</v>
      </c>
      <c r="E12" s="62">
        <v>54728.680714805356</v>
      </c>
      <c r="F12" s="62">
        <v>88858.126502882325</v>
      </c>
      <c r="G12" s="62">
        <v>143872.45383902272</v>
      </c>
      <c r="H12" s="62">
        <v>79106.461544032121</v>
      </c>
      <c r="I12" s="62">
        <v>10652.361556395963</v>
      </c>
      <c r="J12" s="66">
        <f t="shared" si="1"/>
        <v>77176.61990288469</v>
      </c>
      <c r="K12" s="66">
        <f t="shared" si="2"/>
        <v>65531.505475920647</v>
      </c>
      <c r="M12" s="62"/>
    </row>
    <row r="13" spans="1:13">
      <c r="B13" s="58" t="s">
        <v>18</v>
      </c>
      <c r="C13" s="62">
        <v>171846.89218596005</v>
      </c>
      <c r="D13" s="55">
        <v>400000</v>
      </c>
      <c r="E13" s="62">
        <v>297425.13653499988</v>
      </c>
      <c r="F13" s="62">
        <v>350000</v>
      </c>
      <c r="G13" s="62">
        <v>340646.5991466564</v>
      </c>
      <c r="H13" s="62">
        <v>350000</v>
      </c>
      <c r="I13" s="62">
        <v>561535.13665120874</v>
      </c>
      <c r="J13" s="66">
        <f t="shared" si="1"/>
        <v>353064.82350268931</v>
      </c>
      <c r="K13" s="66">
        <f t="shared" si="2"/>
        <v>344290.75290376495</v>
      </c>
      <c r="L13" s="53" t="s">
        <v>65</v>
      </c>
    </row>
    <row r="14" spans="1:13">
      <c r="B14" s="58"/>
      <c r="C14" s="69"/>
      <c r="D14" s="69"/>
      <c r="E14" s="69"/>
      <c r="F14" s="69"/>
      <c r="G14" s="69"/>
      <c r="H14" s="69"/>
      <c r="I14" s="69"/>
      <c r="J14" s="69"/>
      <c r="K14" s="69"/>
      <c r="L14" s="53" t="s">
        <v>66</v>
      </c>
    </row>
    <row r="15" spans="1:13">
      <c r="A15" s="53" t="s">
        <v>73</v>
      </c>
      <c r="B15" s="58" t="s">
        <v>29</v>
      </c>
      <c r="C15" s="68">
        <v>0.98299999999999998</v>
      </c>
      <c r="D15" s="69">
        <v>0.98306662990002036</v>
      </c>
      <c r="E15" s="68">
        <v>0.94099999999999995</v>
      </c>
      <c r="F15" s="68">
        <v>0.98425817448606168</v>
      </c>
      <c r="G15" s="68">
        <v>0.997</v>
      </c>
      <c r="H15" s="68">
        <v>0.9888512950945989</v>
      </c>
      <c r="I15" s="68">
        <v>0.96599999999999997</v>
      </c>
      <c r="J15" s="67">
        <f>AVERAGE(C15:I15)</f>
        <v>0.97759658564009733</v>
      </c>
      <c r="K15" s="67">
        <f t="shared" si="2"/>
        <v>0.97425163489721223</v>
      </c>
    </row>
    <row r="16" spans="1:13">
      <c r="L16" s="55" t="s">
        <v>36</v>
      </c>
      <c r="M16" s="56">
        <v>3.0370653423093777E-3</v>
      </c>
    </row>
    <row r="17" spans="1:13">
      <c r="A17" s="53" t="s">
        <v>58</v>
      </c>
      <c r="C17" s="70" t="s">
        <v>62</v>
      </c>
      <c r="D17" s="70" t="s">
        <v>74</v>
      </c>
      <c r="E17" s="70" t="s">
        <v>62</v>
      </c>
      <c r="F17" s="70" t="s">
        <v>62</v>
      </c>
      <c r="G17" s="70" t="s">
        <v>62</v>
      </c>
      <c r="H17" s="70" t="s">
        <v>62</v>
      </c>
      <c r="I17" s="70" t="s">
        <v>62</v>
      </c>
      <c r="L17" s="55" t="s">
        <v>37</v>
      </c>
      <c r="M17" s="57">
        <v>0.34615036261767251</v>
      </c>
    </row>
    <row r="18" spans="1:13">
      <c r="A18" s="53" t="s">
        <v>60</v>
      </c>
      <c r="C18" s="70" t="s">
        <v>62</v>
      </c>
      <c r="D18" s="70" t="s">
        <v>74</v>
      </c>
      <c r="E18" s="70" t="s">
        <v>62</v>
      </c>
      <c r="F18" s="70" t="s">
        <v>62</v>
      </c>
      <c r="G18" s="70" t="s">
        <v>74</v>
      </c>
      <c r="H18" s="70" t="s">
        <v>74</v>
      </c>
      <c r="I18" s="70" t="s">
        <v>62</v>
      </c>
      <c r="L18" s="55" t="s">
        <v>17</v>
      </c>
      <c r="M18" s="62">
        <v>426703.0989177429</v>
      </c>
    </row>
    <row r="19" spans="1:13">
      <c r="A19" s="53" t="s">
        <v>70</v>
      </c>
      <c r="C19" s="70" t="s">
        <v>62</v>
      </c>
      <c r="D19" s="70" t="s">
        <v>74</v>
      </c>
      <c r="E19" s="70" t="s">
        <v>62</v>
      </c>
      <c r="F19" s="70" t="s">
        <v>62</v>
      </c>
      <c r="G19" s="70" t="s">
        <v>63</v>
      </c>
      <c r="H19" s="70" t="s">
        <v>63</v>
      </c>
      <c r="I19" s="70" t="s">
        <v>62</v>
      </c>
      <c r="L19" s="62" t="s">
        <v>28</v>
      </c>
    </row>
    <row r="20" spans="1:13">
      <c r="L20" s="62" t="s">
        <v>29</v>
      </c>
      <c r="M20" s="65">
        <v>0.97925837917566827</v>
      </c>
    </row>
    <row r="21" spans="1:13">
      <c r="A21" s="53" t="s">
        <v>69</v>
      </c>
    </row>
    <row r="23" spans="1:13">
      <c r="C23" s="71"/>
      <c r="D23" s="71" t="s">
        <v>4</v>
      </c>
      <c r="E23" s="71" t="s">
        <v>14</v>
      </c>
      <c r="F23" s="71" t="s">
        <v>14</v>
      </c>
      <c r="G23" s="71" t="s">
        <v>15</v>
      </c>
      <c r="H23" s="71" t="s">
        <v>15</v>
      </c>
      <c r="I23" s="71" t="s">
        <v>3</v>
      </c>
      <c r="J23" s="54"/>
      <c r="K23" s="54"/>
    </row>
    <row r="24" spans="1:13">
      <c r="C24" s="71"/>
      <c r="D24" s="71"/>
      <c r="E24" s="71" t="s">
        <v>20</v>
      </c>
      <c r="F24" s="71" t="s">
        <v>19</v>
      </c>
      <c r="G24" s="71" t="s">
        <v>22</v>
      </c>
      <c r="H24" s="71" t="s">
        <v>21</v>
      </c>
      <c r="I24" s="71" t="s">
        <v>23</v>
      </c>
      <c r="J24" s="54"/>
      <c r="K24" s="54" t="s">
        <v>0</v>
      </c>
    </row>
    <row r="25" spans="1:13">
      <c r="C25" s="71"/>
      <c r="E25" s="53">
        <v>0</v>
      </c>
      <c r="F25" s="53">
        <v>0</v>
      </c>
      <c r="G25" s="53">
        <v>0</v>
      </c>
      <c r="H25" s="53">
        <v>0</v>
      </c>
      <c r="I25" s="62">
        <f>E25+G25</f>
        <v>0</v>
      </c>
      <c r="J25" s="54"/>
      <c r="K25" s="54">
        <v>0</v>
      </c>
    </row>
    <row r="26" spans="1:13">
      <c r="C26" s="55" t="s">
        <v>36</v>
      </c>
      <c r="D26" s="57">
        <v>1.7034693082238279E-2</v>
      </c>
      <c r="E26" s="62">
        <f t="shared" ref="E26:E53" si="3">+($D$26+$D$27*F25/$D$30)*($D$30-F25)</f>
        <v>1116.3090829993253</v>
      </c>
      <c r="F26" s="72">
        <f>F25+E26</f>
        <v>1116.3090829993253</v>
      </c>
      <c r="G26" s="62">
        <f t="shared" ref="G26:G53" si="4">+($D$28*H25/($D$30+$D$31)+$D$29*F25/($D$30+$D$31))*($D$31-H25)</f>
        <v>0</v>
      </c>
      <c r="H26" s="72">
        <f>H25+G26</f>
        <v>0</v>
      </c>
      <c r="I26" s="62">
        <f>E26+G26</f>
        <v>1116.3090829993253</v>
      </c>
      <c r="J26" s="54"/>
      <c r="K26" s="54">
        <f>K25+1</f>
        <v>1</v>
      </c>
    </row>
    <row r="27" spans="1:13">
      <c r="C27" s="55" t="s">
        <v>37</v>
      </c>
      <c r="D27" s="57">
        <v>0.75095614331382721</v>
      </c>
      <c r="E27" s="62">
        <f t="shared" si="3"/>
        <v>1921.3120951358972</v>
      </c>
      <c r="F27" s="72">
        <f t="shared" ref="F27:H42" si="5">F26+E27</f>
        <v>3037.6211781352222</v>
      </c>
      <c r="G27" s="62">
        <f t="shared" si="4"/>
        <v>68.988244975976045</v>
      </c>
      <c r="H27" s="72">
        <f t="shared" si="5"/>
        <v>68.988244975976045</v>
      </c>
      <c r="I27" s="62">
        <f>E27+G27</f>
        <v>1990.3003401118731</v>
      </c>
      <c r="J27" s="54"/>
      <c r="K27" s="54">
        <f t="shared" ref="K27:K53" si="6">K26+1</f>
        <v>2</v>
      </c>
    </row>
    <row r="28" spans="1:13">
      <c r="C28" s="71" t="s">
        <v>38</v>
      </c>
      <c r="D28" s="57">
        <v>0.49667213737556182</v>
      </c>
      <c r="E28" s="62">
        <f t="shared" si="3"/>
        <v>3239.9462865684836</v>
      </c>
      <c r="F28" s="72">
        <f t="shared" si="5"/>
        <v>6277.5674647037058</v>
      </c>
      <c r="G28" s="62">
        <f t="shared" si="4"/>
        <v>216.46810164166087</v>
      </c>
      <c r="H28" s="72">
        <f t="shared" si="5"/>
        <v>285.45634661763688</v>
      </c>
      <c r="I28" s="62">
        <f t="shared" ref="I28:I53" si="7">E28+G28</f>
        <v>3456.4143882101444</v>
      </c>
      <c r="J28" s="54"/>
      <c r="K28" s="54">
        <f t="shared" si="6"/>
        <v>3</v>
      </c>
    </row>
    <row r="29" spans="1:13">
      <c r="C29" s="55" t="s">
        <v>16</v>
      </c>
      <c r="D29" s="57">
        <v>7.3563235476652708E-2</v>
      </c>
      <c r="E29" s="62">
        <f t="shared" si="3"/>
        <v>5271.9574951512277</v>
      </c>
      <c r="F29" s="72">
        <f t="shared" si="5"/>
        <v>11549.524959854934</v>
      </c>
      <c r="G29" s="62">
        <f t="shared" si="4"/>
        <v>506.64274549942348</v>
      </c>
      <c r="H29" s="72">
        <f t="shared" si="5"/>
        <v>792.09909211706031</v>
      </c>
      <c r="I29" s="62">
        <f t="shared" si="7"/>
        <v>5778.6002406506514</v>
      </c>
      <c r="J29" s="54"/>
      <c r="K29" s="54">
        <f t="shared" si="6"/>
        <v>4</v>
      </c>
    </row>
    <row r="30" spans="1:13">
      <c r="A30" s="54" t="s">
        <v>72</v>
      </c>
      <c r="B30" s="73">
        <f>D30/(D30+D31)</f>
        <v>0.15990226039701355</v>
      </c>
      <c r="C30" s="55" t="s">
        <v>17</v>
      </c>
      <c r="D30" s="74">
        <v>65531.505475920647</v>
      </c>
      <c r="E30" s="62">
        <f t="shared" si="3"/>
        <v>8064.1573532228576</v>
      </c>
      <c r="F30" s="72">
        <f t="shared" si="5"/>
        <v>19613.682313077792</v>
      </c>
      <c r="G30" s="62">
        <f t="shared" si="4"/>
        <v>1041.8675114903785</v>
      </c>
      <c r="H30" s="72">
        <f t="shared" si="5"/>
        <v>1833.9666036074389</v>
      </c>
      <c r="I30" s="62">
        <f t="shared" si="7"/>
        <v>9106.0248647132357</v>
      </c>
      <c r="J30" s="54"/>
      <c r="K30" s="54">
        <f t="shared" si="6"/>
        <v>5</v>
      </c>
    </row>
    <row r="31" spans="1:13">
      <c r="C31" s="55" t="s">
        <v>18</v>
      </c>
      <c r="D31" s="74">
        <v>344290.75290376495</v>
      </c>
      <c r="E31" s="62">
        <f t="shared" si="3"/>
        <v>11102.793904931781</v>
      </c>
      <c r="F31" s="72">
        <f t="shared" si="5"/>
        <v>30716.476218009571</v>
      </c>
      <c r="G31" s="62">
        <f t="shared" si="4"/>
        <v>1966.8269357985946</v>
      </c>
      <c r="H31" s="72">
        <f t="shared" si="5"/>
        <v>3800.7935394060332</v>
      </c>
      <c r="I31" s="62">
        <f t="shared" si="7"/>
        <v>13069.620840730375</v>
      </c>
      <c r="J31" s="54"/>
      <c r="K31" s="54">
        <f t="shared" si="6"/>
        <v>6</v>
      </c>
    </row>
    <row r="32" spans="1:13">
      <c r="C32" s="62"/>
      <c r="D32" s="62"/>
      <c r="E32" s="62">
        <f t="shared" si="3"/>
        <v>12847.760567073032</v>
      </c>
      <c r="F32" s="72">
        <f t="shared" si="5"/>
        <v>43564.236785082605</v>
      </c>
      <c r="G32" s="62">
        <f t="shared" si="4"/>
        <v>3445.7171543128961</v>
      </c>
      <c r="H32" s="72">
        <f t="shared" si="5"/>
        <v>7246.5106937189294</v>
      </c>
      <c r="I32" s="62">
        <f t="shared" si="7"/>
        <v>16293.477721385927</v>
      </c>
      <c r="J32" s="54"/>
      <c r="K32" s="54">
        <f t="shared" si="6"/>
        <v>7</v>
      </c>
    </row>
    <row r="33" spans="3:11">
      <c r="C33" s="62"/>
      <c r="D33" s="65"/>
      <c r="E33" s="62">
        <f t="shared" si="3"/>
        <v>11340.770279137852</v>
      </c>
      <c r="F33" s="72">
        <f t="shared" si="5"/>
        <v>54905.007064220459</v>
      </c>
      <c r="G33" s="62">
        <f t="shared" si="4"/>
        <v>5595.6060667006286</v>
      </c>
      <c r="H33" s="72">
        <f t="shared" si="5"/>
        <v>12842.116760419558</v>
      </c>
      <c r="I33" s="62">
        <f t="shared" si="7"/>
        <v>16936.376345838482</v>
      </c>
      <c r="J33" s="54"/>
      <c r="K33" s="54">
        <f t="shared" si="6"/>
        <v>8</v>
      </c>
    </row>
    <row r="34" spans="3:11">
      <c r="C34" s="62"/>
      <c r="D34" s="62"/>
      <c r="E34" s="62">
        <f t="shared" si="3"/>
        <v>6867.0220694133905</v>
      </c>
      <c r="F34" s="72">
        <f t="shared" si="5"/>
        <v>61772.029133633849</v>
      </c>
      <c r="G34" s="62">
        <f t="shared" si="4"/>
        <v>8425.1248747947666</v>
      </c>
      <c r="H34" s="72">
        <f t="shared" si="5"/>
        <v>21267.241635214326</v>
      </c>
      <c r="I34" s="62">
        <f t="shared" si="7"/>
        <v>15292.146944208158</v>
      </c>
      <c r="J34" s="54"/>
      <c r="K34" s="54">
        <f t="shared" si="6"/>
        <v>9</v>
      </c>
    </row>
    <row r="35" spans="3:11">
      <c r="C35" s="62"/>
      <c r="D35" s="75"/>
      <c r="E35" s="62">
        <f t="shared" si="3"/>
        <v>2725.2791389603758</v>
      </c>
      <c r="F35" s="72">
        <f t="shared" si="5"/>
        <v>64497.308272594222</v>
      </c>
      <c r="G35" s="62">
        <f t="shared" si="4"/>
        <v>11907.394032001101</v>
      </c>
      <c r="H35" s="72">
        <f t="shared" si="5"/>
        <v>33174.635667215429</v>
      </c>
      <c r="I35" s="62">
        <f t="shared" si="7"/>
        <v>14632.673170961476</v>
      </c>
      <c r="J35" s="54"/>
      <c r="K35" s="54">
        <f t="shared" si="6"/>
        <v>10</v>
      </c>
    </row>
    <row r="36" spans="3:11">
      <c r="C36" s="62"/>
      <c r="D36" s="62"/>
      <c r="E36" s="62">
        <f t="shared" si="3"/>
        <v>781.99734316845434</v>
      </c>
      <c r="F36" s="72">
        <f t="shared" si="5"/>
        <v>65279.305615762678</v>
      </c>
      <c r="G36" s="62">
        <f t="shared" si="4"/>
        <v>16110.314759724277</v>
      </c>
      <c r="H36" s="72">
        <f t="shared" si="5"/>
        <v>49284.950426939708</v>
      </c>
      <c r="I36" s="62">
        <f t="shared" si="7"/>
        <v>16892.312102892731</v>
      </c>
      <c r="J36" s="54"/>
      <c r="K36" s="54">
        <f t="shared" si="6"/>
        <v>11</v>
      </c>
    </row>
    <row r="37" spans="3:11">
      <c r="C37" s="62"/>
      <c r="D37" s="62"/>
      <c r="E37" s="62">
        <f t="shared" si="3"/>
        <v>192.95830476667953</v>
      </c>
      <c r="F37" s="72">
        <f t="shared" si="5"/>
        <v>65472.26392052936</v>
      </c>
      <c r="G37" s="62">
        <f t="shared" si="4"/>
        <v>21077.313909674809</v>
      </c>
      <c r="H37" s="72">
        <f t="shared" si="5"/>
        <v>70362.26433661452</v>
      </c>
      <c r="I37" s="62">
        <f t="shared" si="7"/>
        <v>21270.272214441487</v>
      </c>
      <c r="J37" s="54"/>
      <c r="K37" s="54">
        <f t="shared" si="6"/>
        <v>12</v>
      </c>
    </row>
    <row r="38" spans="3:11">
      <c r="C38" s="62"/>
      <c r="D38" s="62"/>
      <c r="E38" s="62">
        <f t="shared" si="3"/>
        <v>45.456753964741019</v>
      </c>
      <c r="F38" s="72">
        <f t="shared" si="5"/>
        <v>65517.7206744941</v>
      </c>
      <c r="G38" s="62">
        <f t="shared" si="4"/>
        <v>26578.127610871048</v>
      </c>
      <c r="H38" s="72">
        <f t="shared" si="5"/>
        <v>96940.391947485565</v>
      </c>
      <c r="I38" s="62">
        <f t="shared" si="7"/>
        <v>26623.584364835788</v>
      </c>
      <c r="J38" s="54"/>
      <c r="K38" s="54">
        <f t="shared" si="6"/>
        <v>13</v>
      </c>
    </row>
    <row r="39" spans="3:11">
      <c r="C39" s="62"/>
      <c r="D39" s="62"/>
      <c r="E39" s="62">
        <f t="shared" si="3"/>
        <v>10.584423640554936</v>
      </c>
      <c r="F39" s="72">
        <f t="shared" si="5"/>
        <v>65528.305098134653</v>
      </c>
      <c r="G39" s="62">
        <f t="shared" si="4"/>
        <v>31968.682361859643</v>
      </c>
      <c r="H39" s="72">
        <f t="shared" si="5"/>
        <v>128909.0743093452</v>
      </c>
      <c r="I39" s="62">
        <f t="shared" si="7"/>
        <v>31979.266785500196</v>
      </c>
      <c r="J39" s="54"/>
      <c r="K39" s="54">
        <f t="shared" si="6"/>
        <v>14</v>
      </c>
    </row>
    <row r="40" spans="3:11">
      <c r="E40" s="62">
        <f t="shared" si="3"/>
        <v>2.4577434399949221</v>
      </c>
      <c r="F40" s="72">
        <f t="shared" si="5"/>
        <v>65530.762841574651</v>
      </c>
      <c r="G40" s="62">
        <f t="shared" si="4"/>
        <v>36181.956844385953</v>
      </c>
      <c r="H40" s="72">
        <f t="shared" si="5"/>
        <v>165091.03115373116</v>
      </c>
      <c r="I40" s="62">
        <f t="shared" si="7"/>
        <v>36184.414587825951</v>
      </c>
      <c r="J40" s="54"/>
      <c r="K40" s="54">
        <f t="shared" si="6"/>
        <v>15</v>
      </c>
    </row>
    <row r="41" spans="3:11">
      <c r="E41" s="62">
        <f t="shared" si="3"/>
        <v>0.57033005255526326</v>
      </c>
      <c r="F41" s="72">
        <f t="shared" si="5"/>
        <v>65531.333171627208</v>
      </c>
      <c r="G41" s="62">
        <f t="shared" si="4"/>
        <v>37961.679124529204</v>
      </c>
      <c r="H41" s="72">
        <f t="shared" si="5"/>
        <v>203052.71027826038</v>
      </c>
      <c r="I41" s="62">
        <f t="shared" si="7"/>
        <v>37962.249454581761</v>
      </c>
      <c r="J41" s="54"/>
      <c r="K41" s="54">
        <f t="shared" si="6"/>
        <v>16</v>
      </c>
    </row>
    <row r="42" spans="3:11">
      <c r="E42" s="62">
        <f t="shared" si="3"/>
        <v>0.13232777821543132</v>
      </c>
      <c r="F42" s="72">
        <f t="shared" si="5"/>
        <v>65531.465499405422</v>
      </c>
      <c r="G42" s="62">
        <f t="shared" si="4"/>
        <v>36417.764445177614</v>
      </c>
      <c r="H42" s="72">
        <f t="shared" si="5"/>
        <v>239470.47472343798</v>
      </c>
      <c r="I42" s="62">
        <f t="shared" si="7"/>
        <v>36417.896772955828</v>
      </c>
      <c r="J42" s="54"/>
      <c r="K42" s="54">
        <f t="shared" si="6"/>
        <v>17</v>
      </c>
    </row>
    <row r="43" spans="3:11">
      <c r="E43" s="62">
        <f t="shared" si="3"/>
        <v>3.0701579050327173E-2</v>
      </c>
      <c r="F43" s="72">
        <f t="shared" ref="F43:H53" si="8">F42+E43</f>
        <v>65531.496200984475</v>
      </c>
      <c r="G43" s="62">
        <f t="shared" si="4"/>
        <v>31653.856151178723</v>
      </c>
      <c r="H43" s="72">
        <f t="shared" si="8"/>
        <v>271124.33087461669</v>
      </c>
      <c r="I43" s="62">
        <f t="shared" si="7"/>
        <v>31653.886852757772</v>
      </c>
      <c r="J43" s="54"/>
      <c r="K43" s="54">
        <f t="shared" si="6"/>
        <v>18</v>
      </c>
    </row>
    <row r="44" spans="3:11">
      <c r="E44" s="62">
        <f t="shared" si="3"/>
        <v>7.1230650024641691E-3</v>
      </c>
      <c r="F44" s="72">
        <f t="shared" si="8"/>
        <v>65531.503324049474</v>
      </c>
      <c r="G44" s="62">
        <f t="shared" si="4"/>
        <v>24901.764002715063</v>
      </c>
      <c r="H44" s="72">
        <f t="shared" si="8"/>
        <v>296026.09487733175</v>
      </c>
      <c r="I44" s="62">
        <f t="shared" si="7"/>
        <v>24901.771125780066</v>
      </c>
      <c r="J44" s="54"/>
      <c r="K44" s="54">
        <f t="shared" si="6"/>
        <v>19</v>
      </c>
    </row>
    <row r="45" spans="3:11">
      <c r="E45" s="62">
        <f t="shared" si="3"/>
        <v>1.6526172887728725E-3</v>
      </c>
      <c r="F45" s="72">
        <f t="shared" si="8"/>
        <v>65531.504976666765</v>
      </c>
      <c r="G45" s="62">
        <f t="shared" si="4"/>
        <v>17883.171777973188</v>
      </c>
      <c r="H45" s="72">
        <f t="shared" si="8"/>
        <v>313909.26665530493</v>
      </c>
      <c r="I45" s="62">
        <f t="shared" si="7"/>
        <v>17883.173430590476</v>
      </c>
      <c r="J45" s="54"/>
      <c r="K45" s="54">
        <f t="shared" si="6"/>
        <v>20</v>
      </c>
    </row>
    <row r="46" spans="3:11">
      <c r="E46" s="62">
        <f t="shared" si="3"/>
        <v>3.8342240322563926E-4</v>
      </c>
      <c r="F46" s="72">
        <f t="shared" si="8"/>
        <v>65531.50536008917</v>
      </c>
      <c r="G46" s="62">
        <f t="shared" si="4"/>
        <v>11915.5007534666</v>
      </c>
      <c r="H46" s="72">
        <f t="shared" si="8"/>
        <v>325824.76740877156</v>
      </c>
      <c r="I46" s="62">
        <f t="shared" si="7"/>
        <v>11915.501136889003</v>
      </c>
      <c r="J46" s="54"/>
      <c r="K46" s="54">
        <f t="shared" si="6"/>
        <v>21</v>
      </c>
    </row>
    <row r="47" spans="3:11">
      <c r="E47" s="62">
        <f t="shared" si="3"/>
        <v>8.8957512871425988E-5</v>
      </c>
      <c r="F47" s="72">
        <f t="shared" si="8"/>
        <v>65531.505449046679</v>
      </c>
      <c r="G47" s="62">
        <f t="shared" si="4"/>
        <v>7508.9484161577639</v>
      </c>
      <c r="H47" s="72">
        <f t="shared" si="8"/>
        <v>333333.7158249293</v>
      </c>
      <c r="I47" s="62">
        <f t="shared" si="7"/>
        <v>7508.9485051152769</v>
      </c>
      <c r="J47" s="54"/>
      <c r="K47" s="54">
        <f t="shared" si="6"/>
        <v>22</v>
      </c>
    </row>
    <row r="48" spans="3:11">
      <c r="E48" s="62">
        <f t="shared" si="3"/>
        <v>2.0638960943444508E-5</v>
      </c>
      <c r="F48" s="72">
        <f t="shared" si="8"/>
        <v>65531.505469685639</v>
      </c>
      <c r="G48" s="62">
        <f t="shared" si="4"/>
        <v>4555.245789082016</v>
      </c>
      <c r="H48" s="72">
        <f t="shared" si="8"/>
        <v>337888.96161401132</v>
      </c>
      <c r="I48" s="62">
        <f t="shared" si="7"/>
        <v>4555.2458097209774</v>
      </c>
      <c r="J48" s="54"/>
      <c r="K48" s="54">
        <f t="shared" si="6"/>
        <v>23</v>
      </c>
    </row>
    <row r="49" spans="1:11">
      <c r="E49" s="62">
        <f t="shared" si="3"/>
        <v>4.7884291514067572E-6</v>
      </c>
      <c r="F49" s="72">
        <f t="shared" si="8"/>
        <v>65531.50547447407</v>
      </c>
      <c r="G49" s="62">
        <f t="shared" si="4"/>
        <v>2696.803255305158</v>
      </c>
      <c r="H49" s="72">
        <f t="shared" si="8"/>
        <v>340585.76486931648</v>
      </c>
      <c r="I49" s="62">
        <f t="shared" si="7"/>
        <v>2696.8032600935871</v>
      </c>
      <c r="J49" s="54"/>
      <c r="K49" s="54">
        <f t="shared" si="6"/>
        <v>24</v>
      </c>
    </row>
    <row r="50" spans="1:11">
      <c r="E50" s="62">
        <f t="shared" si="3"/>
        <v>1.1109577180877704E-6</v>
      </c>
      <c r="F50" s="72">
        <f t="shared" si="8"/>
        <v>65531.505475585029</v>
      </c>
      <c r="G50" s="62">
        <f t="shared" si="4"/>
        <v>1572.8634366511506</v>
      </c>
      <c r="H50" s="72">
        <f t="shared" si="8"/>
        <v>342158.62830596761</v>
      </c>
      <c r="I50" s="62">
        <f t="shared" si="7"/>
        <v>1572.8634377621083</v>
      </c>
      <c r="J50" s="54"/>
      <c r="K50" s="54">
        <f t="shared" si="6"/>
        <v>25</v>
      </c>
    </row>
    <row r="51" spans="1:11">
      <c r="E51" s="62">
        <f t="shared" si="3"/>
        <v>2.577516229231253E-7</v>
      </c>
      <c r="F51" s="72">
        <f t="shared" si="8"/>
        <v>65531.50547584278</v>
      </c>
      <c r="G51" s="62">
        <f t="shared" si="4"/>
        <v>909.20637252569691</v>
      </c>
      <c r="H51" s="72">
        <f t="shared" si="8"/>
        <v>343067.83467849332</v>
      </c>
      <c r="I51" s="62">
        <f t="shared" si="7"/>
        <v>909.2063727834485</v>
      </c>
      <c r="J51" s="54"/>
      <c r="K51" s="54">
        <f t="shared" si="6"/>
        <v>26</v>
      </c>
    </row>
    <row r="52" spans="1:11">
      <c r="C52" s="71"/>
      <c r="D52" s="71"/>
      <c r="E52" s="62">
        <f t="shared" si="3"/>
        <v>5.9801371616057759E-8</v>
      </c>
      <c r="F52" s="72">
        <f t="shared" si="8"/>
        <v>65531.505475902581</v>
      </c>
      <c r="G52" s="62">
        <f t="shared" si="4"/>
        <v>522.83910521206417</v>
      </c>
      <c r="H52" s="72">
        <f t="shared" si="8"/>
        <v>343590.6737837054</v>
      </c>
      <c r="I52" s="62">
        <f t="shared" si="7"/>
        <v>522.83910527186549</v>
      </c>
      <c r="J52" s="54"/>
      <c r="K52" s="54">
        <f t="shared" si="6"/>
        <v>27</v>
      </c>
    </row>
    <row r="53" spans="1:11">
      <c r="C53" s="76"/>
      <c r="D53" s="77"/>
      <c r="E53" s="62">
        <f t="shared" si="3"/>
        <v>1.3874678165091001E-8</v>
      </c>
      <c r="F53" s="72">
        <f t="shared" si="8"/>
        <v>65531.505475916456</v>
      </c>
      <c r="G53" s="62">
        <f t="shared" si="4"/>
        <v>299.75121561086638</v>
      </c>
      <c r="H53" s="72">
        <f t="shared" si="8"/>
        <v>343890.42499931628</v>
      </c>
      <c r="I53" s="62">
        <f t="shared" si="7"/>
        <v>299.75121562474106</v>
      </c>
      <c r="J53" s="54"/>
      <c r="K53" s="54">
        <f t="shared" si="6"/>
        <v>28</v>
      </c>
    </row>
    <row r="54" spans="1:11">
      <c r="C54" s="54"/>
      <c r="D54" s="54"/>
      <c r="E54" s="54"/>
      <c r="F54" s="54"/>
      <c r="G54" s="54"/>
      <c r="H54" s="54"/>
      <c r="I54" s="54"/>
      <c r="J54" s="54"/>
      <c r="K54" s="54"/>
    </row>
    <row r="56" spans="1:11">
      <c r="C56" s="54" t="s">
        <v>48</v>
      </c>
      <c r="D56" s="54" t="s">
        <v>50</v>
      </c>
      <c r="E56" s="54" t="s">
        <v>51</v>
      </c>
      <c r="F56" s="54" t="s">
        <v>52</v>
      </c>
      <c r="G56" s="54" t="s">
        <v>54</v>
      </c>
      <c r="H56" s="54" t="s">
        <v>56</v>
      </c>
      <c r="I56" s="54" t="s">
        <v>40</v>
      </c>
      <c r="J56" s="54" t="s">
        <v>31</v>
      </c>
    </row>
    <row r="57" spans="1:11">
      <c r="D57" s="54" t="s">
        <v>34</v>
      </c>
      <c r="F57" s="54" t="s">
        <v>53</v>
      </c>
      <c r="G57" s="54" t="s">
        <v>55</v>
      </c>
      <c r="H57" s="54" t="s">
        <v>57</v>
      </c>
      <c r="I57" s="54" t="s">
        <v>34</v>
      </c>
      <c r="J57" s="54"/>
    </row>
    <row r="58" spans="1:11">
      <c r="A58" s="53" t="s">
        <v>75</v>
      </c>
      <c r="C58" s="54">
        <v>23</v>
      </c>
      <c r="D58" s="54">
        <v>19</v>
      </c>
      <c r="E58" s="54">
        <v>29</v>
      </c>
      <c r="F58" s="54">
        <v>17</v>
      </c>
      <c r="G58" s="54">
        <v>30</v>
      </c>
      <c r="H58" s="54">
        <v>21</v>
      </c>
      <c r="I58" s="54">
        <v>23</v>
      </c>
      <c r="J58" s="78">
        <f>AVERAGE(C58:I58)</f>
        <v>23.142857142857142</v>
      </c>
    </row>
    <row r="59" spans="1:11">
      <c r="A59" s="53" t="s">
        <v>76</v>
      </c>
      <c r="C59" s="53" t="s">
        <v>77</v>
      </c>
    </row>
    <row r="77" spans="4:12">
      <c r="D77" s="54"/>
      <c r="E77" s="54"/>
      <c r="F77" s="54"/>
      <c r="G77" s="54"/>
      <c r="H77" s="54"/>
      <c r="I77" s="54"/>
      <c r="J77" s="54"/>
      <c r="K77" s="54"/>
      <c r="L77" s="5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PC's</vt:lpstr>
      <vt:lpstr>Mobile Phone</vt:lpstr>
      <vt:lpstr>VCR's</vt:lpstr>
      <vt:lpstr>VideoGames</vt:lpstr>
      <vt:lpstr>CD Players</vt:lpstr>
      <vt:lpstr>Answering mc</vt:lpstr>
      <vt:lpstr>Cordless Phone</vt:lpstr>
      <vt:lpstr>Summary</vt:lpstr>
    </vt:vector>
  </TitlesOfParts>
  <Company>Tel Aviv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 Muller</dc:creator>
  <cp:lastModifiedBy>Noam</cp:lastModifiedBy>
  <cp:lastPrinted>2003-10-21T09:46:47Z</cp:lastPrinted>
  <dcterms:created xsi:type="dcterms:W3CDTF">2001-06-25T08:17:50Z</dcterms:created>
  <dcterms:modified xsi:type="dcterms:W3CDTF">2017-06-28T17:18:13Z</dcterms:modified>
</cp:coreProperties>
</file>