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CD13C252-9F9D-43CD-AFFF-D8138F2CD125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Modelo" sheetId="1" r:id="rId1"/>
    <sheet name="Relatório de Resposta" sheetId="2" r:id="rId2"/>
    <sheet name="Relatório de Sensibilidade" sheetId="3" r:id="rId3"/>
    <sheet name="Gráfico" sheetId="4" r:id="rId4"/>
    <sheet name="Alteração função objetiva " sheetId="5" r:id="rId5"/>
    <sheet name="Variação de lucro" sheetId="6" r:id="rId6"/>
    <sheet name="Binária" sheetId="7" r:id="rId7"/>
    <sheet name="Gráfico (binária)" sheetId="8" r:id="rId8"/>
  </sheets>
  <definedNames>
    <definedName name="solver_adj" localSheetId="4">'Alteração função objetiva '!$B$3:$E$5</definedName>
    <definedName name="solver_adj" localSheetId="0">Modelo!$B$3:$E$5</definedName>
    <definedName name="solver_cvg" localSheetId="4">0.0001</definedName>
    <definedName name="solver_cvg" localSheetId="0">0.0001</definedName>
    <definedName name="solver_drv" localSheetId="4">1</definedName>
    <definedName name="solver_drv" localSheetId="0">1</definedName>
    <definedName name="solver_eng" localSheetId="4">2</definedName>
    <definedName name="solver_eng" localSheetId="6">1</definedName>
    <definedName name="solver_eng" localSheetId="0">2</definedName>
    <definedName name="solver_est" localSheetId="4">1</definedName>
    <definedName name="solver_est" localSheetId="0">1</definedName>
    <definedName name="solver_itr" localSheetId="4">2147483647</definedName>
    <definedName name="solver_itr" localSheetId="0">2147483647</definedName>
    <definedName name="solver_lhs1" localSheetId="4">'Alteração função objetiva '!$F$13:$F$15</definedName>
    <definedName name="solver_lhs1" localSheetId="0">Modelo!$F$13:$F$15</definedName>
    <definedName name="solver_lhs2" localSheetId="4">'Alteração função objetiva '!$F$17:$F$20</definedName>
    <definedName name="solver_lhs2" localSheetId="0">Modelo!$F$17:$F$20</definedName>
    <definedName name="solver_lhs3" localSheetId="4">'Alteração função objetiva '!$F$23:$F$25</definedName>
    <definedName name="solver_lhs3" localSheetId="0">Modelo!$F$23:$F$25</definedName>
    <definedName name="solver_lhs4" localSheetId="4">'Alteração função objetiva '!$F$28</definedName>
    <definedName name="solver_lhs4" localSheetId="0">Modelo!$F$28</definedName>
    <definedName name="solver_lhs5" localSheetId="4">'Alteração função objetiva '!$F$31</definedName>
    <definedName name="solver_lhs5" localSheetId="0">Modelo!$F$31</definedName>
    <definedName name="solver_lhs6" localSheetId="4">'Alteração função objetiva '!$F$35</definedName>
    <definedName name="solver_lhs6" localSheetId="0">Modelo!$F$35</definedName>
    <definedName name="solver_lhs7" localSheetId="4">'Alteração função objetiva '!$F$38</definedName>
    <definedName name="solver_lhs7" localSheetId="0">Modelo!$F$38</definedName>
    <definedName name="solver_mip" localSheetId="4">2147483647</definedName>
    <definedName name="solver_mip" localSheetId="0">2147483647</definedName>
    <definedName name="solver_mni" localSheetId="4">30</definedName>
    <definedName name="solver_mni" localSheetId="0">30</definedName>
    <definedName name="solver_mrt" localSheetId="4">0.075</definedName>
    <definedName name="solver_mrt" localSheetId="0">0.075</definedName>
    <definedName name="solver_msl" localSheetId="4">2</definedName>
    <definedName name="solver_msl" localSheetId="0">2</definedName>
    <definedName name="solver_neg" localSheetId="4">1</definedName>
    <definedName name="solver_neg" localSheetId="6">1</definedName>
    <definedName name="solver_neg" localSheetId="0">1</definedName>
    <definedName name="solver_nod" localSheetId="4">2147483647</definedName>
    <definedName name="solver_nod" localSheetId="0">2147483647</definedName>
    <definedName name="solver_num" localSheetId="4">7</definedName>
    <definedName name="solver_num" localSheetId="6">0</definedName>
    <definedName name="solver_num" localSheetId="0">7</definedName>
    <definedName name="solver_nwt" localSheetId="4">1</definedName>
    <definedName name="solver_nwt" localSheetId="0">1</definedName>
    <definedName name="solver_opt" localSheetId="4">'Alteração função objetiva '!$F$8</definedName>
    <definedName name="solver_opt" localSheetId="6">Binária!$T$24</definedName>
    <definedName name="solver_opt" localSheetId="0">Modelo!$F$8</definedName>
    <definedName name="solver_pre" localSheetId="4">0.000001</definedName>
    <definedName name="solver_pre" localSheetId="0">0.000001</definedName>
    <definedName name="solver_rbv" localSheetId="4">1</definedName>
    <definedName name="solver_rbv" localSheetId="0">1</definedName>
    <definedName name="solver_rel1" localSheetId="4">1</definedName>
    <definedName name="solver_rel1" localSheetId="0">1</definedName>
    <definedName name="solver_rel2" localSheetId="4">1</definedName>
    <definedName name="solver_rel2" localSheetId="0">1</definedName>
    <definedName name="solver_rel3" localSheetId="4">1</definedName>
    <definedName name="solver_rel3" localSheetId="0">1</definedName>
    <definedName name="solver_rel4" localSheetId="4">3</definedName>
    <definedName name="solver_rel4" localSheetId="0">3</definedName>
    <definedName name="solver_rel5" localSheetId="4">1</definedName>
    <definedName name="solver_rel5" localSheetId="0">1</definedName>
    <definedName name="solver_rel6" localSheetId="4">3</definedName>
    <definedName name="solver_rel6" localSheetId="0">3</definedName>
    <definedName name="solver_rel7" localSheetId="4">1</definedName>
    <definedName name="solver_rel7" localSheetId="0">1</definedName>
    <definedName name="solver_rhs1" localSheetId="4">'Alteração função objetiva '!$H$13:$H$15</definedName>
    <definedName name="solver_rhs1" localSheetId="0">Modelo!$H$13:$H$15</definedName>
    <definedName name="solver_rhs2" localSheetId="4">'Alteração função objetiva '!$H$17:$H$20</definedName>
    <definedName name="solver_rhs2" localSheetId="0">Modelo!$H$17:$H$20</definedName>
    <definedName name="solver_rhs3" localSheetId="4">'Alteração função objetiva '!$H$23:$H$25</definedName>
    <definedName name="solver_rhs3" localSheetId="0">Modelo!$H$23:$H$25</definedName>
    <definedName name="solver_rhs4" localSheetId="4">'Alteração função objetiva '!$H$28</definedName>
    <definedName name="solver_rhs4" localSheetId="0">Modelo!$H$28</definedName>
    <definedName name="solver_rhs5" localSheetId="4">'Alteração função objetiva '!$H$31</definedName>
    <definedName name="solver_rhs5" localSheetId="0">Modelo!$H$31</definedName>
    <definedName name="solver_rhs6" localSheetId="4">'Alteração função objetiva '!$H$35</definedName>
    <definedName name="solver_rhs6" localSheetId="0">Modelo!$H$35</definedName>
    <definedName name="solver_rhs7" localSheetId="4">'Alteração função objetiva '!$H$38</definedName>
    <definedName name="solver_rhs7" localSheetId="0">Modelo!$H$38</definedName>
    <definedName name="solver_rlx" localSheetId="4">2</definedName>
    <definedName name="solver_rlx" localSheetId="0">2</definedName>
    <definedName name="solver_rsd" localSheetId="4">0</definedName>
    <definedName name="solver_rsd" localSheetId="0">0</definedName>
    <definedName name="solver_scl" localSheetId="4">1</definedName>
    <definedName name="solver_scl" localSheetId="0">1</definedName>
    <definedName name="solver_sho" localSheetId="4">2</definedName>
    <definedName name="solver_sho" localSheetId="0">2</definedName>
    <definedName name="solver_ssz" localSheetId="4">100</definedName>
    <definedName name="solver_ssz" localSheetId="0">100</definedName>
    <definedName name="solver_tim" localSheetId="4">2147483647</definedName>
    <definedName name="solver_tim" localSheetId="0">2147483647</definedName>
    <definedName name="solver_tol" localSheetId="4">0.01</definedName>
    <definedName name="solver_tol" localSheetId="0">0.01</definedName>
    <definedName name="solver_typ" localSheetId="4">1</definedName>
    <definedName name="solver_typ" localSheetId="6">1</definedName>
    <definedName name="solver_typ" localSheetId="0">1</definedName>
    <definedName name="solver_val" localSheetId="4">0</definedName>
    <definedName name="solver_val" localSheetId="6">0</definedName>
    <definedName name="solver_val" localSheetId="0">0</definedName>
    <definedName name="solver_ver" localSheetId="4">3</definedName>
    <definedName name="solver_ver" localSheetId="6">3</definedName>
    <definedName name="solver_ver" localSheetId="0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6" i="7" l="1"/>
  <c r="H63" i="7" s="1"/>
  <c r="O6" i="7"/>
  <c r="H62" i="7" s="1"/>
  <c r="N6" i="7"/>
  <c r="F46" i="7" s="1"/>
  <c r="P5" i="7"/>
  <c r="H59" i="7" s="1"/>
  <c r="O5" i="7"/>
  <c r="H58" i="7" s="1"/>
  <c r="N5" i="7"/>
  <c r="F45" i="7" s="1"/>
  <c r="K5" i="7"/>
  <c r="J5" i="7"/>
  <c r="E5" i="7"/>
  <c r="F63" i="7" s="1"/>
  <c r="D5" i="7"/>
  <c r="F59" i="7" s="1"/>
  <c r="C5" i="7"/>
  <c r="F55" i="7" s="1"/>
  <c r="B5" i="7"/>
  <c r="F26" i="7" s="1"/>
  <c r="P4" i="7"/>
  <c r="H55" i="7" s="1"/>
  <c r="O4" i="7"/>
  <c r="H54" i="7" s="1"/>
  <c r="N4" i="7"/>
  <c r="F44" i="7" s="1"/>
  <c r="K4" i="7"/>
  <c r="I4" i="7"/>
  <c r="F19" i="7" s="1"/>
  <c r="E4" i="7"/>
  <c r="F62" i="7" s="1"/>
  <c r="D4" i="7"/>
  <c r="F58" i="7" s="1"/>
  <c r="C4" i="7"/>
  <c r="J4" i="7" s="1"/>
  <c r="B4" i="7"/>
  <c r="F25" i="7" s="1"/>
  <c r="P3" i="7"/>
  <c r="H51" i="7" s="1"/>
  <c r="O3" i="7"/>
  <c r="H50" i="7" s="1"/>
  <c r="N3" i="7"/>
  <c r="F43" i="7" s="1"/>
  <c r="J3" i="7"/>
  <c r="I3" i="7"/>
  <c r="E3" i="7"/>
  <c r="F61" i="7" s="1"/>
  <c r="D3" i="7"/>
  <c r="I5" i="7" s="1"/>
  <c r="F20" i="7" s="1"/>
  <c r="C3" i="7"/>
  <c r="F53" i="7" s="1"/>
  <c r="B3" i="7"/>
  <c r="F24" i="7" s="1"/>
  <c r="C32" i="6"/>
  <c r="C31" i="6"/>
  <c r="F30" i="6"/>
  <c r="G30" i="6" s="1"/>
  <c r="E30" i="6"/>
  <c r="D30" i="6"/>
  <c r="C30" i="6"/>
  <c r="C28" i="6"/>
  <c r="C27" i="6"/>
  <c r="F26" i="6"/>
  <c r="E26" i="6"/>
  <c r="D26" i="6"/>
  <c r="G26" i="6" s="1"/>
  <c r="C26" i="6"/>
  <c r="C24" i="6"/>
  <c r="C23" i="6"/>
  <c r="F22" i="6"/>
  <c r="E22" i="6"/>
  <c r="D22" i="6"/>
  <c r="C22" i="6"/>
  <c r="G22" i="6" s="1"/>
  <c r="C20" i="6"/>
  <c r="C19" i="6"/>
  <c r="F18" i="6"/>
  <c r="E18" i="6"/>
  <c r="D18" i="6"/>
  <c r="C18" i="6"/>
  <c r="G18" i="6" s="1"/>
  <c r="C16" i="6"/>
  <c r="C15" i="6"/>
  <c r="F14" i="6"/>
  <c r="E14" i="6"/>
  <c r="D14" i="6"/>
  <c r="C14" i="6"/>
  <c r="G14" i="6" s="1"/>
  <c r="C12" i="6"/>
  <c r="C11" i="6"/>
  <c r="F10" i="6"/>
  <c r="E10" i="6"/>
  <c r="D10" i="6"/>
  <c r="G10" i="6" s="1"/>
  <c r="C10" i="6"/>
  <c r="H38" i="5"/>
  <c r="F38" i="5"/>
  <c r="H35" i="5"/>
  <c r="F35" i="5"/>
  <c r="H31" i="5"/>
  <c r="F31" i="5"/>
  <c r="H28" i="5"/>
  <c r="F28" i="5"/>
  <c r="F25" i="5"/>
  <c r="F24" i="5"/>
  <c r="F23" i="5"/>
  <c r="F15" i="5"/>
  <c r="F14" i="5"/>
  <c r="F13" i="5"/>
  <c r="F8" i="5"/>
  <c r="K6" i="5"/>
  <c r="J6" i="5"/>
  <c r="I6" i="5"/>
  <c r="F20" i="5" s="1"/>
  <c r="K5" i="5"/>
  <c r="J5" i="5"/>
  <c r="I5" i="5"/>
  <c r="F19" i="5" s="1"/>
  <c r="K4" i="5"/>
  <c r="J4" i="5"/>
  <c r="I4" i="5"/>
  <c r="F18" i="5" s="1"/>
  <c r="K3" i="5"/>
  <c r="J3" i="5"/>
  <c r="I3" i="5"/>
  <c r="F17" i="5" s="1"/>
  <c r="H38" i="1"/>
  <c r="F38" i="1"/>
  <c r="H35" i="1"/>
  <c r="F35" i="1"/>
  <c r="H31" i="1"/>
  <c r="F31" i="1"/>
  <c r="H28" i="1"/>
  <c r="F28" i="1"/>
  <c r="F25" i="1"/>
  <c r="F24" i="1"/>
  <c r="F23" i="1"/>
  <c r="F20" i="1"/>
  <c r="F17" i="1"/>
  <c r="F15" i="1"/>
  <c r="F14" i="1"/>
  <c r="F13" i="1"/>
  <c r="F8" i="1"/>
  <c r="K6" i="1"/>
  <c r="J6" i="1"/>
  <c r="I6" i="1"/>
  <c r="K5" i="1"/>
  <c r="J5" i="1"/>
  <c r="I5" i="1"/>
  <c r="F19" i="1" s="1"/>
  <c r="K4" i="1"/>
  <c r="J4" i="1"/>
  <c r="I4" i="1"/>
  <c r="F18" i="1" s="1"/>
  <c r="K3" i="1"/>
  <c r="J3" i="1"/>
  <c r="I3" i="1"/>
  <c r="F9" i="7" l="1"/>
  <c r="F29" i="7"/>
  <c r="F49" i="7"/>
  <c r="F57" i="7"/>
  <c r="E13" i="7"/>
  <c r="H29" i="7"/>
  <c r="H49" i="7"/>
  <c r="H57" i="7"/>
  <c r="K3" i="7"/>
  <c r="F18" i="7" s="1"/>
  <c r="B6" i="7"/>
  <c r="F14" i="7"/>
  <c r="F32" i="7"/>
  <c r="F50" i="7"/>
  <c r="C6" i="7"/>
  <c r="F15" i="7"/>
  <c r="H32" i="7"/>
  <c r="D6" i="7"/>
  <c r="F16" i="7"/>
  <c r="F36" i="7"/>
  <c r="F51" i="7"/>
  <c r="E6" i="7"/>
  <c r="H36" i="7"/>
  <c r="I6" i="7"/>
  <c r="F21" i="7" s="1"/>
  <c r="F39" i="7"/>
  <c r="J6" i="7"/>
  <c r="H39" i="7"/>
  <c r="H53" i="7"/>
  <c r="H61" i="7"/>
  <c r="K6" i="7"/>
  <c r="F54" i="7"/>
</calcChain>
</file>

<file path=xl/sharedStrings.xml><?xml version="1.0" encoding="utf-8"?>
<sst xmlns="http://schemas.openxmlformats.org/spreadsheetml/2006/main" count="402" uniqueCount="128">
  <si>
    <t>Materiais</t>
  </si>
  <si>
    <t>Transporte</t>
  </si>
  <si>
    <t>x1</t>
  </si>
  <si>
    <t>x2</t>
  </si>
  <si>
    <t>x3</t>
  </si>
  <si>
    <t>x4</t>
  </si>
  <si>
    <t>frente</t>
  </si>
  <si>
    <t>centro</t>
  </si>
  <si>
    <t>traseira</t>
  </si>
  <si>
    <t>Max (lucro):</t>
  </si>
  <si>
    <t>Coeficientes</t>
  </si>
  <si>
    <t>LHS</t>
  </si>
  <si>
    <t>RHS</t>
  </si>
  <si>
    <t>Peso (transporte)</t>
  </si>
  <si>
    <t>&lt;=</t>
  </si>
  <si>
    <t>Peso (material)</t>
  </si>
  <si>
    <t>Volume</t>
  </si>
  <si>
    <t>Peso (Restrição 1)</t>
  </si>
  <si>
    <t>&gt;=</t>
  </si>
  <si>
    <t>Peso (Restrição 2)</t>
  </si>
  <si>
    <t>Microsoft Excel 16.0 Relatório de Resposta</t>
  </si>
  <si>
    <t>Folha de Cálculo: [OCD_excelw (5).xlsx]Modelo</t>
  </si>
  <si>
    <t>Relatório Criado: 18/05/2024 12:23:20</t>
  </si>
  <si>
    <t>Resultado: O Solver encontrou uma solução. Todas as restrições e condições de otimização foram satisfeitas.</t>
  </si>
  <si>
    <t>Motor do Solver</t>
  </si>
  <si>
    <t>Motor: LP Simplex</t>
  </si>
  <si>
    <t>Tempo de Solução: 0,062 Segundos.</t>
  </si>
  <si>
    <t>Iterações: 12 Subproblemas: 0</t>
  </si>
  <si>
    <t>Opções do Solver</t>
  </si>
  <si>
    <t>Tempo Máximo Ilimitado,  Iterações Ilimitado, Precision 0,000001, Utilizar Arredondamento Automático</t>
  </si>
  <si>
    <t>Máximo de Subproblemas Ilimitado, Máximo de Soluções de Número Inteiro Ilimitado, Tolerância de Número Inteiro 1%, Assumir NãoNegativo</t>
  </si>
  <si>
    <t>Célula de Objetivo (Máximo)</t>
  </si>
  <si>
    <t>Célula</t>
  </si>
  <si>
    <t>Nome</t>
  </si>
  <si>
    <t>Valor Original</t>
  </si>
  <si>
    <t>Valor Final</t>
  </si>
  <si>
    <t>$F$8</t>
  </si>
  <si>
    <t>Células de Variável</t>
  </si>
  <si>
    <t>Número inteiro</t>
  </si>
  <si>
    <t>$B$3</t>
  </si>
  <si>
    <t>frente x1</t>
  </si>
  <si>
    <t>Contin</t>
  </si>
  <si>
    <t>$C$3</t>
  </si>
  <si>
    <t>frente x2</t>
  </si>
  <si>
    <t>$D$3</t>
  </si>
  <si>
    <t>frente x3</t>
  </si>
  <si>
    <t>$E$3</t>
  </si>
  <si>
    <t>frente x4</t>
  </si>
  <si>
    <t>$B$4</t>
  </si>
  <si>
    <t>centro x1</t>
  </si>
  <si>
    <t>$C$4</t>
  </si>
  <si>
    <t>centro x2</t>
  </si>
  <si>
    <t>$D$4</t>
  </si>
  <si>
    <t>centro x3</t>
  </si>
  <si>
    <t>$E$4</t>
  </si>
  <si>
    <t>centro x4</t>
  </si>
  <si>
    <t>$B$5</t>
  </si>
  <si>
    <t>traseira x1</t>
  </si>
  <si>
    <t>$C$5</t>
  </si>
  <si>
    <t>traseira x2</t>
  </si>
  <si>
    <t>$D$5</t>
  </si>
  <si>
    <t>traseira x3</t>
  </si>
  <si>
    <t>$E$5</t>
  </si>
  <si>
    <t>traseira x4</t>
  </si>
  <si>
    <t>Restrições</t>
  </si>
  <si>
    <t>Valor da Célula</t>
  </si>
  <si>
    <t>Fórmula</t>
  </si>
  <si>
    <t>Estado</t>
  </si>
  <si>
    <t>Margem</t>
  </si>
  <si>
    <t>$F$13</t>
  </si>
  <si>
    <t>Peso (transporte) LHS</t>
  </si>
  <si>
    <t>$F$13&lt;=$H$13</t>
  </si>
  <si>
    <t>Sem Enlace</t>
  </si>
  <si>
    <t>$F$14</t>
  </si>
  <si>
    <t>$F$14&lt;=$H$14</t>
  </si>
  <si>
    <t>$F$15</t>
  </si>
  <si>
    <t>$F$15&lt;=$H$15</t>
  </si>
  <si>
    <t>$F$17</t>
  </si>
  <si>
    <t>Peso (material) LHS</t>
  </si>
  <si>
    <t>$F$17&lt;=$H$17</t>
  </si>
  <si>
    <t>Enlace</t>
  </si>
  <si>
    <t>$F$18</t>
  </si>
  <si>
    <t>$F$18&lt;=$H$18</t>
  </si>
  <si>
    <t>$F$19</t>
  </si>
  <si>
    <t>$F$19&lt;=$H$19</t>
  </si>
  <si>
    <t>$F$20</t>
  </si>
  <si>
    <t>$F$20&lt;=$H$20</t>
  </si>
  <si>
    <t>$F$23</t>
  </si>
  <si>
    <t>Volume LHS</t>
  </si>
  <si>
    <t>$F$23&lt;=$H$23</t>
  </si>
  <si>
    <t>$F$24</t>
  </si>
  <si>
    <t>$F$24&lt;=$H$24</t>
  </si>
  <si>
    <t>$F$25</t>
  </si>
  <si>
    <t>$F$25&lt;=$H$25</t>
  </si>
  <si>
    <t>$F$28</t>
  </si>
  <si>
    <t>Peso (Restrição 1) LHS</t>
  </si>
  <si>
    <t>$F$28&gt;=$H$28</t>
  </si>
  <si>
    <t>$F$31</t>
  </si>
  <si>
    <t>$F$31&lt;=$H$31</t>
  </si>
  <si>
    <t>$F$35</t>
  </si>
  <si>
    <t>Peso (Restrição 2) LHS</t>
  </si>
  <si>
    <t>$F$35&gt;=$H$35</t>
  </si>
  <si>
    <t>$F$38</t>
  </si>
  <si>
    <t>$F$38&lt;=$H$38</t>
  </si>
  <si>
    <t>Microsoft Excel 16.0 Relatório de Sensibilidade</t>
  </si>
  <si>
    <t>Relatório Criado: 18/05/2024 12:23:21</t>
  </si>
  <si>
    <t>Final</t>
  </si>
  <si>
    <t>Reduzido</t>
  </si>
  <si>
    <t>Objetivo</t>
  </si>
  <si>
    <t>Permissível</t>
  </si>
  <si>
    <t>Valor</t>
  </si>
  <si>
    <t>Custo</t>
  </si>
  <si>
    <t>Coeficiente</t>
  </si>
  <si>
    <t>Aumentar</t>
  </si>
  <si>
    <t>Diminuir</t>
  </si>
  <si>
    <t>Sombra</t>
  </si>
  <si>
    <t>Restrição</t>
  </si>
  <si>
    <t>Preço</t>
  </si>
  <si>
    <t>Lado Direito</t>
  </si>
  <si>
    <t xml:space="preserve">Variação </t>
  </si>
  <si>
    <t>Binárias</t>
  </si>
  <si>
    <t>Somatório</t>
  </si>
  <si>
    <t>Material</t>
  </si>
  <si>
    <t xml:space="preserve">Transporte </t>
  </si>
  <si>
    <t>Quantidades</t>
  </si>
  <si>
    <t>Binário</t>
  </si>
  <si>
    <t>Restrição binária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</si>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</sst>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sz val="10"/>
      <color rgb="FFC9211E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70C0"/>
      <name val="Arial"/>
      <family val="2"/>
      <charset val="1"/>
    </font>
    <font>
      <sz val="11"/>
      <color rgb="FF000000"/>
      <name val="Arial"/>
      <family val="2"/>
      <charset val="1"/>
    </font>
    <font>
      <sz val="6.4"/>
      <color rgb="FFF7F7F7"/>
      <name val="Ubuntu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757575"/>
      <rgbColor rgb="FF9999FF"/>
      <rgbColor rgb="FF993366"/>
      <rgbColor rgb="FFF7F7F7"/>
      <rgbColor rgb="FFCCFFFF"/>
      <rgbColor rgb="FF660066"/>
      <rgbColor rgb="FFFF8080"/>
      <rgbColor rgb="FF0070C0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8B8B8B"/>
      <rgbColor rgb="FF004586"/>
      <rgbColor rgb="FF339966"/>
      <rgbColor rgb="FF003300"/>
      <rgbColor rgb="FF333300"/>
      <rgbColor rgb="FFC9211E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3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lang="pt-PT" sz="1300" b="0" strike="noStrike" spc="-1">
                <a:solidFill>
                  <a:srgbClr val="757575"/>
                </a:solidFill>
                <a:latin typeface="Arial"/>
                <a:ea typeface="Arial"/>
              </a:rPr>
              <a:t>Distribuição dos Materiais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621349928195"/>
          <c:y val="0.10753532182103601"/>
          <c:w val="0.71942316898037295"/>
          <c:h val="0.70957613814756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Modelo!$A$3</c:f>
              <c:strCache>
                <c:ptCount val="1"/>
                <c:pt idx="0">
                  <c:v>frente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Modelo!$B$3:$E$3</c:f>
              <c:numCache>
                <c:formatCode>General</c:formatCode>
                <c:ptCount val="4"/>
                <c:pt idx="0">
                  <c:v>0</c:v>
                </c:pt>
                <c:pt idx="1">
                  <c:v>1046</c:v>
                </c:pt>
                <c:pt idx="2">
                  <c:v>0</c:v>
                </c:pt>
                <c:pt idx="3">
                  <c:v>1531.6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8F8-9A56-05004F91D5DB}"/>
            </c:ext>
          </c:extLst>
        </c:ser>
        <c:ser>
          <c:idx val="1"/>
          <c:order val="1"/>
          <c:tx>
            <c:strRef>
              <c:f>centro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Modelo!$B$4:$E$4</c:f>
              <c:numCache>
                <c:formatCode>General</c:formatCode>
                <c:ptCount val="4"/>
                <c:pt idx="0">
                  <c:v>3136</c:v>
                </c:pt>
                <c:pt idx="1">
                  <c:v>1454</c:v>
                </c:pt>
                <c:pt idx="2">
                  <c:v>0</c:v>
                </c:pt>
                <c:pt idx="3">
                  <c:v>58.400000000000396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8F8-9A56-05004F91D5DB}"/>
            </c:ext>
          </c:extLst>
        </c:ser>
        <c:ser>
          <c:idx val="2"/>
          <c:order val="2"/>
          <c:tx>
            <c:strRef>
              <c:f>traseira</c:f>
              <c:strCache>
                <c:ptCount val="1"/>
                <c:pt idx="0">
                  <c:v>traseira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Modelo!$B$5:$E$5</c:f>
              <c:numCache>
                <c:formatCode>General</c:formatCode>
                <c:ptCount val="4"/>
                <c:pt idx="0">
                  <c:v>1664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C-48F8-9A56-05004F91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8974"/>
        <c:axId val="96777162"/>
      </c:barChart>
      <c:catAx>
        <c:axId val="227989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PT" sz="9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pt-PT" sz="9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Materiais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PT"/>
          </a:p>
        </c:txPr>
        <c:crossAx val="96777162"/>
        <c:crosses val="autoZero"/>
        <c:auto val="1"/>
        <c:lblAlgn val="ctr"/>
        <c:lblOffset val="100"/>
        <c:noMultiLvlLbl val="0"/>
      </c:catAx>
      <c:valAx>
        <c:axId val="967771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PT" sz="9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pt-PT" sz="9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Toneladas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PT"/>
          </a:p>
        </c:txPr>
        <c:crossAx val="227989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pt-PT" sz="1300" b="0" strike="noStrike" spc="-1">
                <a:solidFill>
                  <a:srgbClr val="000000"/>
                </a:solidFill>
                <a:latin typeface="Arial"/>
              </a:rPr>
              <a:t>Peso e Volume por Compartimento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Modelo!$A$23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E0021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187-4E1F-BB0F-7E3AA857B5C6}"/>
              </c:ext>
            </c:extLst>
          </c:dPt>
          <c:dPt>
            <c:idx val="1"/>
            <c:invertIfNegative val="0"/>
            <c:bubble3D val="0"/>
            <c:spPr>
              <a:solidFill>
                <a:srgbClr val="7E0021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187-4E1F-BB0F-7E3AA857B5C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87-4E1F-BB0F-7E3AA857B5C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87-4E1F-BB0F-7E3AA857B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Modelo!$I$2:$K$2</c:f>
              <c:strCache>
                <c:ptCount val="3"/>
                <c:pt idx="0">
                  <c:v>frente</c:v>
                </c:pt>
                <c:pt idx="1">
                  <c:v>centro</c:v>
                </c:pt>
                <c:pt idx="2">
                  <c:v>traseira</c:v>
                </c:pt>
              </c:strCache>
            </c:strRef>
          </c:cat>
          <c:val>
            <c:numRef>
              <c:f>Modelo!$F$23:$F$25</c:f>
              <c:numCache>
                <c:formatCode>General</c:formatCode>
                <c:ptCount val="3"/>
                <c:pt idx="0">
                  <c:v>3900</c:v>
                </c:pt>
                <c:pt idx="1">
                  <c:v>5200.0000000000009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7-4E1F-BB0F-7E3AA857B5C6}"/>
            </c:ext>
          </c:extLst>
        </c:ser>
        <c:ser>
          <c:idx val="1"/>
          <c:order val="1"/>
          <c:tx>
            <c:strRef>
              <c:f>peso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187-4E1F-BB0F-7E3AA857B5C6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87-4E1F-BB0F-7E3AA857B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Modelo!$I$2:$K$2</c:f>
              <c:strCache>
                <c:ptCount val="3"/>
                <c:pt idx="0">
                  <c:v>frente</c:v>
                </c:pt>
                <c:pt idx="1">
                  <c:v>centro</c:v>
                </c:pt>
                <c:pt idx="2">
                  <c:v>traseira</c:v>
                </c:pt>
              </c:strCache>
            </c:strRef>
          </c:cat>
          <c:val>
            <c:numRef>
              <c:f>Modelo!$F$13:$F$15</c:f>
              <c:numCache>
                <c:formatCode>General</c:formatCode>
                <c:ptCount val="3"/>
                <c:pt idx="0">
                  <c:v>2577.6</c:v>
                </c:pt>
                <c:pt idx="1">
                  <c:v>4648.4000000000005</c:v>
                </c:pt>
                <c:pt idx="2">
                  <c:v>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87-4E1F-BB0F-7E3AA857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069672"/>
        <c:axId val="48457476"/>
      </c:barChart>
      <c:catAx>
        <c:axId val="8806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pt-PT"/>
          </a:p>
        </c:txPr>
        <c:crossAx val="48457476"/>
        <c:crosses val="autoZero"/>
        <c:auto val="1"/>
        <c:lblAlgn val="ctr"/>
        <c:lblOffset val="100"/>
        <c:noMultiLvlLbl val="0"/>
      </c:catAx>
      <c:valAx>
        <c:axId val="484574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pt-PT"/>
          </a:p>
        </c:txPr>
        <c:crossAx val="88069672"/>
        <c:crosses val="autoZero"/>
        <c:crossBetween val="between"/>
      </c:valAx>
      <c:spPr>
        <a:noFill/>
        <a:ln w="0">
          <a:solidFill>
            <a:srgbClr val="B3B3B3">
              <a:alpha val="0"/>
            </a:srgbClr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pt-PT" sz="1300" b="0" strike="noStrike" spc="-1">
                <a:solidFill>
                  <a:srgbClr val="000000"/>
                </a:solidFill>
                <a:latin typeface="Arial"/>
              </a:rPr>
              <a:t>Distribuição dos Materiais pelos Compartimentos</a:t>
            </a:r>
          </a:p>
        </c:rich>
      </c:tx>
      <c:layout>
        <c:manualLayout>
          <c:xMode val="edge"/>
          <c:yMode val="edge"/>
          <c:x val="0.22327720052549899"/>
          <c:y val="4.1545990212723503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2484175325501"/>
          <c:y val="5.4429241985419E-2"/>
          <c:w val="0.84635136749074402"/>
          <c:h val="0.87656047138719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Binária!$A$3</c:f>
              <c:strCache>
                <c:ptCount val="1"/>
                <c:pt idx="0">
                  <c:v>frente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Binária!$B$3:$E$3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0E9-8DC6-197D56021459}"/>
            </c:ext>
          </c:extLst>
        </c:ser>
        <c:ser>
          <c:idx val="1"/>
          <c:order val="1"/>
          <c:tx>
            <c:strRef>
              <c:f>traseira</c:f>
              <c:strCache>
                <c:ptCount val="1"/>
                <c:pt idx="0">
                  <c:v>traseira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Binária!$B$5:$E$5</c:f>
              <c:numCache>
                <c:formatCode>General</c:formatCode>
                <c:ptCount val="4"/>
                <c:pt idx="0">
                  <c:v>0</c:v>
                </c:pt>
                <c:pt idx="1">
                  <c:v>2500</c:v>
                </c:pt>
                <c:pt idx="2">
                  <c:v>1200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7-40E9-8DC6-197D56021459}"/>
            </c:ext>
          </c:extLst>
        </c:ser>
        <c:ser>
          <c:idx val="2"/>
          <c:order val="2"/>
          <c:tx>
            <c:strRef>
              <c:f>centro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Binária!$B$4:$E$4</c:f>
              <c:numCache>
                <c:formatCode>General</c:formatCode>
                <c:ptCount val="4"/>
                <c:pt idx="0">
                  <c:v>4160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7-40E9-8DC6-197D5602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915322"/>
        <c:axId val="52430552"/>
      </c:barChart>
      <c:catAx>
        <c:axId val="92915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pt-PT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t-PT" sz="900" b="0" strike="noStrike" spc="-1">
                    <a:solidFill>
                      <a:srgbClr val="000000"/>
                    </a:solidFill>
                    <a:latin typeface="Arial"/>
                  </a:rPr>
                  <a:t>Material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pt-PT"/>
          </a:p>
        </c:txPr>
        <c:crossAx val="52430552"/>
        <c:crosses val="autoZero"/>
        <c:auto val="1"/>
        <c:lblAlgn val="ctr"/>
        <c:lblOffset val="100"/>
        <c:noMultiLvlLbl val="0"/>
      </c:catAx>
      <c:valAx>
        <c:axId val="524305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pt-PT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t-PT" sz="900" b="0" strike="noStrike" spc="-1">
                    <a:solidFill>
                      <a:srgbClr val="000000"/>
                    </a:solidFill>
                    <a:latin typeface="Arial"/>
                  </a:rPr>
                  <a:t>Quantidade (ton.)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pt-PT"/>
          </a:p>
        </c:txPr>
        <c:crossAx val="929153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4429666906302403"/>
          <c:y val="0.42067044663284597"/>
          <c:w val="0.100772871607453"/>
          <c:h val="0.15847592518901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4</xdr:row>
      <xdr:rowOff>33840</xdr:rowOff>
    </xdr:from>
    <xdr:to>
      <xdr:col>7</xdr:col>
      <xdr:colOff>586440</xdr:colOff>
      <xdr:row>24</xdr:row>
      <xdr:rowOff>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6840</xdr:colOff>
      <xdr:row>4</xdr:row>
      <xdr:rowOff>40680</xdr:rowOff>
    </xdr:from>
    <xdr:to>
      <xdr:col>17</xdr:col>
      <xdr:colOff>586440</xdr:colOff>
      <xdr:row>24</xdr:row>
      <xdr:rowOff>12240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626040</xdr:colOff>
      <xdr:row>4</xdr:row>
      <xdr:rowOff>41760</xdr:rowOff>
    </xdr:from>
    <xdr:to>
      <xdr:col>11</xdr:col>
      <xdr:colOff>131760</xdr:colOff>
      <xdr:row>26</xdr:row>
      <xdr:rowOff>83520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16" zoomScale="143" zoomScaleNormal="143" workbookViewId="0">
      <selection activeCell="A24" sqref="A24"/>
    </sheetView>
  </sheetViews>
  <sheetFormatPr defaultColWidth="12.6640625" defaultRowHeight="13.2" x14ac:dyDescent="0.25"/>
  <cols>
    <col min="1" max="1" width="15.109375" customWidth="1"/>
    <col min="2" max="2" width="13.88671875" customWidth="1"/>
    <col min="3" max="5" width="11.44140625" customWidth="1"/>
    <col min="6" max="6" width="11" customWidth="1"/>
    <col min="7" max="7" width="3.21875" customWidth="1"/>
    <col min="8" max="8" width="8" customWidth="1"/>
    <col min="9" max="10" width="11.44140625" customWidth="1"/>
    <col min="11" max="26" width="8.6640625" customWidth="1"/>
  </cols>
  <sheetData>
    <row r="1" spans="1:11" ht="12.75" customHeight="1" x14ac:dyDescent="0.25">
      <c r="B1" s="1" t="s">
        <v>0</v>
      </c>
      <c r="I1" s="1" t="s">
        <v>1</v>
      </c>
    </row>
    <row r="2" spans="1:11" ht="12.75" customHeight="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H2" s="1" t="s">
        <v>0</v>
      </c>
      <c r="I2" t="s">
        <v>6</v>
      </c>
      <c r="J2" t="s">
        <v>7</v>
      </c>
      <c r="K2" t="s">
        <v>8</v>
      </c>
    </row>
    <row r="3" spans="1:11" ht="12.75" customHeight="1" x14ac:dyDescent="0.25">
      <c r="A3" t="s">
        <v>6</v>
      </c>
      <c r="B3" s="2">
        <v>0</v>
      </c>
      <c r="C3" s="2">
        <v>1046</v>
      </c>
      <c r="D3" s="2">
        <v>0</v>
      </c>
      <c r="E3" s="2">
        <v>1531.6</v>
      </c>
      <c r="H3" t="s">
        <v>2</v>
      </c>
      <c r="I3">
        <f>B$3</f>
        <v>0</v>
      </c>
      <c r="J3">
        <f>B4</f>
        <v>3136</v>
      </c>
      <c r="K3">
        <f>B5</f>
        <v>1664</v>
      </c>
    </row>
    <row r="4" spans="1:11" ht="12.75" customHeight="1" x14ac:dyDescent="0.25">
      <c r="A4" t="s">
        <v>7</v>
      </c>
      <c r="B4" s="2">
        <v>3136</v>
      </c>
      <c r="C4" s="2">
        <v>1454</v>
      </c>
      <c r="D4" s="2">
        <v>0</v>
      </c>
      <c r="E4" s="2">
        <v>58.400000000000396</v>
      </c>
      <c r="H4" t="s">
        <v>3</v>
      </c>
      <c r="I4">
        <f>C3</f>
        <v>1046</v>
      </c>
      <c r="J4">
        <f>C4</f>
        <v>1454</v>
      </c>
      <c r="K4">
        <f>C5</f>
        <v>0</v>
      </c>
    </row>
    <row r="5" spans="1:11" ht="12.75" customHeight="1" x14ac:dyDescent="0.25">
      <c r="A5" t="s">
        <v>8</v>
      </c>
      <c r="B5" s="2">
        <v>1664</v>
      </c>
      <c r="C5" s="2">
        <v>0</v>
      </c>
      <c r="D5" s="2">
        <v>1200</v>
      </c>
      <c r="E5" s="2">
        <v>0</v>
      </c>
      <c r="H5" t="s">
        <v>4</v>
      </c>
      <c r="I5">
        <f>D3</f>
        <v>0</v>
      </c>
      <c r="J5">
        <f>D4</f>
        <v>0</v>
      </c>
      <c r="K5">
        <f>D5</f>
        <v>1200</v>
      </c>
    </row>
    <row r="6" spans="1:11" ht="12.75" customHeight="1" x14ac:dyDescent="0.25">
      <c r="H6" t="s">
        <v>5</v>
      </c>
      <c r="I6">
        <f>E3</f>
        <v>1531.6</v>
      </c>
      <c r="J6">
        <f>E4</f>
        <v>58.400000000000396</v>
      </c>
      <c r="K6">
        <f>E5</f>
        <v>0</v>
      </c>
    </row>
    <row r="7" spans="1:11" ht="12.75" customHeight="1" x14ac:dyDescent="0.25"/>
    <row r="8" spans="1:11" ht="12.75" customHeight="1" x14ac:dyDescent="0.25">
      <c r="A8" s="3" t="s">
        <v>9</v>
      </c>
      <c r="B8">
        <v>70</v>
      </c>
      <c r="C8">
        <v>50</v>
      </c>
      <c r="D8">
        <v>60</v>
      </c>
      <c r="E8">
        <v>80</v>
      </c>
      <c r="F8" s="2">
        <f>SUMPRODUCT(B8:E10,B3:E5)</f>
        <v>724768</v>
      </c>
    </row>
    <row r="9" spans="1:11" ht="12.75" customHeight="1" x14ac:dyDescent="0.25">
      <c r="A9" t="s">
        <v>10</v>
      </c>
      <c r="B9">
        <v>75</v>
      </c>
      <c r="C9">
        <v>60</v>
      </c>
      <c r="D9">
        <v>65</v>
      </c>
      <c r="E9">
        <v>75</v>
      </c>
    </row>
    <row r="10" spans="1:11" ht="12.75" customHeight="1" x14ac:dyDescent="0.25">
      <c r="B10">
        <v>80</v>
      </c>
      <c r="C10">
        <v>65</v>
      </c>
      <c r="D10">
        <v>75</v>
      </c>
      <c r="E10">
        <v>65</v>
      </c>
    </row>
    <row r="11" spans="1:11" ht="12.75" customHeight="1" x14ac:dyDescent="0.25"/>
    <row r="12" spans="1:11" ht="12.75" customHeight="1" x14ac:dyDescent="0.25">
      <c r="F12" t="s">
        <v>11</v>
      </c>
      <c r="H12" t="s">
        <v>12</v>
      </c>
    </row>
    <row r="13" spans="1:11" ht="12.75" customHeight="1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f>SUMPRODUCT(B13:E13,B3:E3)</f>
        <v>2577.6</v>
      </c>
      <c r="G13" t="s">
        <v>14</v>
      </c>
      <c r="H13">
        <v>3000</v>
      </c>
    </row>
    <row r="14" spans="1:11" ht="12.75" customHeight="1" x14ac:dyDescent="0.25">
      <c r="B14">
        <v>1</v>
      </c>
      <c r="C14">
        <v>1</v>
      </c>
      <c r="D14">
        <v>1</v>
      </c>
      <c r="E14">
        <v>1</v>
      </c>
      <c r="F14">
        <f>SUMPRODUCT(B14:E14,B4:E4)</f>
        <v>4648.4000000000005</v>
      </c>
      <c r="G14" t="s">
        <v>14</v>
      </c>
      <c r="H14">
        <v>6000</v>
      </c>
    </row>
    <row r="15" spans="1:11" ht="12.75" customHeight="1" x14ac:dyDescent="0.25">
      <c r="B15">
        <v>1</v>
      </c>
      <c r="C15">
        <v>1</v>
      </c>
      <c r="D15">
        <v>1</v>
      </c>
      <c r="E15">
        <v>1</v>
      </c>
      <c r="F15">
        <f>SUMPRODUCT(B15:E15,B5:E5)</f>
        <v>2864</v>
      </c>
      <c r="G15" t="s">
        <v>14</v>
      </c>
      <c r="H15">
        <v>4000</v>
      </c>
    </row>
    <row r="16" spans="1:11" ht="12.75" customHeight="1" x14ac:dyDescent="0.25"/>
    <row r="17" spans="1:8" ht="12.75" customHeight="1" x14ac:dyDescent="0.25">
      <c r="A17" t="s">
        <v>15</v>
      </c>
      <c r="B17">
        <v>1</v>
      </c>
      <c r="C17">
        <v>1</v>
      </c>
      <c r="D17">
        <v>1</v>
      </c>
      <c r="F17">
        <f>SUMPRODUCT(B17:D17,I3:K3)</f>
        <v>4800</v>
      </c>
      <c r="G17" t="s">
        <v>14</v>
      </c>
      <c r="H17">
        <v>4800</v>
      </c>
    </row>
    <row r="18" spans="1:8" ht="12.75" customHeight="1" x14ac:dyDescent="0.25">
      <c r="B18">
        <v>1</v>
      </c>
      <c r="C18">
        <v>1</v>
      </c>
      <c r="D18">
        <v>1</v>
      </c>
      <c r="F18">
        <f>SUMPRODUCT(B18:D18,I4:K4)</f>
        <v>2500</v>
      </c>
      <c r="G18" t="s">
        <v>14</v>
      </c>
      <c r="H18">
        <v>2500</v>
      </c>
    </row>
    <row r="19" spans="1:8" ht="12.75" customHeight="1" x14ac:dyDescent="0.25">
      <c r="B19">
        <v>1</v>
      </c>
      <c r="C19">
        <v>1</v>
      </c>
      <c r="D19">
        <v>1</v>
      </c>
      <c r="F19">
        <f>SUMPRODUCT(B19:D19,I5:K5)</f>
        <v>1200</v>
      </c>
      <c r="G19" t="s">
        <v>14</v>
      </c>
      <c r="H19">
        <v>1200</v>
      </c>
    </row>
    <row r="20" spans="1:8" ht="12.75" customHeight="1" x14ac:dyDescent="0.25">
      <c r="B20">
        <v>1</v>
      </c>
      <c r="C20">
        <v>1</v>
      </c>
      <c r="D20">
        <v>1</v>
      </c>
      <c r="F20">
        <f>SUMPRODUCT(B20:D20,I6:K6)</f>
        <v>1590.0000000000002</v>
      </c>
      <c r="G20" t="s">
        <v>14</v>
      </c>
      <c r="H20">
        <v>1700</v>
      </c>
    </row>
    <row r="21" spans="1:8" ht="12.75" customHeight="1" x14ac:dyDescent="0.25"/>
    <row r="22" spans="1:8" ht="12.75" customHeight="1" x14ac:dyDescent="0.25"/>
    <row r="23" spans="1:8" ht="12.75" customHeight="1" x14ac:dyDescent="0.25">
      <c r="A23" s="16" t="s">
        <v>127</v>
      </c>
      <c r="B23">
        <v>1.25</v>
      </c>
      <c r="C23">
        <v>0.8</v>
      </c>
      <c r="D23">
        <v>1.6</v>
      </c>
      <c r="E23">
        <v>2</v>
      </c>
      <c r="F23">
        <f>SUMPRODUCT(B23:E23,B3:E3)</f>
        <v>3900</v>
      </c>
      <c r="G23" t="s">
        <v>14</v>
      </c>
      <c r="H23">
        <v>3900</v>
      </c>
    </row>
    <row r="24" spans="1:8" ht="12.75" customHeight="1" x14ac:dyDescent="0.25">
      <c r="B24">
        <v>1.25</v>
      </c>
      <c r="C24">
        <v>0.8</v>
      </c>
      <c r="D24">
        <v>1.6</v>
      </c>
      <c r="E24">
        <v>2</v>
      </c>
      <c r="F24">
        <f>SUMPRODUCT(B24:E24,B4:E4)</f>
        <v>5200.0000000000009</v>
      </c>
      <c r="G24" t="s">
        <v>14</v>
      </c>
      <c r="H24">
        <v>5200</v>
      </c>
    </row>
    <row r="25" spans="1:8" ht="12.75" customHeight="1" x14ac:dyDescent="0.25">
      <c r="B25">
        <v>1.25</v>
      </c>
      <c r="C25">
        <v>0.8</v>
      </c>
      <c r="D25">
        <v>1.6</v>
      </c>
      <c r="E25">
        <v>2</v>
      </c>
      <c r="F25">
        <f>SUMPRODUCT(B25:E25,B5:E5)</f>
        <v>4000</v>
      </c>
      <c r="G25" t="s">
        <v>14</v>
      </c>
      <c r="H25">
        <v>4000</v>
      </c>
    </row>
    <row r="26" spans="1:8" ht="12.75" customHeight="1" x14ac:dyDescent="0.25"/>
    <row r="27" spans="1:8" ht="12.75" customHeight="1" x14ac:dyDescent="0.25"/>
    <row r="28" spans="1:8" ht="12.75" customHeight="1" x14ac:dyDescent="0.25">
      <c r="A28" t="s">
        <v>17</v>
      </c>
      <c r="B28">
        <v>1</v>
      </c>
      <c r="C28">
        <v>1</v>
      </c>
      <c r="D28">
        <v>1</v>
      </c>
      <c r="E28">
        <v>1</v>
      </c>
      <c r="F28">
        <f>SUMPRODUCT(B28:E28,B3:E3)</f>
        <v>2577.6</v>
      </c>
      <c r="G28" t="s">
        <v>18</v>
      </c>
      <c r="H28">
        <f>SUMPRODUCT(B29:E29,B5:E5)</f>
        <v>2577.6000000000004</v>
      </c>
    </row>
    <row r="29" spans="1:8" ht="12.75" customHeight="1" x14ac:dyDescent="0.25">
      <c r="B29">
        <v>0.9</v>
      </c>
      <c r="C29">
        <v>0.9</v>
      </c>
      <c r="D29">
        <v>0.9</v>
      </c>
      <c r="E29">
        <v>0.9</v>
      </c>
    </row>
    <row r="30" spans="1:8" ht="12.75" customHeight="1" x14ac:dyDescent="0.25"/>
    <row r="31" spans="1:8" ht="12.75" customHeight="1" x14ac:dyDescent="0.25">
      <c r="B31">
        <v>1</v>
      </c>
      <c r="C31">
        <v>1</v>
      </c>
      <c r="D31">
        <v>1</v>
      </c>
      <c r="E31">
        <v>1</v>
      </c>
      <c r="F31">
        <f>SUMPRODUCT(B31:E31,B3:E3)</f>
        <v>2577.6</v>
      </c>
      <c r="G31" t="s">
        <v>14</v>
      </c>
      <c r="H31">
        <f>SUMPRODUCT(B32:E32,B5:E5)</f>
        <v>3150.4</v>
      </c>
    </row>
    <row r="32" spans="1:8" ht="12.75" customHeight="1" x14ac:dyDescent="0.25">
      <c r="B32">
        <v>1.1000000000000001</v>
      </c>
      <c r="C32">
        <v>1.1000000000000001</v>
      </c>
      <c r="D32">
        <v>1.1000000000000001</v>
      </c>
      <c r="E32">
        <v>1.1000000000000001</v>
      </c>
    </row>
    <row r="33" spans="1:8" ht="12.75" customHeight="1" x14ac:dyDescent="0.25"/>
    <row r="34" spans="1:8" ht="12.75" customHeight="1" x14ac:dyDescent="0.25"/>
    <row r="35" spans="1:8" ht="12.75" customHeight="1" x14ac:dyDescent="0.25">
      <c r="A35" t="s">
        <v>19</v>
      </c>
      <c r="B35">
        <v>1</v>
      </c>
      <c r="C35">
        <v>1</v>
      </c>
      <c r="D35">
        <v>1</v>
      </c>
      <c r="E35">
        <v>1</v>
      </c>
      <c r="F35">
        <f>SUMPRODUCT(B35:E35,B4:E4)</f>
        <v>4648.4000000000005</v>
      </c>
      <c r="G35" t="s">
        <v>18</v>
      </c>
      <c r="H35">
        <f>SUMPRODUCT(B3:E3,$B$36:$E$36) + SUMPRODUCT(B4:E4,$B$36:$E$36) + SUMPRODUCT(B5:E5,$B$36:$E$36)</f>
        <v>4036</v>
      </c>
    </row>
    <row r="36" spans="1:8" ht="12.75" customHeight="1" x14ac:dyDescent="0.25">
      <c r="B36">
        <v>0.4</v>
      </c>
      <c r="C36">
        <v>0.4</v>
      </c>
      <c r="D36">
        <v>0.4</v>
      </c>
      <c r="E36">
        <v>0.4</v>
      </c>
    </row>
    <row r="37" spans="1:8" ht="12.75" customHeight="1" x14ac:dyDescent="0.25"/>
    <row r="38" spans="1:8" ht="12.75" customHeight="1" x14ac:dyDescent="0.25">
      <c r="B38">
        <v>1</v>
      </c>
      <c r="C38">
        <v>1</v>
      </c>
      <c r="D38">
        <v>1</v>
      </c>
      <c r="E38">
        <v>1</v>
      </c>
      <c r="F38">
        <f>SUMPRODUCT(B38:E38,B4:E4)</f>
        <v>4648.4000000000005</v>
      </c>
      <c r="G38" t="s">
        <v>14</v>
      </c>
      <c r="H38">
        <f>SUMPRODUCT($B$39:$E$39,B3:E3) + SUMPRODUCT($B$39:$E$39,B4:E4) + SUMPRODUCT($B$39:$E$39,B5:E5)</f>
        <v>6054</v>
      </c>
    </row>
    <row r="39" spans="1:8" ht="12.75" customHeight="1" x14ac:dyDescent="0.25">
      <c r="B39">
        <v>0.6</v>
      </c>
      <c r="C39">
        <v>0.6</v>
      </c>
      <c r="D39">
        <v>0.6</v>
      </c>
      <c r="E39">
        <v>0.6</v>
      </c>
    </row>
    <row r="40" spans="1:8" ht="12.75" customHeight="1" x14ac:dyDescent="0.25"/>
    <row r="41" spans="1:8" ht="12.75" customHeight="1" x14ac:dyDescent="0.25"/>
    <row r="42" spans="1:8" ht="12.75" customHeight="1" x14ac:dyDescent="0.25"/>
    <row r="43" spans="1:8" ht="12.75" customHeight="1" x14ac:dyDescent="0.25"/>
    <row r="44" spans="1:8" ht="12.75" customHeight="1" x14ac:dyDescent="0.25"/>
    <row r="45" spans="1:8" ht="12.75" customHeight="1" x14ac:dyDescent="0.25"/>
    <row r="46" spans="1:8" ht="12.75" customHeight="1" x14ac:dyDescent="0.25"/>
    <row r="47" spans="1:8" ht="12.75" customHeight="1" x14ac:dyDescent="0.25"/>
    <row r="48" spans="1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showGridLines="0" zoomScale="143" zoomScaleNormal="143" workbookViewId="0">
      <selection activeCell="M53" sqref="M53"/>
    </sheetView>
  </sheetViews>
  <sheetFormatPr defaultColWidth="8.6640625" defaultRowHeight="13.2" x14ac:dyDescent="0.25"/>
  <cols>
    <col min="1" max="1" width="2.33203125" customWidth="1"/>
    <col min="2" max="2" width="6.33203125" customWidth="1"/>
    <col min="3" max="3" width="20.44140625" customWidth="1"/>
    <col min="4" max="4" width="14.21875" customWidth="1"/>
    <col min="5" max="5" width="13.6640625" customWidth="1"/>
    <col min="6" max="6" width="14.109375" customWidth="1"/>
    <col min="7" max="7" width="7.88671875" customWidth="1"/>
  </cols>
  <sheetData>
    <row r="1" spans="1:5" x14ac:dyDescent="0.25">
      <c r="A1" s="4" t="s">
        <v>20</v>
      </c>
    </row>
    <row r="2" spans="1:5" x14ac:dyDescent="0.25">
      <c r="A2" s="4" t="s">
        <v>21</v>
      </c>
    </row>
    <row r="3" spans="1:5" x14ac:dyDescent="0.25">
      <c r="A3" s="4" t="s">
        <v>22</v>
      </c>
    </row>
    <row r="4" spans="1:5" x14ac:dyDescent="0.25">
      <c r="A4" s="4" t="s">
        <v>23</v>
      </c>
    </row>
    <row r="5" spans="1:5" x14ac:dyDescent="0.25">
      <c r="A5" s="4" t="s">
        <v>24</v>
      </c>
    </row>
    <row r="6" spans="1:5" x14ac:dyDescent="0.25">
      <c r="A6" s="4"/>
      <c r="B6" t="s">
        <v>25</v>
      </c>
    </row>
    <row r="7" spans="1:5" x14ac:dyDescent="0.25">
      <c r="A7" s="4"/>
      <c r="B7" t="s">
        <v>26</v>
      </c>
    </row>
    <row r="8" spans="1:5" x14ac:dyDescent="0.25">
      <c r="A8" s="4"/>
      <c r="B8" t="s">
        <v>27</v>
      </c>
    </row>
    <row r="9" spans="1:5" x14ac:dyDescent="0.25">
      <c r="A9" s="4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4" spans="1:5" x14ac:dyDescent="0.25">
      <c r="A14" t="s">
        <v>31</v>
      </c>
    </row>
    <row r="15" spans="1:5" x14ac:dyDescent="0.25">
      <c r="B15" s="5" t="s">
        <v>32</v>
      </c>
      <c r="C15" s="5" t="s">
        <v>33</v>
      </c>
      <c r="D15" s="5" t="s">
        <v>34</v>
      </c>
      <c r="E15" s="5" t="s">
        <v>35</v>
      </c>
    </row>
    <row r="16" spans="1:5" x14ac:dyDescent="0.25">
      <c r="B16" s="6" t="s">
        <v>36</v>
      </c>
      <c r="C16" s="6" t="s">
        <v>9</v>
      </c>
      <c r="D16" s="6">
        <v>724768</v>
      </c>
      <c r="E16" s="6">
        <v>724768</v>
      </c>
    </row>
    <row r="19" spans="1:6" x14ac:dyDescent="0.25">
      <c r="A19" t="s">
        <v>37</v>
      </c>
    </row>
    <row r="20" spans="1:6" x14ac:dyDescent="0.25">
      <c r="B20" s="5" t="s">
        <v>32</v>
      </c>
      <c r="C20" s="5" t="s">
        <v>33</v>
      </c>
      <c r="D20" s="5" t="s">
        <v>34</v>
      </c>
      <c r="E20" s="5" t="s">
        <v>35</v>
      </c>
      <c r="F20" s="5" t="s">
        <v>38</v>
      </c>
    </row>
    <row r="21" spans="1:6" x14ac:dyDescent="0.25">
      <c r="B21" s="7" t="s">
        <v>39</v>
      </c>
      <c r="C21" s="7" t="s">
        <v>40</v>
      </c>
      <c r="D21" s="7">
        <v>0</v>
      </c>
      <c r="E21" s="7">
        <v>0</v>
      </c>
      <c r="F21" s="7" t="s">
        <v>41</v>
      </c>
    </row>
    <row r="22" spans="1:6" x14ac:dyDescent="0.25">
      <c r="B22" s="7" t="s">
        <v>42</v>
      </c>
      <c r="C22" s="7" t="s">
        <v>43</v>
      </c>
      <c r="D22" s="7">
        <v>1046</v>
      </c>
      <c r="E22" s="7">
        <v>1046</v>
      </c>
      <c r="F22" s="7" t="s">
        <v>41</v>
      </c>
    </row>
    <row r="23" spans="1:6" x14ac:dyDescent="0.25">
      <c r="B23" s="7" t="s">
        <v>44</v>
      </c>
      <c r="C23" s="7" t="s">
        <v>45</v>
      </c>
      <c r="D23" s="7">
        <v>0</v>
      </c>
      <c r="E23" s="7">
        <v>0</v>
      </c>
      <c r="F23" s="7" t="s">
        <v>41</v>
      </c>
    </row>
    <row r="24" spans="1:6" x14ac:dyDescent="0.25">
      <c r="B24" s="7" t="s">
        <v>46</v>
      </c>
      <c r="C24" s="7" t="s">
        <v>47</v>
      </c>
      <c r="D24" s="7">
        <v>1531.6</v>
      </c>
      <c r="E24" s="7">
        <v>1531.6</v>
      </c>
      <c r="F24" s="7" t="s">
        <v>41</v>
      </c>
    </row>
    <row r="25" spans="1:6" x14ac:dyDescent="0.25">
      <c r="B25" s="7" t="s">
        <v>48</v>
      </c>
      <c r="C25" s="7" t="s">
        <v>49</v>
      </c>
      <c r="D25" s="7">
        <v>3136</v>
      </c>
      <c r="E25" s="7">
        <v>3136</v>
      </c>
      <c r="F25" s="7" t="s">
        <v>41</v>
      </c>
    </row>
    <row r="26" spans="1:6" x14ac:dyDescent="0.25">
      <c r="B26" s="7" t="s">
        <v>50</v>
      </c>
      <c r="C26" s="7" t="s">
        <v>51</v>
      </c>
      <c r="D26" s="7">
        <v>1454</v>
      </c>
      <c r="E26" s="7">
        <v>1454</v>
      </c>
      <c r="F26" s="7" t="s">
        <v>41</v>
      </c>
    </row>
    <row r="27" spans="1:6" x14ac:dyDescent="0.25">
      <c r="B27" s="7" t="s">
        <v>52</v>
      </c>
      <c r="C27" s="7" t="s">
        <v>53</v>
      </c>
      <c r="D27" s="7">
        <v>0</v>
      </c>
      <c r="E27" s="7">
        <v>0</v>
      </c>
      <c r="F27" s="7" t="s">
        <v>41</v>
      </c>
    </row>
    <row r="28" spans="1:6" x14ac:dyDescent="0.25">
      <c r="B28" s="7" t="s">
        <v>54</v>
      </c>
      <c r="C28" s="7" t="s">
        <v>55</v>
      </c>
      <c r="D28" s="7">
        <v>58.400000000000503</v>
      </c>
      <c r="E28" s="7">
        <v>58.400000000000396</v>
      </c>
      <c r="F28" s="7" t="s">
        <v>41</v>
      </c>
    </row>
    <row r="29" spans="1:6" x14ac:dyDescent="0.25">
      <c r="B29" s="7" t="s">
        <v>56</v>
      </c>
      <c r="C29" s="7" t="s">
        <v>57</v>
      </c>
      <c r="D29" s="7">
        <v>1664</v>
      </c>
      <c r="E29" s="7">
        <v>1664</v>
      </c>
      <c r="F29" s="7" t="s">
        <v>41</v>
      </c>
    </row>
    <row r="30" spans="1:6" x14ac:dyDescent="0.25">
      <c r="B30" s="7" t="s">
        <v>58</v>
      </c>
      <c r="C30" s="7" t="s">
        <v>59</v>
      </c>
      <c r="D30" s="7">
        <v>0</v>
      </c>
      <c r="E30" s="7">
        <v>0</v>
      </c>
      <c r="F30" s="7" t="s">
        <v>41</v>
      </c>
    </row>
    <row r="31" spans="1:6" x14ac:dyDescent="0.25">
      <c r="B31" s="7" t="s">
        <v>60</v>
      </c>
      <c r="C31" s="7" t="s">
        <v>61</v>
      </c>
      <c r="D31" s="7">
        <v>1200</v>
      </c>
      <c r="E31" s="7">
        <v>1200</v>
      </c>
      <c r="F31" s="7" t="s">
        <v>41</v>
      </c>
    </row>
    <row r="32" spans="1:6" x14ac:dyDescent="0.25">
      <c r="B32" s="6" t="s">
        <v>62</v>
      </c>
      <c r="C32" s="6" t="s">
        <v>63</v>
      </c>
      <c r="D32" s="6">
        <v>0</v>
      </c>
      <c r="E32" s="6">
        <v>0</v>
      </c>
      <c r="F32" s="6" t="s">
        <v>41</v>
      </c>
    </row>
    <row r="35" spans="1:7" x14ac:dyDescent="0.25">
      <c r="A35" t="s">
        <v>64</v>
      </c>
    </row>
    <row r="36" spans="1:7" x14ac:dyDescent="0.25">
      <c r="B36" s="5" t="s">
        <v>32</v>
      </c>
      <c r="C36" s="5" t="s">
        <v>33</v>
      </c>
      <c r="D36" s="5" t="s">
        <v>65</v>
      </c>
      <c r="E36" s="5" t="s">
        <v>66</v>
      </c>
      <c r="F36" s="5" t="s">
        <v>67</v>
      </c>
      <c r="G36" s="5" t="s">
        <v>68</v>
      </c>
    </row>
    <row r="37" spans="1:7" x14ac:dyDescent="0.25">
      <c r="B37" s="7" t="s">
        <v>69</v>
      </c>
      <c r="C37" s="7" t="s">
        <v>70</v>
      </c>
      <c r="D37" s="7">
        <v>2577.6</v>
      </c>
      <c r="E37" s="7" t="s">
        <v>71</v>
      </c>
      <c r="F37" s="7" t="s">
        <v>72</v>
      </c>
      <c r="G37" s="7">
        <v>422.4</v>
      </c>
    </row>
    <row r="38" spans="1:7" x14ac:dyDescent="0.25">
      <c r="B38" s="7" t="s">
        <v>73</v>
      </c>
      <c r="C38" s="7" t="s">
        <v>11</v>
      </c>
      <c r="D38" s="7">
        <v>4648.3999999999996</v>
      </c>
      <c r="E38" s="7" t="s">
        <v>74</v>
      </c>
      <c r="F38" s="7" t="s">
        <v>72</v>
      </c>
      <c r="G38" s="7">
        <v>1351.6</v>
      </c>
    </row>
    <row r="39" spans="1:7" x14ac:dyDescent="0.25">
      <c r="B39" s="7" t="s">
        <v>75</v>
      </c>
      <c r="C39" s="7" t="s">
        <v>11</v>
      </c>
      <c r="D39" s="7">
        <v>2864</v>
      </c>
      <c r="E39" s="7" t="s">
        <v>76</v>
      </c>
      <c r="F39" s="7" t="s">
        <v>72</v>
      </c>
      <c r="G39" s="7">
        <v>1136</v>
      </c>
    </row>
    <row r="40" spans="1:7" x14ac:dyDescent="0.25">
      <c r="B40" s="7" t="s">
        <v>77</v>
      </c>
      <c r="C40" s="7" t="s">
        <v>78</v>
      </c>
      <c r="D40" s="7">
        <v>4800</v>
      </c>
      <c r="E40" s="7" t="s">
        <v>79</v>
      </c>
      <c r="F40" s="7" t="s">
        <v>80</v>
      </c>
      <c r="G40" s="7">
        <v>0</v>
      </c>
    </row>
    <row r="41" spans="1:7" x14ac:dyDescent="0.25">
      <c r="B41" s="7" t="s">
        <v>81</v>
      </c>
      <c r="C41" s="7" t="s">
        <v>11</v>
      </c>
      <c r="D41" s="7">
        <v>2500</v>
      </c>
      <c r="E41" s="7" t="s">
        <v>82</v>
      </c>
      <c r="F41" s="7" t="s">
        <v>80</v>
      </c>
      <c r="G41" s="7">
        <v>0</v>
      </c>
    </row>
    <row r="42" spans="1:7" x14ac:dyDescent="0.25">
      <c r="B42" s="7" t="s">
        <v>83</v>
      </c>
      <c r="C42" s="7" t="s">
        <v>11</v>
      </c>
      <c r="D42" s="7">
        <v>1200</v>
      </c>
      <c r="E42" s="7" t="s">
        <v>84</v>
      </c>
      <c r="F42" s="7" t="s">
        <v>80</v>
      </c>
      <c r="G42" s="7">
        <v>0</v>
      </c>
    </row>
    <row r="43" spans="1:7" x14ac:dyDescent="0.25">
      <c r="B43" s="7" t="s">
        <v>85</v>
      </c>
      <c r="C43" s="7" t="s">
        <v>11</v>
      </c>
      <c r="D43" s="7">
        <v>1590</v>
      </c>
      <c r="E43" s="7" t="s">
        <v>86</v>
      </c>
      <c r="F43" s="7" t="s">
        <v>72</v>
      </c>
      <c r="G43" s="7">
        <v>110</v>
      </c>
    </row>
    <row r="44" spans="1:7" x14ac:dyDescent="0.25">
      <c r="B44" s="7" t="s">
        <v>87</v>
      </c>
      <c r="C44" s="7" t="s">
        <v>88</v>
      </c>
      <c r="D44" s="7">
        <v>3900</v>
      </c>
      <c r="E44" s="7" t="s">
        <v>89</v>
      </c>
      <c r="F44" s="7" t="s">
        <v>80</v>
      </c>
      <c r="G44" s="7">
        <v>0</v>
      </c>
    </row>
    <row r="45" spans="1:7" x14ac:dyDescent="0.25">
      <c r="B45" s="7" t="s">
        <v>90</v>
      </c>
      <c r="C45" s="7" t="s">
        <v>11</v>
      </c>
      <c r="D45" s="7">
        <v>5200</v>
      </c>
      <c r="E45" s="7" t="s">
        <v>91</v>
      </c>
      <c r="F45" s="7" t="s">
        <v>80</v>
      </c>
      <c r="G45" s="7">
        <v>0</v>
      </c>
    </row>
    <row r="46" spans="1:7" x14ac:dyDescent="0.25">
      <c r="B46" s="7" t="s">
        <v>92</v>
      </c>
      <c r="C46" s="7" t="s">
        <v>11</v>
      </c>
      <c r="D46" s="7">
        <v>4000</v>
      </c>
      <c r="E46" s="7" t="s">
        <v>93</v>
      </c>
      <c r="F46" s="7" t="s">
        <v>80</v>
      </c>
      <c r="G46" s="7">
        <v>0</v>
      </c>
    </row>
    <row r="47" spans="1:7" x14ac:dyDescent="0.25">
      <c r="B47" s="7" t="s">
        <v>94</v>
      </c>
      <c r="C47" s="7" t="s">
        <v>95</v>
      </c>
      <c r="D47" s="7">
        <v>2577.6</v>
      </c>
      <c r="E47" s="7" t="s">
        <v>96</v>
      </c>
      <c r="F47" s="7" t="s">
        <v>80</v>
      </c>
      <c r="G47" s="7">
        <v>0</v>
      </c>
    </row>
    <row r="48" spans="1:7" x14ac:dyDescent="0.25">
      <c r="B48" s="7" t="s">
        <v>97</v>
      </c>
      <c r="C48" s="7" t="s">
        <v>11</v>
      </c>
      <c r="D48" s="7">
        <v>2577.6</v>
      </c>
      <c r="E48" s="7" t="s">
        <v>98</v>
      </c>
      <c r="F48" s="7" t="s">
        <v>72</v>
      </c>
      <c r="G48" s="7">
        <v>572.79999999999995</v>
      </c>
    </row>
    <row r="49" spans="2:7" x14ac:dyDescent="0.25">
      <c r="B49" s="7" t="s">
        <v>99</v>
      </c>
      <c r="C49" s="7" t="s">
        <v>100</v>
      </c>
      <c r="D49" s="7">
        <v>4648.3999999999996</v>
      </c>
      <c r="E49" s="7" t="s">
        <v>101</v>
      </c>
      <c r="F49" s="7" t="s">
        <v>72</v>
      </c>
      <c r="G49" s="7">
        <v>612.400000000001</v>
      </c>
    </row>
    <row r="50" spans="2:7" x14ac:dyDescent="0.25">
      <c r="B50" s="6" t="s">
        <v>102</v>
      </c>
      <c r="C50" s="6" t="s">
        <v>11</v>
      </c>
      <c r="D50" s="6">
        <v>4648.3999999999996</v>
      </c>
      <c r="E50" s="6" t="s">
        <v>103</v>
      </c>
      <c r="F50" s="6" t="s">
        <v>72</v>
      </c>
      <c r="G50" s="6">
        <v>1405.6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showGridLines="0" zoomScale="143" zoomScaleNormal="143" workbookViewId="0">
      <selection activeCell="B23" sqref="B23"/>
    </sheetView>
  </sheetViews>
  <sheetFormatPr defaultColWidth="8.6640625" defaultRowHeight="13.2" x14ac:dyDescent="0.25"/>
  <cols>
    <col min="1" max="1" width="2.33203125" customWidth="1"/>
    <col min="2" max="2" width="6.33203125" customWidth="1"/>
    <col min="3" max="3" width="20.44140625" customWidth="1"/>
    <col min="4" max="4" width="7" customWidth="1"/>
    <col min="5" max="5" width="9.21875" customWidth="1"/>
    <col min="6" max="6" width="11.6640625" customWidth="1"/>
    <col min="7" max="8" width="12" customWidth="1"/>
  </cols>
  <sheetData>
    <row r="1" spans="1:8" x14ac:dyDescent="0.25">
      <c r="A1" s="4" t="s">
        <v>104</v>
      </c>
    </row>
    <row r="2" spans="1:8" x14ac:dyDescent="0.25">
      <c r="A2" s="4" t="s">
        <v>21</v>
      </c>
    </row>
    <row r="3" spans="1:8" x14ac:dyDescent="0.25">
      <c r="A3" s="4" t="s">
        <v>105</v>
      </c>
    </row>
    <row r="6" spans="1:8" x14ac:dyDescent="0.25">
      <c r="A6" t="s">
        <v>37</v>
      </c>
    </row>
    <row r="7" spans="1:8" x14ac:dyDescent="0.25">
      <c r="B7" s="8"/>
      <c r="C7" s="8"/>
      <c r="D7" s="8" t="s">
        <v>106</v>
      </c>
      <c r="E7" s="8" t="s">
        <v>107</v>
      </c>
      <c r="F7" s="8" t="s">
        <v>108</v>
      </c>
      <c r="G7" s="8" t="s">
        <v>109</v>
      </c>
      <c r="H7" s="8" t="s">
        <v>109</v>
      </c>
    </row>
    <row r="8" spans="1:8" x14ac:dyDescent="0.25">
      <c r="B8" s="9" t="s">
        <v>32</v>
      </c>
      <c r="C8" s="9" t="s">
        <v>33</v>
      </c>
      <c r="D8" s="9" t="s">
        <v>110</v>
      </c>
      <c r="E8" s="9" t="s">
        <v>111</v>
      </c>
      <c r="F8" s="9" t="s">
        <v>112</v>
      </c>
      <c r="G8" s="9" t="s">
        <v>113</v>
      </c>
      <c r="H8" s="9" t="s">
        <v>114</v>
      </c>
    </row>
    <row r="9" spans="1:8" x14ac:dyDescent="0.25">
      <c r="B9" s="7" t="s">
        <v>39</v>
      </c>
      <c r="C9" s="7" t="s">
        <v>40</v>
      </c>
      <c r="D9" s="7">
        <v>0</v>
      </c>
      <c r="E9" s="7">
        <v>-0.62499999999998601</v>
      </c>
      <c r="F9" s="7">
        <v>70</v>
      </c>
      <c r="G9" s="7">
        <v>0.62499999999998601</v>
      </c>
      <c r="H9" s="7">
        <v>1E+30</v>
      </c>
    </row>
    <row r="10" spans="1:8" x14ac:dyDescent="0.25">
      <c r="B10" s="7" t="s">
        <v>42</v>
      </c>
      <c r="C10" s="7" t="s">
        <v>43</v>
      </c>
      <c r="D10" s="7">
        <v>1046</v>
      </c>
      <c r="E10" s="7">
        <v>0</v>
      </c>
      <c r="F10" s="7">
        <v>50</v>
      </c>
      <c r="G10" s="7">
        <v>8.6666666666666696</v>
      </c>
      <c r="H10" s="7">
        <v>0.99999999999997702</v>
      </c>
    </row>
    <row r="11" spans="1:8" x14ac:dyDescent="0.25">
      <c r="B11" s="7" t="s">
        <v>44</v>
      </c>
      <c r="C11" s="7" t="s">
        <v>45</v>
      </c>
      <c r="D11" s="7">
        <v>0</v>
      </c>
      <c r="E11" s="7">
        <v>-13.639999999999899</v>
      </c>
      <c r="F11" s="7">
        <v>60</v>
      </c>
      <c r="G11" s="7">
        <v>13.639999999999899</v>
      </c>
      <c r="H11" s="7">
        <v>1E+30</v>
      </c>
    </row>
    <row r="12" spans="1:8" x14ac:dyDescent="0.25">
      <c r="B12" s="7" t="s">
        <v>46</v>
      </c>
      <c r="C12" s="7" t="s">
        <v>47</v>
      </c>
      <c r="D12" s="7">
        <v>1531.6</v>
      </c>
      <c r="E12" s="7">
        <v>0</v>
      </c>
      <c r="F12" s="7">
        <v>80</v>
      </c>
      <c r="G12" s="7">
        <v>20.000000000000099</v>
      </c>
      <c r="H12" s="7">
        <v>1.6666666666666301</v>
      </c>
    </row>
    <row r="13" spans="1:8" x14ac:dyDescent="0.25">
      <c r="B13" s="7" t="s">
        <v>48</v>
      </c>
      <c r="C13" s="7" t="s">
        <v>49</v>
      </c>
      <c r="D13" s="7">
        <v>3136</v>
      </c>
      <c r="E13" s="7">
        <v>0</v>
      </c>
      <c r="F13" s="7">
        <v>75</v>
      </c>
      <c r="G13" s="7">
        <v>4.5000000000000302</v>
      </c>
      <c r="H13" s="7">
        <v>0.62499999999998601</v>
      </c>
    </row>
    <row r="14" spans="1:8" x14ac:dyDescent="0.25">
      <c r="B14" s="7" t="s">
        <v>50</v>
      </c>
      <c r="C14" s="7" t="s">
        <v>51</v>
      </c>
      <c r="D14" s="7">
        <v>1454</v>
      </c>
      <c r="E14" s="7">
        <v>0</v>
      </c>
      <c r="F14" s="7">
        <v>60</v>
      </c>
      <c r="G14" s="7">
        <v>0.99999999999997702</v>
      </c>
      <c r="H14" s="7">
        <v>3.0389610389610402</v>
      </c>
    </row>
    <row r="15" spans="1:8" x14ac:dyDescent="0.25">
      <c r="B15" s="7" t="s">
        <v>52</v>
      </c>
      <c r="C15" s="7" t="s">
        <v>53</v>
      </c>
      <c r="D15" s="7">
        <v>0</v>
      </c>
      <c r="E15" s="7">
        <v>-8.6399999999999597</v>
      </c>
      <c r="F15" s="7">
        <v>65</v>
      </c>
      <c r="G15" s="7">
        <v>8.6399999999999597</v>
      </c>
      <c r="H15" s="7">
        <v>1E+30</v>
      </c>
    </row>
    <row r="16" spans="1:8" x14ac:dyDescent="0.25">
      <c r="B16" s="7" t="s">
        <v>54</v>
      </c>
      <c r="C16" s="7" t="s">
        <v>55</v>
      </c>
      <c r="D16" s="7">
        <v>58.400000000000396</v>
      </c>
      <c r="E16" s="7">
        <v>0</v>
      </c>
      <c r="F16" s="7">
        <v>75</v>
      </c>
      <c r="G16" s="7">
        <v>1.6666666666666301</v>
      </c>
      <c r="H16" s="7">
        <v>5.2941176470588598</v>
      </c>
    </row>
    <row r="17" spans="1:8" x14ac:dyDescent="0.25">
      <c r="B17" s="7" t="s">
        <v>56</v>
      </c>
      <c r="C17" s="7" t="s">
        <v>57</v>
      </c>
      <c r="D17" s="7">
        <v>1664</v>
      </c>
      <c r="E17" s="7">
        <v>0</v>
      </c>
      <c r="F17" s="7">
        <v>80</v>
      </c>
      <c r="G17" s="7">
        <v>6.7499999999999698</v>
      </c>
      <c r="H17" s="7">
        <v>4.5000000000000302</v>
      </c>
    </row>
    <row r="18" spans="1:8" x14ac:dyDescent="0.25">
      <c r="B18" s="7" t="s">
        <v>58</v>
      </c>
      <c r="C18" s="7" t="s">
        <v>59</v>
      </c>
      <c r="D18" s="7">
        <v>0</v>
      </c>
      <c r="E18" s="7">
        <v>-4.6800000000000104</v>
      </c>
      <c r="F18" s="7">
        <v>65</v>
      </c>
      <c r="G18" s="7">
        <v>4.6800000000000104</v>
      </c>
      <c r="H18" s="7">
        <v>1E+30</v>
      </c>
    </row>
    <row r="19" spans="1:8" x14ac:dyDescent="0.25">
      <c r="B19" s="7" t="s">
        <v>60</v>
      </c>
      <c r="C19" s="7" t="s">
        <v>61</v>
      </c>
      <c r="D19" s="7">
        <v>1200</v>
      </c>
      <c r="E19" s="7">
        <v>0</v>
      </c>
      <c r="F19" s="7">
        <v>75</v>
      </c>
      <c r="G19" s="7">
        <v>1E+30</v>
      </c>
      <c r="H19" s="7">
        <v>8.6399999999999597</v>
      </c>
    </row>
    <row r="20" spans="1:8" x14ac:dyDescent="0.25">
      <c r="B20" s="6" t="s">
        <v>62</v>
      </c>
      <c r="C20" s="6" t="s">
        <v>63</v>
      </c>
      <c r="D20" s="6">
        <v>0</v>
      </c>
      <c r="E20" s="6">
        <v>-7.2000000000000499</v>
      </c>
      <c r="F20" s="6">
        <v>65</v>
      </c>
      <c r="G20" s="6">
        <v>7.2000000000000499</v>
      </c>
      <c r="H20" s="6">
        <v>1E+30</v>
      </c>
    </row>
    <row r="22" spans="1:8" x14ac:dyDescent="0.25">
      <c r="A22" t="s">
        <v>64</v>
      </c>
    </row>
    <row r="23" spans="1:8" x14ac:dyDescent="0.25">
      <c r="B23" s="8"/>
      <c r="C23" s="8"/>
      <c r="D23" s="8" t="s">
        <v>106</v>
      </c>
      <c r="E23" s="8" t="s">
        <v>115</v>
      </c>
      <c r="F23" s="8" t="s">
        <v>116</v>
      </c>
      <c r="G23" s="8" t="s">
        <v>109</v>
      </c>
      <c r="H23" s="8" t="s">
        <v>109</v>
      </c>
    </row>
    <row r="24" spans="1:8" x14ac:dyDescent="0.25">
      <c r="B24" s="9" t="s">
        <v>32</v>
      </c>
      <c r="C24" s="9" t="s">
        <v>33</v>
      </c>
      <c r="D24" s="9" t="s">
        <v>110</v>
      </c>
      <c r="E24" s="9" t="s">
        <v>117</v>
      </c>
      <c r="F24" s="9" t="s">
        <v>118</v>
      </c>
      <c r="G24" s="9" t="s">
        <v>113</v>
      </c>
      <c r="H24" s="9" t="s">
        <v>114</v>
      </c>
    </row>
    <row r="25" spans="1:8" x14ac:dyDescent="0.25">
      <c r="B25" s="7" t="s">
        <v>69</v>
      </c>
      <c r="C25" s="7" t="s">
        <v>70</v>
      </c>
      <c r="D25" s="7">
        <v>2577.6</v>
      </c>
      <c r="E25" s="7">
        <v>0</v>
      </c>
      <c r="F25" s="7">
        <v>3000</v>
      </c>
      <c r="G25" s="7">
        <v>1E+30</v>
      </c>
      <c r="H25" s="7">
        <v>422.4</v>
      </c>
    </row>
    <row r="26" spans="1:8" x14ac:dyDescent="0.25">
      <c r="B26" s="7" t="s">
        <v>73</v>
      </c>
      <c r="C26" s="7" t="s">
        <v>11</v>
      </c>
      <c r="D26" s="7">
        <v>4648.3999999999996</v>
      </c>
      <c r="E26" s="7">
        <v>0</v>
      </c>
      <c r="F26" s="7">
        <v>6000</v>
      </c>
      <c r="G26" s="7">
        <v>1E+30</v>
      </c>
      <c r="H26" s="7">
        <v>1351.6</v>
      </c>
    </row>
    <row r="27" spans="1:8" x14ac:dyDescent="0.25">
      <c r="B27" s="7" t="s">
        <v>75</v>
      </c>
      <c r="C27" s="7" t="s">
        <v>11</v>
      </c>
      <c r="D27" s="7">
        <v>2864</v>
      </c>
      <c r="E27" s="7">
        <v>0</v>
      </c>
      <c r="F27" s="7">
        <v>4000</v>
      </c>
      <c r="G27" s="7">
        <v>1E+30</v>
      </c>
      <c r="H27" s="7">
        <v>1136</v>
      </c>
    </row>
    <row r="28" spans="1:8" x14ac:dyDescent="0.25">
      <c r="B28" s="7" t="s">
        <v>77</v>
      </c>
      <c r="C28" s="7" t="s">
        <v>78</v>
      </c>
      <c r="D28" s="7">
        <v>4800</v>
      </c>
      <c r="E28" s="7">
        <v>28.125</v>
      </c>
      <c r="F28" s="7">
        <v>4800</v>
      </c>
      <c r="G28" s="7">
        <v>93.440000000000694</v>
      </c>
      <c r="H28" s="7">
        <v>176.00000000000401</v>
      </c>
    </row>
    <row r="29" spans="1:8" x14ac:dyDescent="0.25">
      <c r="B29" s="7" t="s">
        <v>81</v>
      </c>
      <c r="C29" s="7" t="s">
        <v>11</v>
      </c>
      <c r="D29" s="7">
        <v>2500</v>
      </c>
      <c r="E29" s="7">
        <v>30</v>
      </c>
      <c r="F29" s="7">
        <v>2500</v>
      </c>
      <c r="G29" s="7">
        <v>146.00000000000099</v>
      </c>
      <c r="H29" s="7">
        <v>275.00000000000603</v>
      </c>
    </row>
    <row r="30" spans="1:8" x14ac:dyDescent="0.25">
      <c r="B30" s="7" t="s">
        <v>83</v>
      </c>
      <c r="C30" s="7" t="s">
        <v>11</v>
      </c>
      <c r="D30" s="7">
        <v>1200</v>
      </c>
      <c r="E30" s="7">
        <v>13.64</v>
      </c>
      <c r="F30" s="7">
        <v>1200</v>
      </c>
      <c r="G30" s="7">
        <v>60.330578512397203</v>
      </c>
      <c r="H30" s="7">
        <v>137.50000000000301</v>
      </c>
    </row>
    <row r="31" spans="1:8" x14ac:dyDescent="0.25">
      <c r="B31" s="7" t="s">
        <v>85</v>
      </c>
      <c r="C31" s="7" t="s">
        <v>11</v>
      </c>
      <c r="D31" s="7">
        <v>1590</v>
      </c>
      <c r="E31" s="7">
        <v>0</v>
      </c>
      <c r="F31" s="7">
        <v>1700</v>
      </c>
      <c r="G31" s="7">
        <v>1E+30</v>
      </c>
      <c r="H31" s="7">
        <v>110.000000000003</v>
      </c>
    </row>
    <row r="32" spans="1:8" x14ac:dyDescent="0.25">
      <c r="B32" s="7" t="s">
        <v>87</v>
      </c>
      <c r="C32" s="7" t="s">
        <v>88</v>
      </c>
      <c r="D32" s="7">
        <v>3900</v>
      </c>
      <c r="E32" s="7">
        <v>50</v>
      </c>
      <c r="F32" s="7">
        <v>3900</v>
      </c>
      <c r="G32" s="7">
        <v>175.20000000000101</v>
      </c>
      <c r="H32" s="7">
        <v>1744.8</v>
      </c>
    </row>
    <row r="33" spans="2:8" x14ac:dyDescent="0.25">
      <c r="B33" s="7" t="s">
        <v>90</v>
      </c>
      <c r="C33" s="7" t="s">
        <v>11</v>
      </c>
      <c r="D33" s="7">
        <v>5200</v>
      </c>
      <c r="E33" s="7">
        <v>37.5</v>
      </c>
      <c r="F33" s="7">
        <v>5200</v>
      </c>
      <c r="G33" s="7">
        <v>220.000000000005</v>
      </c>
      <c r="H33" s="7">
        <v>116.80000000000101</v>
      </c>
    </row>
    <row r="34" spans="2:8" x14ac:dyDescent="0.25">
      <c r="B34" s="7" t="s">
        <v>92</v>
      </c>
      <c r="C34" s="7" t="s">
        <v>11</v>
      </c>
      <c r="D34" s="7">
        <v>4000</v>
      </c>
      <c r="E34" s="7">
        <v>27.1</v>
      </c>
      <c r="F34" s="7">
        <v>4000</v>
      </c>
      <c r="G34" s="7">
        <v>220.000000000005</v>
      </c>
      <c r="H34" s="7">
        <v>59.591836734694297</v>
      </c>
    </row>
    <row r="35" spans="2:8" x14ac:dyDescent="0.25">
      <c r="B35" s="7" t="s">
        <v>94</v>
      </c>
      <c r="C35" s="7" t="s">
        <v>95</v>
      </c>
      <c r="D35" s="7">
        <v>2577.6</v>
      </c>
      <c r="E35" s="7">
        <v>-20</v>
      </c>
      <c r="F35" s="7">
        <v>0</v>
      </c>
      <c r="G35" s="7">
        <v>422.4</v>
      </c>
      <c r="H35" s="7">
        <v>87.600000000000705</v>
      </c>
    </row>
    <row r="36" spans="2:8" x14ac:dyDescent="0.25">
      <c r="B36" s="7" t="s">
        <v>97</v>
      </c>
      <c r="C36" s="7" t="s">
        <v>11</v>
      </c>
      <c r="D36" s="7">
        <v>2577.6</v>
      </c>
      <c r="E36" s="7">
        <v>0</v>
      </c>
      <c r="F36" s="7">
        <v>0</v>
      </c>
      <c r="G36" s="7">
        <v>1E+30</v>
      </c>
      <c r="H36" s="7">
        <v>572.79999999999905</v>
      </c>
    </row>
    <row r="37" spans="2:8" x14ac:dyDescent="0.25">
      <c r="B37" s="7" t="s">
        <v>99</v>
      </c>
      <c r="C37" s="7" t="s">
        <v>100</v>
      </c>
      <c r="D37" s="7">
        <v>4648.3999999999996</v>
      </c>
      <c r="E37" s="7">
        <v>0</v>
      </c>
      <c r="F37" s="7">
        <v>0</v>
      </c>
      <c r="G37" s="7">
        <v>612.4</v>
      </c>
      <c r="H37" s="7">
        <v>1E+30</v>
      </c>
    </row>
    <row r="38" spans="2:8" x14ac:dyDescent="0.25">
      <c r="B38" s="6" t="s">
        <v>102</v>
      </c>
      <c r="C38" s="6" t="s">
        <v>11</v>
      </c>
      <c r="D38" s="6">
        <v>4648.3999999999996</v>
      </c>
      <c r="E38" s="6">
        <v>0</v>
      </c>
      <c r="F38" s="6">
        <v>0</v>
      </c>
      <c r="G38" s="6">
        <v>1E+30</v>
      </c>
      <c r="H38" s="6">
        <v>1405.6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tabSelected="1" topLeftCell="E4" zoomScale="143" zoomScaleNormal="143" workbookViewId="0">
      <selection activeCell="U17" sqref="U17"/>
    </sheetView>
  </sheetViews>
  <sheetFormatPr defaultColWidth="12.6640625" defaultRowHeight="13.2" x14ac:dyDescent="0.25"/>
  <cols>
    <col min="1" max="6" width="11.44140625" customWidth="1"/>
    <col min="7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zoomScale="143" zoomScaleNormal="143" workbookViewId="0">
      <selection activeCell="C8" sqref="C8"/>
    </sheetView>
  </sheetViews>
  <sheetFormatPr defaultColWidth="12.6640625" defaultRowHeight="13.2" x14ac:dyDescent="0.25"/>
  <cols>
    <col min="1" max="1" width="15.109375" customWidth="1"/>
    <col min="2" max="2" width="13.88671875" customWidth="1"/>
    <col min="3" max="5" width="11.44140625" customWidth="1"/>
    <col min="6" max="6" width="11" customWidth="1"/>
    <col min="7" max="7" width="3.21875" customWidth="1"/>
    <col min="8" max="8" width="8" customWidth="1"/>
    <col min="9" max="10" width="11.44140625" customWidth="1"/>
    <col min="11" max="26" width="8.6640625" customWidth="1"/>
  </cols>
  <sheetData>
    <row r="1" spans="1:11" ht="12.75" customHeight="1" x14ac:dyDescent="0.25">
      <c r="B1" s="1" t="s">
        <v>0</v>
      </c>
      <c r="I1" s="1" t="s">
        <v>1</v>
      </c>
    </row>
    <row r="2" spans="1:11" ht="12.75" customHeight="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H2" s="1" t="s">
        <v>0</v>
      </c>
      <c r="I2" t="s">
        <v>6</v>
      </c>
      <c r="J2" t="s">
        <v>7</v>
      </c>
      <c r="K2" t="s">
        <v>8</v>
      </c>
    </row>
    <row r="3" spans="1:11" ht="12.75" customHeight="1" x14ac:dyDescent="0.25">
      <c r="A3" t="s">
        <v>6</v>
      </c>
      <c r="B3" s="2">
        <v>0</v>
      </c>
      <c r="C3" s="2">
        <v>1046</v>
      </c>
      <c r="D3" s="2">
        <v>0</v>
      </c>
      <c r="E3" s="2">
        <v>1531.6</v>
      </c>
      <c r="H3" t="s">
        <v>2</v>
      </c>
      <c r="I3">
        <f>B$3</f>
        <v>0</v>
      </c>
      <c r="J3">
        <f>B4</f>
        <v>3136</v>
      </c>
      <c r="K3">
        <f>B5</f>
        <v>1664</v>
      </c>
    </row>
    <row r="4" spans="1:11" ht="12.75" customHeight="1" x14ac:dyDescent="0.25">
      <c r="A4" t="s">
        <v>7</v>
      </c>
      <c r="B4" s="2">
        <v>3136</v>
      </c>
      <c r="C4" s="2">
        <v>1454</v>
      </c>
      <c r="D4" s="2">
        <v>0</v>
      </c>
      <c r="E4" s="2">
        <v>58.400000000000396</v>
      </c>
      <c r="H4" t="s">
        <v>3</v>
      </c>
      <c r="I4">
        <f>C3</f>
        <v>1046</v>
      </c>
      <c r="J4">
        <f>C4</f>
        <v>1454</v>
      </c>
      <c r="K4">
        <f>C5</f>
        <v>0</v>
      </c>
    </row>
    <row r="5" spans="1:11" ht="12.75" customHeight="1" x14ac:dyDescent="0.25">
      <c r="A5" t="s">
        <v>8</v>
      </c>
      <c r="B5" s="2">
        <v>1664</v>
      </c>
      <c r="C5" s="2">
        <v>0</v>
      </c>
      <c r="D5" s="2">
        <v>1200</v>
      </c>
      <c r="E5" s="2">
        <v>0</v>
      </c>
      <c r="H5" t="s">
        <v>4</v>
      </c>
      <c r="I5">
        <f>D3</f>
        <v>0</v>
      </c>
      <c r="J5">
        <f>D4</f>
        <v>0</v>
      </c>
      <c r="K5">
        <f>D5</f>
        <v>1200</v>
      </c>
    </row>
    <row r="6" spans="1:11" ht="12.75" customHeight="1" x14ac:dyDescent="0.25">
      <c r="H6" t="s">
        <v>5</v>
      </c>
      <c r="I6">
        <f>E3</f>
        <v>1531.6</v>
      </c>
      <c r="J6">
        <f>E4</f>
        <v>58.400000000000396</v>
      </c>
      <c r="K6">
        <f>E5</f>
        <v>0</v>
      </c>
    </row>
    <row r="7" spans="1:11" ht="12.75" customHeight="1" x14ac:dyDescent="0.25"/>
    <row r="8" spans="1:11" ht="12.75" customHeight="1" x14ac:dyDescent="0.25">
      <c r="A8" s="3" t="s">
        <v>9</v>
      </c>
      <c r="B8">
        <v>70</v>
      </c>
      <c r="C8" s="1">
        <v>55</v>
      </c>
      <c r="D8">
        <v>60</v>
      </c>
      <c r="E8">
        <v>80</v>
      </c>
      <c r="F8" s="2">
        <f>SUMPRODUCT(B8:E10,B3:E5)</f>
        <v>729998</v>
      </c>
    </row>
    <row r="9" spans="1:11" ht="12.75" customHeight="1" x14ac:dyDescent="0.25">
      <c r="A9" t="s">
        <v>10</v>
      </c>
      <c r="B9">
        <v>75</v>
      </c>
      <c r="C9">
        <v>60</v>
      </c>
      <c r="D9">
        <v>65</v>
      </c>
      <c r="E9">
        <v>75</v>
      </c>
    </row>
    <row r="10" spans="1:11" ht="12.75" customHeight="1" x14ac:dyDescent="0.25">
      <c r="B10">
        <v>80</v>
      </c>
      <c r="C10">
        <v>65</v>
      </c>
      <c r="D10">
        <v>75</v>
      </c>
      <c r="E10">
        <v>65</v>
      </c>
    </row>
    <row r="11" spans="1:11" ht="12.75" customHeight="1" x14ac:dyDescent="0.25"/>
    <row r="12" spans="1:11" ht="12.75" customHeight="1" x14ac:dyDescent="0.25">
      <c r="F12" t="s">
        <v>11</v>
      </c>
      <c r="H12" t="s">
        <v>12</v>
      </c>
    </row>
    <row r="13" spans="1:11" ht="12.75" customHeight="1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f>SUMPRODUCT(B13:E13,B3:E3)</f>
        <v>2577.6</v>
      </c>
      <c r="G13" t="s">
        <v>14</v>
      </c>
      <c r="H13">
        <v>3000</v>
      </c>
    </row>
    <row r="14" spans="1:11" ht="12.75" customHeight="1" x14ac:dyDescent="0.25">
      <c r="B14">
        <v>1</v>
      </c>
      <c r="C14">
        <v>1</v>
      </c>
      <c r="D14">
        <v>1</v>
      </c>
      <c r="E14">
        <v>1</v>
      </c>
      <c r="F14">
        <f>SUMPRODUCT(B14:E14,B4:E4)</f>
        <v>4648.4000000000005</v>
      </c>
      <c r="G14" t="s">
        <v>14</v>
      </c>
      <c r="H14">
        <v>6000</v>
      </c>
    </row>
    <row r="15" spans="1:11" ht="12.75" customHeight="1" x14ac:dyDescent="0.25">
      <c r="B15">
        <v>1</v>
      </c>
      <c r="C15">
        <v>1</v>
      </c>
      <c r="D15">
        <v>1</v>
      </c>
      <c r="E15">
        <v>1</v>
      </c>
      <c r="F15">
        <f>SUMPRODUCT(B15:E15,B5:E5)</f>
        <v>2864</v>
      </c>
      <c r="G15" t="s">
        <v>14</v>
      </c>
      <c r="H15">
        <v>4000</v>
      </c>
    </row>
    <row r="16" spans="1:11" ht="12.75" customHeight="1" x14ac:dyDescent="0.25"/>
    <row r="17" spans="1:8" ht="12.75" customHeight="1" x14ac:dyDescent="0.25">
      <c r="A17" t="s">
        <v>15</v>
      </c>
      <c r="B17">
        <v>1</v>
      </c>
      <c r="C17">
        <v>1</v>
      </c>
      <c r="D17">
        <v>1</v>
      </c>
      <c r="F17">
        <f>SUMPRODUCT(B17:D17,I3:K3)</f>
        <v>4800</v>
      </c>
      <c r="G17" t="s">
        <v>14</v>
      </c>
      <c r="H17">
        <v>4800</v>
      </c>
    </row>
    <row r="18" spans="1:8" ht="12.75" customHeight="1" x14ac:dyDescent="0.25">
      <c r="B18">
        <v>1</v>
      </c>
      <c r="C18">
        <v>1</v>
      </c>
      <c r="D18">
        <v>1</v>
      </c>
      <c r="F18">
        <f>SUMPRODUCT(B18:D18,I4:K4)</f>
        <v>2500</v>
      </c>
      <c r="G18" t="s">
        <v>14</v>
      </c>
      <c r="H18">
        <v>2500</v>
      </c>
    </row>
    <row r="19" spans="1:8" ht="12.75" customHeight="1" x14ac:dyDescent="0.25">
      <c r="B19">
        <v>1</v>
      </c>
      <c r="C19">
        <v>1</v>
      </c>
      <c r="D19">
        <v>1</v>
      </c>
      <c r="F19">
        <f>SUMPRODUCT(B19:D19,I5:K5)</f>
        <v>1200</v>
      </c>
      <c r="G19" t="s">
        <v>14</v>
      </c>
      <c r="H19">
        <v>1200</v>
      </c>
    </row>
    <row r="20" spans="1:8" ht="12.75" customHeight="1" x14ac:dyDescent="0.25">
      <c r="B20">
        <v>1</v>
      </c>
      <c r="C20">
        <v>1</v>
      </c>
      <c r="D20">
        <v>1</v>
      </c>
      <c r="F20">
        <f>SUMPRODUCT(B20:D20,I6:K6)</f>
        <v>1590.0000000000002</v>
      </c>
      <c r="G20" t="s">
        <v>14</v>
      </c>
      <c r="H20">
        <v>1700</v>
      </c>
    </row>
    <row r="21" spans="1:8" ht="12.75" customHeight="1" x14ac:dyDescent="0.25"/>
    <row r="22" spans="1:8" ht="12.75" customHeight="1" x14ac:dyDescent="0.25"/>
    <row r="23" spans="1:8" ht="12.75" customHeight="1" x14ac:dyDescent="0.25">
      <c r="A23" t="s">
        <v>16</v>
      </c>
      <c r="B23">
        <v>1.25</v>
      </c>
      <c r="C23">
        <v>0.8</v>
      </c>
      <c r="D23">
        <v>1.6</v>
      </c>
      <c r="E23">
        <v>2</v>
      </c>
      <c r="F23">
        <f>SUMPRODUCT(B23:E23,B3:E3)</f>
        <v>3900</v>
      </c>
      <c r="G23" t="s">
        <v>14</v>
      </c>
      <c r="H23">
        <v>3900</v>
      </c>
    </row>
    <row r="24" spans="1:8" ht="12.75" customHeight="1" x14ac:dyDescent="0.25">
      <c r="B24">
        <v>1.25</v>
      </c>
      <c r="C24">
        <v>0.8</v>
      </c>
      <c r="D24">
        <v>1.6</v>
      </c>
      <c r="E24">
        <v>2</v>
      </c>
      <c r="F24">
        <f>SUMPRODUCT(B24:E24,B4:E4)</f>
        <v>5200.0000000000009</v>
      </c>
      <c r="G24" t="s">
        <v>14</v>
      </c>
      <c r="H24">
        <v>5200</v>
      </c>
    </row>
    <row r="25" spans="1:8" ht="12.75" customHeight="1" x14ac:dyDescent="0.25">
      <c r="B25">
        <v>1.25</v>
      </c>
      <c r="C25">
        <v>0.8</v>
      </c>
      <c r="D25">
        <v>1.6</v>
      </c>
      <c r="E25">
        <v>2</v>
      </c>
      <c r="F25">
        <f>SUMPRODUCT(B25:E25,B5:E5)</f>
        <v>4000</v>
      </c>
      <c r="G25" t="s">
        <v>14</v>
      </c>
      <c r="H25">
        <v>4000</v>
      </c>
    </row>
    <row r="26" spans="1:8" ht="12.75" customHeight="1" x14ac:dyDescent="0.25"/>
    <row r="27" spans="1:8" ht="12.75" customHeight="1" x14ac:dyDescent="0.25"/>
    <row r="28" spans="1:8" ht="12.75" customHeight="1" x14ac:dyDescent="0.25">
      <c r="A28" t="s">
        <v>17</v>
      </c>
      <c r="B28">
        <v>1</v>
      </c>
      <c r="C28">
        <v>1</v>
      </c>
      <c r="D28">
        <v>1</v>
      </c>
      <c r="E28">
        <v>1</v>
      </c>
      <c r="F28">
        <f>SUMPRODUCT(B28:E28,B3:E3)</f>
        <v>2577.6</v>
      </c>
      <c r="G28" t="s">
        <v>18</v>
      </c>
      <c r="H28">
        <f>SUMPRODUCT(B29:E29,B5:E5)</f>
        <v>2577.6000000000004</v>
      </c>
    </row>
    <row r="29" spans="1:8" ht="12.75" customHeight="1" x14ac:dyDescent="0.25">
      <c r="B29">
        <v>0.9</v>
      </c>
      <c r="C29">
        <v>0.9</v>
      </c>
      <c r="D29">
        <v>0.9</v>
      </c>
      <c r="E29">
        <v>0.9</v>
      </c>
    </row>
    <row r="30" spans="1:8" ht="12.75" customHeight="1" x14ac:dyDescent="0.25"/>
    <row r="31" spans="1:8" ht="12.75" customHeight="1" x14ac:dyDescent="0.25">
      <c r="B31">
        <v>1</v>
      </c>
      <c r="C31">
        <v>1</v>
      </c>
      <c r="D31">
        <v>1</v>
      </c>
      <c r="E31">
        <v>1</v>
      </c>
      <c r="F31">
        <f>SUMPRODUCT(B31:E31,B3:E3)</f>
        <v>2577.6</v>
      </c>
      <c r="G31" t="s">
        <v>14</v>
      </c>
      <c r="H31">
        <f>SUMPRODUCT(B32:E32,B5:E5)</f>
        <v>3150.4</v>
      </c>
    </row>
    <row r="32" spans="1:8" ht="12.75" customHeight="1" x14ac:dyDescent="0.25">
      <c r="B32">
        <v>1.1000000000000001</v>
      </c>
      <c r="C32">
        <v>1.1000000000000001</v>
      </c>
      <c r="D32">
        <v>1.1000000000000001</v>
      </c>
      <c r="E32">
        <v>1.1000000000000001</v>
      </c>
    </row>
    <row r="33" spans="1:8" ht="12.75" customHeight="1" x14ac:dyDescent="0.25"/>
    <row r="34" spans="1:8" ht="12.75" customHeight="1" x14ac:dyDescent="0.25"/>
    <row r="35" spans="1:8" ht="12.75" customHeight="1" x14ac:dyDescent="0.25">
      <c r="A35" t="s">
        <v>19</v>
      </c>
      <c r="B35">
        <v>1</v>
      </c>
      <c r="C35">
        <v>1</v>
      </c>
      <c r="D35">
        <v>1</v>
      </c>
      <c r="E35">
        <v>1</v>
      </c>
      <c r="F35">
        <f>SUMPRODUCT(B35:E35,B4:E4)</f>
        <v>4648.4000000000005</v>
      </c>
      <c r="G35" t="s">
        <v>18</v>
      </c>
      <c r="H35">
        <f>SUMPRODUCT(B3:E3,$B$36:$E$36) + SUMPRODUCT(B4:E4,$B$36:$E$36) + SUMPRODUCT(B5:E5,$B$36:$E$36)</f>
        <v>4036</v>
      </c>
    </row>
    <row r="36" spans="1:8" ht="12.75" customHeight="1" x14ac:dyDescent="0.25">
      <c r="B36">
        <v>0.4</v>
      </c>
      <c r="C36">
        <v>0.4</v>
      </c>
      <c r="D36">
        <v>0.4</v>
      </c>
      <c r="E36">
        <v>0.4</v>
      </c>
    </row>
    <row r="37" spans="1:8" ht="12.75" customHeight="1" x14ac:dyDescent="0.25"/>
    <row r="38" spans="1:8" ht="12.75" customHeight="1" x14ac:dyDescent="0.25">
      <c r="B38">
        <v>1</v>
      </c>
      <c r="C38">
        <v>1</v>
      </c>
      <c r="D38">
        <v>1</v>
      </c>
      <c r="E38">
        <v>1</v>
      </c>
      <c r="F38">
        <f>SUMPRODUCT(B38:E38,B4:E4)</f>
        <v>4648.4000000000005</v>
      </c>
      <c r="G38" t="s">
        <v>14</v>
      </c>
      <c r="H38">
        <f>SUMPRODUCT($B$39:$E$39,B3:E3) + SUMPRODUCT($B$39:$E$39,B4:E4) + SUMPRODUCT($B$39:$E$39,B5:E5)</f>
        <v>6054</v>
      </c>
    </row>
    <row r="39" spans="1:8" ht="12.75" customHeight="1" x14ac:dyDescent="0.25">
      <c r="B39">
        <v>0.6</v>
      </c>
      <c r="C39">
        <v>0.6</v>
      </c>
      <c r="D39">
        <v>0.6</v>
      </c>
      <c r="E39">
        <v>0.6</v>
      </c>
    </row>
    <row r="40" spans="1:8" ht="12.75" customHeight="1" x14ac:dyDescent="0.25"/>
    <row r="41" spans="1:8" ht="12.75" customHeight="1" x14ac:dyDescent="0.25"/>
    <row r="42" spans="1:8" ht="12.75" customHeight="1" x14ac:dyDescent="0.25"/>
    <row r="43" spans="1:8" ht="12.75" customHeight="1" x14ac:dyDescent="0.25"/>
    <row r="44" spans="1:8" ht="12.75" customHeight="1" x14ac:dyDescent="0.25"/>
    <row r="45" spans="1:8" ht="12.75" customHeight="1" x14ac:dyDescent="0.25"/>
    <row r="46" spans="1:8" ht="12.75" customHeight="1" x14ac:dyDescent="0.25"/>
    <row r="47" spans="1:8" ht="12.75" customHeight="1" x14ac:dyDescent="0.25"/>
    <row r="48" spans="1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2"/>
  <sheetViews>
    <sheetView zoomScale="143" zoomScaleNormal="143" workbookViewId="0">
      <selection activeCell="D14" sqref="D14"/>
    </sheetView>
  </sheetViews>
  <sheetFormatPr defaultColWidth="11.5546875" defaultRowHeight="13.2" x14ac:dyDescent="0.25"/>
  <cols>
    <col min="1" max="1" width="6.109375" customWidth="1"/>
  </cols>
  <sheetData>
    <row r="2" spans="2:7" x14ac:dyDescent="0.25">
      <c r="C2" s="1" t="s">
        <v>0</v>
      </c>
    </row>
    <row r="3" spans="2:7" x14ac:dyDescent="0.25">
      <c r="B3" s="1" t="s">
        <v>1</v>
      </c>
      <c r="C3" t="s">
        <v>2</v>
      </c>
      <c r="D3" t="s">
        <v>3</v>
      </c>
      <c r="E3" t="s">
        <v>4</v>
      </c>
      <c r="F3" t="s">
        <v>5</v>
      </c>
    </row>
    <row r="4" spans="2:7" x14ac:dyDescent="0.25">
      <c r="B4" t="s">
        <v>6</v>
      </c>
      <c r="C4" s="2">
        <v>0</v>
      </c>
      <c r="D4" s="2">
        <v>1046</v>
      </c>
      <c r="E4" s="2">
        <v>0</v>
      </c>
      <c r="F4" s="2">
        <v>1531.6</v>
      </c>
    </row>
    <row r="5" spans="2:7" x14ac:dyDescent="0.25">
      <c r="B5" t="s">
        <v>7</v>
      </c>
      <c r="C5" s="2">
        <v>3136</v>
      </c>
      <c r="D5" s="2">
        <v>1454</v>
      </c>
      <c r="E5" s="2">
        <v>0</v>
      </c>
      <c r="F5" s="2">
        <v>58.4</v>
      </c>
    </row>
    <row r="6" spans="2:7" x14ac:dyDescent="0.25">
      <c r="B6" t="s">
        <v>8</v>
      </c>
      <c r="C6" s="2">
        <v>1664</v>
      </c>
      <c r="D6" s="2">
        <v>0</v>
      </c>
      <c r="E6" s="2">
        <v>1200</v>
      </c>
      <c r="F6" s="2">
        <v>0</v>
      </c>
    </row>
    <row r="9" spans="2:7" x14ac:dyDescent="0.25">
      <c r="C9" s="3" t="s">
        <v>119</v>
      </c>
    </row>
    <row r="10" spans="2:7" x14ac:dyDescent="0.25">
      <c r="B10" s="3" t="s">
        <v>9</v>
      </c>
      <c r="C10">
        <f>70 -15</f>
        <v>55</v>
      </c>
      <c r="D10">
        <f>50</f>
        <v>50</v>
      </c>
      <c r="E10">
        <f>60</f>
        <v>60</v>
      </c>
      <c r="F10">
        <f>80</f>
        <v>80</v>
      </c>
      <c r="G10" s="2">
        <f>SUMPRODUCT(C10:F12,C4:F6)</f>
        <v>652768</v>
      </c>
    </row>
    <row r="11" spans="2:7" x14ac:dyDescent="0.25">
      <c r="B11" t="s">
        <v>10</v>
      </c>
      <c r="C11">
        <f>75 - 15</f>
        <v>60</v>
      </c>
      <c r="D11">
        <v>60</v>
      </c>
      <c r="E11">
        <v>65</v>
      </c>
      <c r="F11">
        <v>75</v>
      </c>
    </row>
    <row r="12" spans="2:7" x14ac:dyDescent="0.25">
      <c r="C12">
        <f>80 - 15</f>
        <v>65</v>
      </c>
      <c r="D12">
        <v>65</v>
      </c>
      <c r="E12">
        <v>75</v>
      </c>
      <c r="F12">
        <v>65</v>
      </c>
    </row>
    <row r="14" spans="2:7" x14ac:dyDescent="0.25">
      <c r="B14" s="3" t="s">
        <v>9</v>
      </c>
      <c r="C14">
        <f>70 -10</f>
        <v>60</v>
      </c>
      <c r="D14">
        <f>50</f>
        <v>50</v>
      </c>
      <c r="E14">
        <f>60</f>
        <v>60</v>
      </c>
      <c r="F14">
        <f>80</f>
        <v>80</v>
      </c>
      <c r="G14" s="2">
        <f>SUMPRODUCT(C14:F16,C4:F6)</f>
        <v>676768</v>
      </c>
    </row>
    <row r="15" spans="2:7" x14ac:dyDescent="0.25">
      <c r="B15" t="s">
        <v>10</v>
      </c>
      <c r="C15">
        <f>75 - 10</f>
        <v>65</v>
      </c>
      <c r="D15">
        <v>60</v>
      </c>
      <c r="E15">
        <v>65</v>
      </c>
      <c r="F15">
        <v>75</v>
      </c>
    </row>
    <row r="16" spans="2:7" x14ac:dyDescent="0.25">
      <c r="C16">
        <f>80 - 10</f>
        <v>70</v>
      </c>
      <c r="D16">
        <v>65</v>
      </c>
      <c r="E16">
        <v>75</v>
      </c>
      <c r="F16">
        <v>65</v>
      </c>
    </row>
    <row r="18" spans="2:7" x14ac:dyDescent="0.25">
      <c r="B18" s="3" t="s">
        <v>9</v>
      </c>
      <c r="C18">
        <f>70 -5</f>
        <v>65</v>
      </c>
      <c r="D18">
        <f>50</f>
        <v>50</v>
      </c>
      <c r="E18">
        <f>60</f>
        <v>60</v>
      </c>
      <c r="F18">
        <f>80</f>
        <v>80</v>
      </c>
      <c r="G18" s="2">
        <f>SUMPRODUCT(C18:F20,C4:F6)</f>
        <v>700768</v>
      </c>
    </row>
    <row r="19" spans="2:7" x14ac:dyDescent="0.25">
      <c r="B19" t="s">
        <v>10</v>
      </c>
      <c r="C19">
        <f>75 - 5</f>
        <v>70</v>
      </c>
      <c r="D19">
        <v>60</v>
      </c>
      <c r="E19">
        <v>65</v>
      </c>
      <c r="F19">
        <v>75</v>
      </c>
    </row>
    <row r="20" spans="2:7" x14ac:dyDescent="0.25">
      <c r="C20">
        <f>80 - 5</f>
        <v>75</v>
      </c>
      <c r="D20">
        <v>65</v>
      </c>
      <c r="E20">
        <v>75</v>
      </c>
      <c r="F20">
        <v>65</v>
      </c>
    </row>
    <row r="22" spans="2:7" x14ac:dyDescent="0.25">
      <c r="B22" s="3" t="s">
        <v>9</v>
      </c>
      <c r="C22">
        <f>75</f>
        <v>75</v>
      </c>
      <c r="D22">
        <f>50</f>
        <v>50</v>
      </c>
      <c r="E22">
        <f>60</f>
        <v>60</v>
      </c>
      <c r="F22">
        <f>80</f>
        <v>80</v>
      </c>
      <c r="G22" s="2">
        <f>SUMPRODUCT(C22:F24,$C$4:$F$6)</f>
        <v>748768</v>
      </c>
    </row>
    <row r="23" spans="2:7" x14ac:dyDescent="0.25">
      <c r="B23" t="s">
        <v>10</v>
      </c>
      <c r="C23">
        <f>80</f>
        <v>80</v>
      </c>
      <c r="D23">
        <v>60</v>
      </c>
      <c r="E23">
        <v>65</v>
      </c>
      <c r="F23">
        <v>75</v>
      </c>
    </row>
    <row r="24" spans="2:7" x14ac:dyDescent="0.25">
      <c r="C24">
        <f>85</f>
        <v>85</v>
      </c>
      <c r="D24">
        <v>65</v>
      </c>
      <c r="E24">
        <v>75</v>
      </c>
      <c r="F24">
        <v>65</v>
      </c>
    </row>
    <row r="26" spans="2:7" x14ac:dyDescent="0.25">
      <c r="B26" s="3" t="s">
        <v>9</v>
      </c>
      <c r="C26">
        <f>80</f>
        <v>80</v>
      </c>
      <c r="D26">
        <f>50</f>
        <v>50</v>
      </c>
      <c r="E26">
        <f>60</f>
        <v>60</v>
      </c>
      <c r="F26">
        <f>80</f>
        <v>80</v>
      </c>
      <c r="G26" s="2">
        <f>SUMPRODUCT(C26:F28,$C$4:$F$6)</f>
        <v>772768</v>
      </c>
    </row>
    <row r="27" spans="2:7" x14ac:dyDescent="0.25">
      <c r="B27" t="s">
        <v>10</v>
      </c>
      <c r="C27">
        <f>85</f>
        <v>85</v>
      </c>
      <c r="D27">
        <v>60</v>
      </c>
      <c r="E27">
        <v>65</v>
      </c>
      <c r="F27">
        <v>75</v>
      </c>
    </row>
    <row r="28" spans="2:7" x14ac:dyDescent="0.25">
      <c r="C28">
        <f>90</f>
        <v>90</v>
      </c>
      <c r="D28">
        <v>65</v>
      </c>
      <c r="E28">
        <v>75</v>
      </c>
      <c r="F28">
        <v>65</v>
      </c>
    </row>
    <row r="30" spans="2:7" x14ac:dyDescent="0.25">
      <c r="B30" s="3" t="s">
        <v>9</v>
      </c>
      <c r="C30">
        <f>85</f>
        <v>85</v>
      </c>
      <c r="D30">
        <f>50</f>
        <v>50</v>
      </c>
      <c r="E30">
        <f>60</f>
        <v>60</v>
      </c>
      <c r="F30">
        <f>80</f>
        <v>80</v>
      </c>
      <c r="G30" s="2">
        <f>SUMPRODUCT(C30:F32,$C$4:$F$6)</f>
        <v>796768</v>
      </c>
    </row>
    <row r="31" spans="2:7" x14ac:dyDescent="0.25">
      <c r="B31" t="s">
        <v>10</v>
      </c>
      <c r="C31">
        <f>90</f>
        <v>90</v>
      </c>
      <c r="D31">
        <v>60</v>
      </c>
      <c r="E31">
        <v>65</v>
      </c>
      <c r="F31">
        <v>75</v>
      </c>
    </row>
    <row r="32" spans="2:7" x14ac:dyDescent="0.25">
      <c r="C32">
        <f>95</f>
        <v>95</v>
      </c>
      <c r="D32">
        <v>65</v>
      </c>
      <c r="E32">
        <v>75</v>
      </c>
      <c r="F32">
        <v>65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zoomScale="143" zoomScaleNormal="143" workbookViewId="0">
      <selection activeCell="O27" sqref="O27"/>
    </sheetView>
  </sheetViews>
  <sheetFormatPr defaultColWidth="12.6640625" defaultRowHeight="13.2" x14ac:dyDescent="0.25"/>
  <cols>
    <col min="1" max="1" width="15.33203125" customWidth="1"/>
    <col min="2" max="2" width="8.5546875" customWidth="1"/>
    <col min="3" max="4" width="11.44140625" customWidth="1"/>
    <col min="5" max="5" width="7.6640625" customWidth="1"/>
    <col min="6" max="6" width="7.33203125" customWidth="1"/>
    <col min="7" max="7" width="3.88671875" customWidth="1"/>
    <col min="8" max="8" width="8.109375" customWidth="1"/>
    <col min="9" max="9" width="9.88671875" customWidth="1"/>
    <col min="10" max="10" width="8.21875" customWidth="1"/>
    <col min="11" max="11" width="10.33203125" customWidth="1"/>
    <col min="12" max="12" width="12.33203125" customWidth="1"/>
    <col min="13" max="13" width="8.6640625" customWidth="1"/>
    <col min="14" max="14" width="9.44140625" customWidth="1"/>
    <col min="15" max="26" width="8.6640625" customWidth="1"/>
  </cols>
  <sheetData>
    <row r="1" spans="1:16" ht="12.75" customHeight="1" x14ac:dyDescent="0.25">
      <c r="B1" s="1" t="s">
        <v>0</v>
      </c>
      <c r="I1" s="1" t="s">
        <v>1</v>
      </c>
      <c r="M1" s="2" t="s">
        <v>120</v>
      </c>
      <c r="N1" s="1" t="s">
        <v>1</v>
      </c>
    </row>
    <row r="2" spans="1:16" ht="12.75" customHeight="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H2" s="1" t="s">
        <v>0</v>
      </c>
      <c r="I2" t="s">
        <v>6</v>
      </c>
      <c r="J2" t="s">
        <v>7</v>
      </c>
      <c r="K2" t="s">
        <v>8</v>
      </c>
      <c r="M2" s="1" t="s">
        <v>0</v>
      </c>
      <c r="N2" t="s">
        <v>6</v>
      </c>
      <c r="O2" t="s">
        <v>7</v>
      </c>
      <c r="P2" t="s">
        <v>8</v>
      </c>
    </row>
    <row r="3" spans="1:16" ht="12.75" customHeight="1" x14ac:dyDescent="0.25">
      <c r="A3" t="s">
        <v>6</v>
      </c>
      <c r="B3" s="10">
        <f>L10</f>
        <v>0</v>
      </c>
      <c r="C3" s="10">
        <f>L13</f>
        <v>0</v>
      </c>
      <c r="D3" s="10">
        <f>L16</f>
        <v>0</v>
      </c>
      <c r="E3" s="10">
        <f>L19</f>
        <v>1700</v>
      </c>
      <c r="H3" t="s">
        <v>2</v>
      </c>
      <c r="I3">
        <f>B$3</f>
        <v>0</v>
      </c>
      <c r="J3">
        <f>B4</f>
        <v>4160</v>
      </c>
      <c r="K3">
        <f>B5</f>
        <v>0</v>
      </c>
      <c r="M3" t="s">
        <v>2</v>
      </c>
      <c r="N3">
        <f>M10</f>
        <v>0</v>
      </c>
      <c r="O3">
        <f>M11</f>
        <v>1</v>
      </c>
      <c r="P3">
        <f>M12</f>
        <v>0</v>
      </c>
    </row>
    <row r="4" spans="1:16" ht="12.75" customHeight="1" x14ac:dyDescent="0.25">
      <c r="A4" t="s">
        <v>7</v>
      </c>
      <c r="B4" s="10">
        <f>L11</f>
        <v>4160</v>
      </c>
      <c r="C4" s="10">
        <f>L14</f>
        <v>0</v>
      </c>
      <c r="D4" s="10">
        <f>L17</f>
        <v>0</v>
      </c>
      <c r="E4" s="10">
        <f>L20</f>
        <v>0</v>
      </c>
      <c r="H4" t="s">
        <v>3</v>
      </c>
      <c r="I4">
        <f>C3</f>
        <v>0</v>
      </c>
      <c r="J4">
        <f>C4</f>
        <v>0</v>
      </c>
      <c r="K4">
        <f>C5</f>
        <v>2500</v>
      </c>
      <c r="M4" t="s">
        <v>3</v>
      </c>
      <c r="N4">
        <f>$M13</f>
        <v>0</v>
      </c>
      <c r="O4">
        <f>$M14</f>
        <v>0</v>
      </c>
      <c r="P4">
        <f>$M15</f>
        <v>1</v>
      </c>
    </row>
    <row r="5" spans="1:16" ht="12.75" customHeight="1" x14ac:dyDescent="0.25">
      <c r="A5" t="s">
        <v>8</v>
      </c>
      <c r="B5" s="10">
        <f>L12</f>
        <v>0</v>
      </c>
      <c r="C5" s="10">
        <f>L15</f>
        <v>2500</v>
      </c>
      <c r="D5" s="10">
        <f>L18</f>
        <v>1200</v>
      </c>
      <c r="E5" s="10">
        <f>L21</f>
        <v>0</v>
      </c>
      <c r="H5" t="s">
        <v>4</v>
      </c>
      <c r="I5">
        <f>D3</f>
        <v>0</v>
      </c>
      <c r="J5">
        <f>D4</f>
        <v>0</v>
      </c>
      <c r="K5">
        <f>D5</f>
        <v>1200</v>
      </c>
      <c r="M5" t="s">
        <v>4</v>
      </c>
      <c r="N5">
        <f>$M16</f>
        <v>0</v>
      </c>
      <c r="O5">
        <f>$M17</f>
        <v>0</v>
      </c>
      <c r="P5">
        <f>$M18</f>
        <v>1</v>
      </c>
    </row>
    <row r="6" spans="1:16" ht="12.75" customHeight="1" x14ac:dyDescent="0.25">
      <c r="A6" s="3" t="s">
        <v>121</v>
      </c>
      <c r="B6">
        <f>SUM(B3,B4,B5)</f>
        <v>4160</v>
      </c>
      <c r="C6">
        <f>SUM(C3,C4,C5)</f>
        <v>2500</v>
      </c>
      <c r="D6">
        <f>SUM(D3,D4,D5)</f>
        <v>1200</v>
      </c>
      <c r="E6">
        <f>SUM(E3,E4,E5)</f>
        <v>1700</v>
      </c>
      <c r="H6" t="s">
        <v>5</v>
      </c>
      <c r="I6">
        <f>E3</f>
        <v>1700</v>
      </c>
      <c r="J6">
        <f>E4</f>
        <v>0</v>
      </c>
      <c r="K6">
        <f>E5</f>
        <v>0</v>
      </c>
      <c r="M6" t="s">
        <v>5</v>
      </c>
      <c r="N6">
        <f>$M19</f>
        <v>1</v>
      </c>
      <c r="O6">
        <f>$M20</f>
        <v>0</v>
      </c>
      <c r="P6">
        <f>$M21</f>
        <v>0</v>
      </c>
    </row>
    <row r="7" spans="1:16" ht="12.75" customHeight="1" x14ac:dyDescent="0.25">
      <c r="A7" s="11"/>
      <c r="B7" s="11"/>
      <c r="C7" s="11"/>
      <c r="D7" s="11"/>
      <c r="E7" s="11"/>
    </row>
    <row r="8" spans="1:16" ht="12.75" customHeight="1" x14ac:dyDescent="0.25"/>
    <row r="9" spans="1:16" ht="12.75" customHeight="1" x14ac:dyDescent="0.25">
      <c r="A9" s="3" t="s">
        <v>9</v>
      </c>
      <c r="B9">
        <v>70</v>
      </c>
      <c r="C9">
        <v>50</v>
      </c>
      <c r="D9">
        <v>60</v>
      </c>
      <c r="E9">
        <v>80</v>
      </c>
      <c r="F9" s="10">
        <f>SUMPRODUCT(B3:E5,B9:E11)</f>
        <v>700500</v>
      </c>
      <c r="J9" s="12" t="s">
        <v>122</v>
      </c>
      <c r="K9" t="s">
        <v>123</v>
      </c>
      <c r="L9" s="12" t="s">
        <v>124</v>
      </c>
      <c r="M9" s="12" t="s">
        <v>125</v>
      </c>
    </row>
    <row r="10" spans="1:16" ht="12.75" customHeight="1" x14ac:dyDescent="0.25">
      <c r="A10" t="s">
        <v>10</v>
      </c>
      <c r="B10">
        <v>75</v>
      </c>
      <c r="C10">
        <v>60</v>
      </c>
      <c r="D10">
        <v>65</v>
      </c>
      <c r="E10">
        <v>75</v>
      </c>
      <c r="J10" s="13" t="s">
        <v>2</v>
      </c>
      <c r="K10" t="s">
        <v>6</v>
      </c>
      <c r="L10" s="13">
        <v>0</v>
      </c>
      <c r="M10" s="14">
        <v>0</v>
      </c>
    </row>
    <row r="11" spans="1:16" ht="12.75" customHeight="1" x14ac:dyDescent="0.25">
      <c r="B11">
        <v>80</v>
      </c>
      <c r="C11">
        <v>65</v>
      </c>
      <c r="D11">
        <v>75</v>
      </c>
      <c r="E11">
        <v>65</v>
      </c>
      <c r="K11" t="s">
        <v>7</v>
      </c>
      <c r="L11" s="13">
        <v>4160</v>
      </c>
      <c r="M11" s="14">
        <v>1</v>
      </c>
    </row>
    <row r="12" spans="1:16" ht="12.75" customHeight="1" x14ac:dyDescent="0.25">
      <c r="K12" t="s">
        <v>8</v>
      </c>
      <c r="L12" s="13">
        <v>0</v>
      </c>
      <c r="M12" s="14">
        <v>0</v>
      </c>
    </row>
    <row r="13" spans="1:16" ht="12.75" customHeight="1" x14ac:dyDescent="0.3">
      <c r="E13" s="15">
        <f>SUM(B3,B4,B5)</f>
        <v>4160</v>
      </c>
      <c r="F13" t="s">
        <v>11</v>
      </c>
      <c r="H13" t="s">
        <v>12</v>
      </c>
      <c r="J13" s="13" t="s">
        <v>3</v>
      </c>
      <c r="K13" t="s">
        <v>6</v>
      </c>
      <c r="L13" s="13">
        <v>0</v>
      </c>
      <c r="M13" s="14">
        <v>0</v>
      </c>
    </row>
    <row r="14" spans="1:16" ht="12.75" customHeight="1" x14ac:dyDescent="0.25">
      <c r="A14" t="s">
        <v>13</v>
      </c>
      <c r="B14">
        <v>1</v>
      </c>
      <c r="C14">
        <v>1</v>
      </c>
      <c r="D14">
        <v>1</v>
      </c>
      <c r="E14">
        <v>1</v>
      </c>
      <c r="F14">
        <f>SUMPRODUCT(B14:E14,B3:E3)</f>
        <v>1700</v>
      </c>
      <c r="G14" t="s">
        <v>14</v>
      </c>
      <c r="H14">
        <v>3000</v>
      </c>
      <c r="K14" t="s">
        <v>7</v>
      </c>
      <c r="L14" s="13">
        <v>0</v>
      </c>
      <c r="M14" s="14">
        <v>0</v>
      </c>
    </row>
    <row r="15" spans="1:16" ht="12.75" customHeight="1" x14ac:dyDescent="0.25">
      <c r="B15">
        <v>1</v>
      </c>
      <c r="C15">
        <v>1</v>
      </c>
      <c r="D15">
        <v>1</v>
      </c>
      <c r="E15">
        <v>1</v>
      </c>
      <c r="F15">
        <f>SUMPRODUCT(B15:E15,B4:E4)</f>
        <v>4160</v>
      </c>
      <c r="G15" t="s">
        <v>14</v>
      </c>
      <c r="H15">
        <v>6000</v>
      </c>
      <c r="K15" t="s">
        <v>8</v>
      </c>
      <c r="L15" s="13">
        <v>2500</v>
      </c>
      <c r="M15" s="14">
        <v>1</v>
      </c>
    </row>
    <row r="16" spans="1:16" ht="12.75" customHeight="1" x14ac:dyDescent="0.25">
      <c r="B16">
        <v>1</v>
      </c>
      <c r="C16">
        <v>1</v>
      </c>
      <c r="D16">
        <v>1</v>
      </c>
      <c r="E16">
        <v>1</v>
      </c>
      <c r="F16">
        <f>SUMPRODUCT(B16:E16,B5:E5)</f>
        <v>3700</v>
      </c>
      <c r="G16" t="s">
        <v>14</v>
      </c>
      <c r="H16">
        <v>4000</v>
      </c>
      <c r="J16" s="13" t="s">
        <v>4</v>
      </c>
      <c r="K16" t="s">
        <v>6</v>
      </c>
      <c r="L16" s="13">
        <v>0</v>
      </c>
      <c r="M16" s="14">
        <v>0</v>
      </c>
    </row>
    <row r="17" spans="1:13" ht="12.75" customHeight="1" x14ac:dyDescent="0.25">
      <c r="K17" t="s">
        <v>7</v>
      </c>
      <c r="L17" s="13">
        <v>0</v>
      </c>
      <c r="M17" s="14">
        <v>0</v>
      </c>
    </row>
    <row r="18" spans="1:13" ht="12.75" customHeight="1" x14ac:dyDescent="0.25">
      <c r="A18" t="s">
        <v>15</v>
      </c>
      <c r="B18">
        <v>1</v>
      </c>
      <c r="C18">
        <v>1</v>
      </c>
      <c r="D18">
        <v>1</v>
      </c>
      <c r="F18">
        <f>SUMPRODUCT($B$18:$D$18,$I$3:$K$3)</f>
        <v>4160</v>
      </c>
      <c r="G18" t="s">
        <v>14</v>
      </c>
      <c r="H18">
        <v>4800</v>
      </c>
      <c r="K18" t="s">
        <v>8</v>
      </c>
      <c r="L18" s="13">
        <v>1200</v>
      </c>
      <c r="M18" s="14">
        <v>1</v>
      </c>
    </row>
    <row r="19" spans="1:13" ht="12.75" customHeight="1" x14ac:dyDescent="0.25">
      <c r="B19">
        <v>1</v>
      </c>
      <c r="C19">
        <v>1</v>
      </c>
      <c r="D19">
        <v>1</v>
      </c>
      <c r="F19">
        <f>SUMPRODUCT($B$19:$D$19,$I$4:$K$4)</f>
        <v>2500</v>
      </c>
      <c r="G19" t="s">
        <v>14</v>
      </c>
      <c r="H19">
        <v>2500</v>
      </c>
      <c r="J19" s="13" t="s">
        <v>5</v>
      </c>
      <c r="K19" t="s">
        <v>6</v>
      </c>
      <c r="L19" s="13">
        <v>1700</v>
      </c>
      <c r="M19" s="14">
        <v>1</v>
      </c>
    </row>
    <row r="20" spans="1:13" ht="12.75" customHeight="1" x14ac:dyDescent="0.25">
      <c r="B20">
        <v>1</v>
      </c>
      <c r="C20">
        <v>1</v>
      </c>
      <c r="D20">
        <v>1</v>
      </c>
      <c r="F20">
        <f>SUMPRODUCT($B$20:$D$20,$I$5:$K$5)</f>
        <v>1200</v>
      </c>
      <c r="G20" t="s">
        <v>14</v>
      </c>
      <c r="H20">
        <v>1200</v>
      </c>
      <c r="K20" t="s">
        <v>7</v>
      </c>
      <c r="L20" s="13">
        <v>0</v>
      </c>
      <c r="M20" s="14">
        <v>0</v>
      </c>
    </row>
    <row r="21" spans="1:13" ht="12.75" customHeight="1" x14ac:dyDescent="0.25">
      <c r="B21">
        <v>1</v>
      </c>
      <c r="C21">
        <v>1</v>
      </c>
      <c r="D21">
        <v>1</v>
      </c>
      <c r="F21">
        <f>SUMPRODUCT($B$21:$D$21,$I$6:$K$6)</f>
        <v>1700</v>
      </c>
      <c r="G21" t="s">
        <v>14</v>
      </c>
      <c r="H21">
        <v>1700</v>
      </c>
      <c r="K21" t="s">
        <v>8</v>
      </c>
      <c r="L21" s="13">
        <v>0</v>
      </c>
      <c r="M21" s="14">
        <v>0</v>
      </c>
    </row>
    <row r="22" spans="1:13" ht="12.75" customHeight="1" x14ac:dyDescent="0.25"/>
    <row r="23" spans="1:13" ht="12.75" customHeight="1" x14ac:dyDescent="0.25"/>
    <row r="24" spans="1:13" ht="12.75" customHeight="1" x14ac:dyDescent="0.25">
      <c r="A24" t="s">
        <v>16</v>
      </c>
      <c r="B24">
        <v>1.25</v>
      </c>
      <c r="C24">
        <v>0.8</v>
      </c>
      <c r="D24">
        <v>1.6</v>
      </c>
      <c r="E24">
        <v>2</v>
      </c>
      <c r="F24">
        <f>SUMPRODUCT(B24:E24,B3:E3)</f>
        <v>3400</v>
      </c>
      <c r="G24" t="s">
        <v>14</v>
      </c>
      <c r="H24">
        <v>3900</v>
      </c>
    </row>
    <row r="25" spans="1:13" ht="12.75" customHeight="1" x14ac:dyDescent="0.25">
      <c r="B25">
        <v>1.25</v>
      </c>
      <c r="C25">
        <v>0.8</v>
      </c>
      <c r="D25">
        <v>1.6</v>
      </c>
      <c r="E25">
        <v>2</v>
      </c>
      <c r="F25">
        <f>SUMPRODUCT(B25:E25,B4:E4)</f>
        <v>5200</v>
      </c>
      <c r="G25" t="s">
        <v>14</v>
      </c>
      <c r="H25">
        <v>5200</v>
      </c>
    </row>
    <row r="26" spans="1:13" ht="12.75" customHeight="1" x14ac:dyDescent="0.25">
      <c r="B26">
        <v>1.25</v>
      </c>
      <c r="C26">
        <v>0.8</v>
      </c>
      <c r="D26">
        <v>1.6</v>
      </c>
      <c r="E26">
        <v>2</v>
      </c>
      <c r="F26">
        <f>SUMPRODUCT(B26:E26,B5:E5)</f>
        <v>3920</v>
      </c>
      <c r="G26" t="s">
        <v>14</v>
      </c>
      <c r="H26">
        <v>4000</v>
      </c>
    </row>
    <row r="27" spans="1:13" ht="12.75" customHeight="1" x14ac:dyDescent="0.25"/>
    <row r="28" spans="1:13" ht="12.75" customHeight="1" x14ac:dyDescent="0.25"/>
    <row r="29" spans="1:13" ht="12.75" customHeight="1" x14ac:dyDescent="0.25">
      <c r="A29" t="s">
        <v>17</v>
      </c>
      <c r="B29">
        <v>1</v>
      </c>
      <c r="C29">
        <v>1</v>
      </c>
      <c r="D29">
        <v>1</v>
      </c>
      <c r="E29">
        <v>1</v>
      </c>
      <c r="F29">
        <f>SUMPRODUCT(B29:E29,B3:E3)</f>
        <v>1700</v>
      </c>
      <c r="G29" t="s">
        <v>18</v>
      </c>
      <c r="H29">
        <f>SUMPRODUCT(B30:E30,B5:E5) * F5</f>
        <v>0</v>
      </c>
    </row>
    <row r="30" spans="1:13" ht="12.75" customHeight="1" x14ac:dyDescent="0.25">
      <c r="B30">
        <v>0.9</v>
      </c>
      <c r="C30">
        <v>0.9</v>
      </c>
      <c r="D30">
        <v>0.9</v>
      </c>
      <c r="E30">
        <v>0.9</v>
      </c>
    </row>
    <row r="31" spans="1:13" ht="12.75" customHeight="1" x14ac:dyDescent="0.25"/>
    <row r="32" spans="1:13" ht="12.75" customHeight="1" x14ac:dyDescent="0.25">
      <c r="B32">
        <v>1</v>
      </c>
      <c r="C32">
        <v>1</v>
      </c>
      <c r="D32">
        <v>1</v>
      </c>
      <c r="E32">
        <v>1</v>
      </c>
      <c r="F32">
        <f>SUMPRODUCT(B32:E32,B3:E3)</f>
        <v>1700</v>
      </c>
      <c r="G32" t="s">
        <v>14</v>
      </c>
      <c r="H32">
        <f>SUMPRODUCT(B33:E33,B5:E5)</f>
        <v>4070</v>
      </c>
    </row>
    <row r="33" spans="1:8" ht="12.75" customHeight="1" x14ac:dyDescent="0.25">
      <c r="B33">
        <v>1.1000000000000001</v>
      </c>
      <c r="C33">
        <v>1.1000000000000001</v>
      </c>
      <c r="D33">
        <v>1.1000000000000001</v>
      </c>
      <c r="E33">
        <v>1.1000000000000001</v>
      </c>
    </row>
    <row r="34" spans="1:8" ht="12.75" customHeight="1" x14ac:dyDescent="0.25"/>
    <row r="35" spans="1:8" ht="12.75" customHeight="1" x14ac:dyDescent="0.25"/>
    <row r="36" spans="1:8" ht="12.75" customHeight="1" x14ac:dyDescent="0.25">
      <c r="A36" t="s">
        <v>19</v>
      </c>
      <c r="B36">
        <v>1</v>
      </c>
      <c r="C36">
        <v>1</v>
      </c>
      <c r="D36">
        <v>1</v>
      </c>
      <c r="E36">
        <v>1</v>
      </c>
      <c r="F36">
        <f>SUMPRODUCT(B36:E36,B4:E4)</f>
        <v>4160</v>
      </c>
      <c r="G36" t="s">
        <v>18</v>
      </c>
      <c r="H36">
        <f>SUMPRODUCT(B3:E3,$B$37:$E$37) + SUMPRODUCT(B4:E4,$B$37:$E$37) + SUMPRODUCT(B5:E5,$B$37:$E$37)</f>
        <v>3824</v>
      </c>
    </row>
    <row r="37" spans="1:8" ht="12.75" customHeight="1" x14ac:dyDescent="0.25">
      <c r="B37">
        <v>0.4</v>
      </c>
      <c r="C37">
        <v>0.4</v>
      </c>
      <c r="D37">
        <v>0.4</v>
      </c>
      <c r="E37">
        <v>0.4</v>
      </c>
    </row>
    <row r="38" spans="1:8" ht="12.75" customHeight="1" x14ac:dyDescent="0.25"/>
    <row r="39" spans="1:8" ht="12.75" customHeight="1" x14ac:dyDescent="0.25">
      <c r="B39">
        <v>1</v>
      </c>
      <c r="C39">
        <v>1</v>
      </c>
      <c r="D39">
        <v>1</v>
      </c>
      <c r="E39">
        <v>1</v>
      </c>
      <c r="F39">
        <f>SUMPRODUCT(B39:E39,B4:E4)</f>
        <v>4160</v>
      </c>
      <c r="G39" t="s">
        <v>14</v>
      </c>
      <c r="H39">
        <f>SUMPRODUCT($B$40:$E$40,B3:E3) + SUMPRODUCT($B$40:$E$40,B4:E4)  + SUMPRODUCT($B$40:$E$40,B5:E5)</f>
        <v>5736</v>
      </c>
    </row>
    <row r="40" spans="1:8" ht="12.75" customHeight="1" x14ac:dyDescent="0.25">
      <c r="B40">
        <v>0.6</v>
      </c>
      <c r="C40">
        <v>0.6</v>
      </c>
      <c r="D40">
        <v>0.6</v>
      </c>
      <c r="E40">
        <v>0.6</v>
      </c>
    </row>
    <row r="41" spans="1:8" ht="12.75" customHeight="1" x14ac:dyDescent="0.25"/>
    <row r="42" spans="1:8" ht="12.75" customHeight="1" x14ac:dyDescent="0.25"/>
    <row r="43" spans="1:8" ht="12.75" customHeight="1" x14ac:dyDescent="0.25">
      <c r="A43" s="3" t="s">
        <v>126</v>
      </c>
      <c r="B43" s="11">
        <v>1</v>
      </c>
      <c r="C43" s="11">
        <v>1</v>
      </c>
      <c r="D43">
        <v>1</v>
      </c>
      <c r="F43" s="11">
        <f>SUMPRODUCT($B$43:$D$43,N3:P3)</f>
        <v>1</v>
      </c>
      <c r="G43" s="11" t="s">
        <v>14</v>
      </c>
      <c r="H43" s="11">
        <v>1</v>
      </c>
    </row>
    <row r="44" spans="1:8" ht="12.75" customHeight="1" x14ac:dyDescent="0.25">
      <c r="B44">
        <v>1</v>
      </c>
      <c r="C44">
        <v>1</v>
      </c>
      <c r="D44">
        <v>1</v>
      </c>
      <c r="F44" s="11">
        <f>SUMPRODUCT($B$43:$D$43,N4:P4)</f>
        <v>1</v>
      </c>
      <c r="G44" t="s">
        <v>14</v>
      </c>
      <c r="H44">
        <v>1</v>
      </c>
    </row>
    <row r="45" spans="1:8" ht="12.75" customHeight="1" x14ac:dyDescent="0.25">
      <c r="B45">
        <v>1</v>
      </c>
      <c r="C45">
        <v>1</v>
      </c>
      <c r="D45">
        <v>1</v>
      </c>
      <c r="F45" s="11">
        <f>SUMPRODUCT($B$43:$D$43,N5:P5)</f>
        <v>1</v>
      </c>
      <c r="G45" t="s">
        <v>14</v>
      </c>
      <c r="H45">
        <v>1</v>
      </c>
    </row>
    <row r="46" spans="1:8" ht="12.75" customHeight="1" x14ac:dyDescent="0.25">
      <c r="B46">
        <v>1</v>
      </c>
      <c r="C46">
        <v>1</v>
      </c>
      <c r="D46">
        <v>1</v>
      </c>
      <c r="F46" s="11">
        <f>SUMPRODUCT($B$43:$D$43,N6:P6)</f>
        <v>1</v>
      </c>
      <c r="G46" t="s">
        <v>14</v>
      </c>
      <c r="H46">
        <v>1</v>
      </c>
    </row>
    <row r="47" spans="1:8" ht="12.75" customHeight="1" x14ac:dyDescent="0.25"/>
    <row r="48" spans="1:8" ht="12.75" customHeight="1" x14ac:dyDescent="0.25"/>
    <row r="49" spans="1:8" ht="12.75" customHeight="1" x14ac:dyDescent="0.25">
      <c r="A49" t="s">
        <v>126</v>
      </c>
      <c r="B49">
        <v>1</v>
      </c>
      <c r="F49">
        <f>B3</f>
        <v>0</v>
      </c>
      <c r="G49" t="s">
        <v>14</v>
      </c>
      <c r="H49">
        <f>H18* N3</f>
        <v>0</v>
      </c>
    </row>
    <row r="50" spans="1:8" ht="12.75" customHeight="1" x14ac:dyDescent="0.25">
      <c r="A50" t="s">
        <v>2</v>
      </c>
      <c r="C50">
        <v>1</v>
      </c>
      <c r="F50">
        <f>$B4</f>
        <v>4160</v>
      </c>
      <c r="G50" t="s">
        <v>14</v>
      </c>
      <c r="H50">
        <f>H18 * O3</f>
        <v>4800</v>
      </c>
    </row>
    <row r="51" spans="1:8" ht="12.75" customHeight="1" x14ac:dyDescent="0.25">
      <c r="D51">
        <v>1</v>
      </c>
      <c r="F51">
        <f>$B5</f>
        <v>0</v>
      </c>
      <c r="G51" t="s">
        <v>14</v>
      </c>
      <c r="H51">
        <f>H18 * P3</f>
        <v>0</v>
      </c>
    </row>
    <row r="52" spans="1:8" ht="12.75" customHeight="1" x14ac:dyDescent="0.25"/>
    <row r="53" spans="1:8" ht="12.75" customHeight="1" x14ac:dyDescent="0.25">
      <c r="A53" t="s">
        <v>3</v>
      </c>
      <c r="B53">
        <v>1</v>
      </c>
      <c r="F53">
        <f>$C3</f>
        <v>0</v>
      </c>
      <c r="G53" t="s">
        <v>14</v>
      </c>
      <c r="H53">
        <f>H19 * N$4</f>
        <v>0</v>
      </c>
    </row>
    <row r="54" spans="1:8" ht="12.75" customHeight="1" x14ac:dyDescent="0.25">
      <c r="C54">
        <v>1</v>
      </c>
      <c r="F54">
        <f>$C4</f>
        <v>0</v>
      </c>
      <c r="G54" t="s">
        <v>14</v>
      </c>
      <c r="H54">
        <f>H19 * O$4</f>
        <v>0</v>
      </c>
    </row>
    <row r="55" spans="1:8" ht="12.75" customHeight="1" x14ac:dyDescent="0.25">
      <c r="D55">
        <v>1</v>
      </c>
      <c r="F55">
        <f>$C5</f>
        <v>2500</v>
      </c>
      <c r="G55" t="s">
        <v>14</v>
      </c>
      <c r="H55">
        <f>H19 * P$4</f>
        <v>2500</v>
      </c>
    </row>
    <row r="56" spans="1:8" ht="12.75" customHeight="1" x14ac:dyDescent="0.25"/>
    <row r="57" spans="1:8" ht="12.75" customHeight="1" x14ac:dyDescent="0.25">
      <c r="A57" t="s">
        <v>4</v>
      </c>
      <c r="B57">
        <v>1</v>
      </c>
      <c r="F57">
        <f>$D3</f>
        <v>0</v>
      </c>
      <c r="G57" t="s">
        <v>14</v>
      </c>
      <c r="H57">
        <f>H20 * N$5</f>
        <v>0</v>
      </c>
    </row>
    <row r="58" spans="1:8" ht="12.75" customHeight="1" x14ac:dyDescent="0.25">
      <c r="C58">
        <v>1</v>
      </c>
      <c r="F58">
        <f>$D4</f>
        <v>0</v>
      </c>
      <c r="G58" t="s">
        <v>14</v>
      </c>
      <c r="H58">
        <f>H20 * O$5</f>
        <v>0</v>
      </c>
    </row>
    <row r="59" spans="1:8" ht="12.75" customHeight="1" x14ac:dyDescent="0.25">
      <c r="D59">
        <v>1</v>
      </c>
      <c r="F59">
        <f>$D5</f>
        <v>1200</v>
      </c>
      <c r="G59" t="s">
        <v>14</v>
      </c>
      <c r="H59">
        <f>H20 * P$5</f>
        <v>1200</v>
      </c>
    </row>
    <row r="60" spans="1:8" ht="12.75" customHeight="1" x14ac:dyDescent="0.25"/>
    <row r="61" spans="1:8" ht="12.75" customHeight="1" x14ac:dyDescent="0.25">
      <c r="A61" t="s">
        <v>5</v>
      </c>
      <c r="B61">
        <v>1</v>
      </c>
      <c r="F61">
        <f>$E3</f>
        <v>1700</v>
      </c>
      <c r="G61" t="s">
        <v>14</v>
      </c>
      <c r="H61">
        <f>H21 * N$6</f>
        <v>1700</v>
      </c>
    </row>
    <row r="62" spans="1:8" ht="12.75" customHeight="1" x14ac:dyDescent="0.25">
      <c r="C62">
        <v>1</v>
      </c>
      <c r="F62">
        <f>$E4</f>
        <v>0</v>
      </c>
      <c r="G62" t="s">
        <v>14</v>
      </c>
      <c r="H62">
        <f>H21 * O$6</f>
        <v>0</v>
      </c>
    </row>
    <row r="63" spans="1:8" ht="12.75" customHeight="1" x14ac:dyDescent="0.25">
      <c r="D63">
        <v>1</v>
      </c>
      <c r="F63">
        <f>$E5</f>
        <v>0</v>
      </c>
      <c r="G63" t="s">
        <v>14</v>
      </c>
      <c r="H63">
        <f>H21 * P$6</f>
        <v>0</v>
      </c>
    </row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7" zoomScale="120" zoomScaleNormal="120" workbookViewId="0">
      <selection activeCell="M19" sqref="M19"/>
    </sheetView>
  </sheetViews>
  <sheetFormatPr defaultColWidth="11.5546875" defaultRowHeight="13.2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1033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33</vt:i4>
      </vt:variant>
    </vt:vector>
  </HeadingPairs>
  <TitlesOfParts>
    <vt:vector size="41" baseType="lpstr">
      <vt:lpstr>Modelo</vt:lpstr>
      <vt:lpstr>Relatório de Resposta</vt:lpstr>
      <vt:lpstr>Relatório de Sensibilidade</vt:lpstr>
      <vt:lpstr>Gráfico</vt:lpstr>
      <vt:lpstr>Alteração função objetiva </vt:lpstr>
      <vt:lpstr>Variação de lucro</vt:lpstr>
      <vt:lpstr>Binária</vt:lpstr>
      <vt:lpstr>Gráfico (binária)</vt:lpstr>
      <vt:lpstr>'Alteração função objetiva '!solver_adj</vt:lpstr>
      <vt:lpstr>Modelo!solver_adj</vt:lpstr>
      <vt:lpstr>'Alteração função objetiva '!solver_lhs1</vt:lpstr>
      <vt:lpstr>Modelo!solver_lhs1</vt:lpstr>
      <vt:lpstr>'Alteração função objetiva '!solver_lhs2</vt:lpstr>
      <vt:lpstr>Modelo!solver_lhs2</vt:lpstr>
      <vt:lpstr>'Alteração função objetiva '!solver_lhs3</vt:lpstr>
      <vt:lpstr>Modelo!solver_lhs3</vt:lpstr>
      <vt:lpstr>'Alteração função objetiva '!solver_lhs4</vt:lpstr>
      <vt:lpstr>Modelo!solver_lhs4</vt:lpstr>
      <vt:lpstr>'Alteração função objetiva '!solver_lhs5</vt:lpstr>
      <vt:lpstr>Modelo!solver_lhs5</vt:lpstr>
      <vt:lpstr>'Alteração função objetiva '!solver_lhs6</vt:lpstr>
      <vt:lpstr>Modelo!solver_lhs6</vt:lpstr>
      <vt:lpstr>'Alteração função objetiva '!solver_lhs7</vt:lpstr>
      <vt:lpstr>Modelo!solver_lhs7</vt:lpstr>
      <vt:lpstr>'Alteração função objetiva '!solver_opt</vt:lpstr>
      <vt:lpstr>Binária!solver_opt</vt:lpstr>
      <vt:lpstr>Modelo!solver_opt</vt:lpstr>
      <vt:lpstr>'Alteração função objetiva '!solver_rhs1</vt:lpstr>
      <vt:lpstr>Modelo!solver_rhs1</vt:lpstr>
      <vt:lpstr>'Alteração função objetiva '!solver_rhs2</vt:lpstr>
      <vt:lpstr>Modelo!solver_rhs2</vt:lpstr>
      <vt:lpstr>'Alteração função objetiva '!solver_rhs3</vt:lpstr>
      <vt:lpstr>Modelo!solver_rhs3</vt:lpstr>
      <vt:lpstr>'Alteração função objetiva '!solver_rhs4</vt:lpstr>
      <vt:lpstr>Modelo!solver_rhs4</vt:lpstr>
      <vt:lpstr>'Alteração função objetiva '!solver_rhs5</vt:lpstr>
      <vt:lpstr>Modelo!solver_rhs5</vt:lpstr>
      <vt:lpstr>'Alteração função objetiva '!solver_rhs6</vt:lpstr>
      <vt:lpstr>Modelo!solver_rhs6</vt:lpstr>
      <vt:lpstr>'Alteração função objetiva '!solver_rhs7</vt:lpstr>
      <vt:lpstr>Modelo!solver_rhs7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André Senos Duarte Estêvão</cp:lastModifiedBy>
  <cp:revision>10</cp:revision>
  <dcterms:modified xsi:type="dcterms:W3CDTF">2024-05-20T11:39:06Z</dcterms:modified>
  <dc:language>pt-PT</dc:language>
</cp:coreProperties>
</file>