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de\OneDrive\Documenten\Business\SolerEurope\"/>
    </mc:Choice>
  </mc:AlternateContent>
  <xr:revisionPtr revIDLastSave="0" documentId="8_{895B0607-0163-49CB-9DC7-21C5AE5FCA6D}" xr6:coauthVersionLast="47" xr6:coauthVersionMax="47" xr10:uidLastSave="{00000000-0000-0000-0000-000000000000}"/>
  <bookViews>
    <workbookView xWindow="-98" yWindow="-98" windowWidth="23236" windowHeight="13875" activeTab="2" xr2:uid="{BE19EC7F-76D6-42C1-9F98-7792A0A6103F}"/>
  </bookViews>
  <sheets>
    <sheet name="Finance" sheetId="1" r:id="rId1"/>
    <sheet name="CostPrice" sheetId="3" r:id="rId2"/>
    <sheet name="LCOE" sheetId="10" r:id="rId3"/>
    <sheet name="Dunkelflaute 11okt23" sheetId="7" r:id="rId4"/>
    <sheet name="LoadZones" sheetId="5" r:id="rId5"/>
    <sheet name="BattVSSolar" sheetId="4" r:id="rId6"/>
    <sheet name="Connections" sheetId="2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7" i="10" l="1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U3" i="10"/>
  <c r="AG6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U9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B12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B7" i="10"/>
  <c r="B6" i="10"/>
  <c r="AF9" i="10"/>
  <c r="Q9" i="10"/>
  <c r="AF3" i="10"/>
  <c r="AA3" i="10"/>
  <c r="Q3" i="10"/>
  <c r="M4" i="3"/>
  <c r="B9" i="10"/>
  <c r="M3" i="3"/>
  <c r="J3" i="3"/>
  <c r="M2" i="3"/>
  <c r="N2" i="3"/>
  <c r="M5" i="3"/>
  <c r="J5" i="3"/>
  <c r="G2" i="3"/>
  <c r="H2" i="3"/>
  <c r="F2" i="3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" i="7"/>
  <c r="L2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D3" i="1"/>
  <c r="D4" i="1"/>
  <c r="D5" i="1"/>
  <c r="D6" i="1"/>
  <c r="D7" i="1"/>
  <c r="D8" i="1"/>
  <c r="D9" i="1"/>
  <c r="D2" i="1"/>
  <c r="E3" i="1"/>
  <c r="E4" i="1"/>
  <c r="E5" i="1"/>
  <c r="E6" i="1"/>
  <c r="E7" i="1"/>
  <c r="E8" i="1"/>
  <c r="E9" i="1"/>
  <c r="E2" i="1"/>
  <c r="D3" i="2"/>
  <c r="D4" i="2"/>
  <c r="D5" i="2"/>
  <c r="D6" i="2"/>
  <c r="D7" i="2"/>
  <c r="D8" i="2"/>
  <c r="D9" i="2"/>
  <c r="D10" i="2"/>
  <c r="D11" i="2"/>
  <c r="D2" i="2"/>
  <c r="D50" i="4"/>
  <c r="D49" i="4"/>
  <c r="E50" i="4"/>
  <c r="D48" i="4"/>
  <c r="E48" i="4"/>
  <c r="E49" i="4"/>
  <c r="A48" i="4"/>
  <c r="B48" i="4"/>
  <c r="G34" i="4"/>
  <c r="H34" i="4"/>
  <c r="F2" i="4"/>
  <c r="C34" i="4"/>
  <c r="F34" i="4" s="1"/>
  <c r="C38" i="4"/>
  <c r="C37" i="4"/>
  <c r="C36" i="4"/>
  <c r="C35" i="4"/>
  <c r="A35" i="4"/>
  <c r="A36" i="4" s="1"/>
  <c r="D34" i="4"/>
  <c r="A3" i="4"/>
  <c r="D3" i="4" s="1"/>
  <c r="E3" i="4" s="1"/>
  <c r="D2" i="4"/>
  <c r="E2" i="4" s="1"/>
  <c r="C5" i="4"/>
  <c r="C6" i="4"/>
  <c r="C4" i="4"/>
  <c r="C3" i="4"/>
  <c r="C2" i="4"/>
  <c r="M13" i="10" l="1"/>
  <c r="AQ8" i="10"/>
  <c r="AD13" i="10"/>
  <c r="H8" i="10"/>
  <c r="G8" i="10"/>
  <c r="F8" i="10"/>
  <c r="D8" i="10"/>
  <c r="AD8" i="10"/>
  <c r="N13" i="10"/>
  <c r="AY8" i="10"/>
  <c r="M8" i="10"/>
  <c r="AX8" i="10"/>
  <c r="L8" i="10"/>
  <c r="AW8" i="10"/>
  <c r="K8" i="10"/>
  <c r="AV8" i="10"/>
  <c r="T8" i="10"/>
  <c r="AG13" i="10"/>
  <c r="AU8" i="10"/>
  <c r="C13" i="10"/>
  <c r="AF13" i="10"/>
  <c r="AP8" i="10"/>
  <c r="AE13" i="10"/>
  <c r="AO8" i="10"/>
  <c r="AN8" i="10"/>
  <c r="J8" i="10"/>
  <c r="AM8" i="10"/>
  <c r="AC13" i="10"/>
  <c r="I8" i="10"/>
  <c r="AL8" i="10"/>
  <c r="AB13" i="10"/>
  <c r="AK8" i="10"/>
  <c r="AA13" i="10"/>
  <c r="AJ8" i="10"/>
  <c r="Z13" i="10"/>
  <c r="AR13" i="10"/>
  <c r="AI8" i="10"/>
  <c r="Y13" i="10"/>
  <c r="AQ13" i="10"/>
  <c r="AH8" i="10"/>
  <c r="X13" i="10"/>
  <c r="AE8" i="10"/>
  <c r="W13" i="10"/>
  <c r="AP13" i="10"/>
  <c r="L13" i="10"/>
  <c r="AO13" i="10"/>
  <c r="K13" i="10"/>
  <c r="AN13" i="10"/>
  <c r="J13" i="10"/>
  <c r="AM13" i="10"/>
  <c r="I13" i="10"/>
  <c r="AL13" i="10"/>
  <c r="H13" i="10"/>
  <c r="AK13" i="10"/>
  <c r="AF8" i="10"/>
  <c r="G13" i="10"/>
  <c r="AJ13" i="10"/>
  <c r="F13" i="10"/>
  <c r="AI13" i="10"/>
  <c r="E13" i="10"/>
  <c r="V13" i="10"/>
  <c r="C8" i="10"/>
  <c r="AC8" i="10"/>
  <c r="D13" i="10"/>
  <c r="U13" i="10"/>
  <c r="AH13" i="10"/>
  <c r="E8" i="10"/>
  <c r="AB8" i="10"/>
  <c r="T13" i="10"/>
  <c r="AY13" i="10"/>
  <c r="AA8" i="10"/>
  <c r="S13" i="10"/>
  <c r="AG8" i="10"/>
  <c r="S8" i="10"/>
  <c r="Z8" i="10"/>
  <c r="R13" i="10"/>
  <c r="AX13" i="10"/>
  <c r="R8" i="10"/>
  <c r="Y8" i="10"/>
  <c r="Q13" i="10"/>
  <c r="AW13" i="10"/>
  <c r="Q8" i="10"/>
  <c r="X8" i="10"/>
  <c r="P13" i="10"/>
  <c r="AV13" i="10"/>
  <c r="AT8" i="10"/>
  <c r="P8" i="10"/>
  <c r="W8" i="10"/>
  <c r="O13" i="10"/>
  <c r="AU13" i="10"/>
  <c r="AS8" i="10"/>
  <c r="O8" i="10"/>
  <c r="V8" i="10"/>
  <c r="AT13" i="10"/>
  <c r="AR8" i="10"/>
  <c r="N8" i="10"/>
  <c r="U8" i="10"/>
  <c r="AS13" i="10"/>
  <c r="M6" i="3"/>
  <c r="L3" i="7"/>
  <c r="L4" i="7" s="1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L111" i="7" s="1"/>
  <c r="L112" i="7" s="1"/>
  <c r="L113" i="7" s="1"/>
  <c r="L114" i="7" s="1"/>
  <c r="L115" i="7" s="1"/>
  <c r="L116" i="7" s="1"/>
  <c r="L117" i="7" s="1"/>
  <c r="L118" i="7" s="1"/>
  <c r="L119" i="7" s="1"/>
  <c r="L120" i="7" s="1"/>
  <c r="L121" i="7" s="1"/>
  <c r="L122" i="7" s="1"/>
  <c r="L123" i="7" s="1"/>
  <c r="L124" i="7" s="1"/>
  <c r="L125" i="7" s="1"/>
  <c r="L126" i="7" s="1"/>
  <c r="L127" i="7" s="1"/>
  <c r="L128" i="7" s="1"/>
  <c r="L129" i="7" s="1"/>
  <c r="L130" i="7" s="1"/>
  <c r="L131" i="7" s="1"/>
  <c r="L132" i="7" s="1"/>
  <c r="L133" i="7" s="1"/>
  <c r="L134" i="7" s="1"/>
  <c r="L135" i="7" s="1"/>
  <c r="L136" i="7" s="1"/>
  <c r="L137" i="7" s="1"/>
  <c r="L138" i="7" s="1"/>
  <c r="L139" i="7" s="1"/>
  <c r="L140" i="7" s="1"/>
  <c r="L141" i="7" s="1"/>
  <c r="L142" i="7" s="1"/>
  <c r="L143" i="7" s="1"/>
  <c r="L144" i="7" s="1"/>
  <c r="L145" i="7" s="1"/>
  <c r="L146" i="7" s="1"/>
  <c r="L147" i="7" s="1"/>
  <c r="L148" i="7" s="1"/>
  <c r="L149" i="7" s="1"/>
  <c r="L150" i="7" s="1"/>
  <c r="L151" i="7" s="1"/>
  <c r="L152" i="7" s="1"/>
  <c r="L153" i="7" s="1"/>
  <c r="L154" i="7" s="1"/>
  <c r="L155" i="7" s="1"/>
  <c r="L156" i="7" s="1"/>
  <c r="L157" i="7" s="1"/>
  <c r="L158" i="7" s="1"/>
  <c r="L159" i="7" s="1"/>
  <c r="L160" i="7" s="1"/>
  <c r="L161" i="7" s="1"/>
  <c r="L162" i="7" s="1"/>
  <c r="L163" i="7" s="1"/>
  <c r="L164" i="7" s="1"/>
  <c r="L165" i="7" s="1"/>
  <c r="L166" i="7" s="1"/>
  <c r="L167" i="7" s="1"/>
  <c r="L168" i="7" s="1"/>
  <c r="L169" i="7" s="1"/>
  <c r="L170" i="7" s="1"/>
  <c r="L171" i="7" s="1"/>
  <c r="L172" i="7" s="1"/>
  <c r="L173" i="7" s="1"/>
  <c r="L174" i="7" s="1"/>
  <c r="L175" i="7" s="1"/>
  <c r="L176" i="7" s="1"/>
  <c r="L177" i="7" s="1"/>
  <c r="L178" i="7" s="1"/>
  <c r="L179" i="7" s="1"/>
  <c r="L180" i="7" s="1"/>
  <c r="L181" i="7" s="1"/>
  <c r="L182" i="7" s="1"/>
  <c r="L183" i="7" s="1"/>
  <c r="L184" i="7" s="1"/>
  <c r="J2" i="3"/>
  <c r="A37" i="4"/>
  <c r="D36" i="4"/>
  <c r="F36" i="4"/>
  <c r="D35" i="4"/>
  <c r="F35" i="4" s="1"/>
  <c r="A4" i="4"/>
  <c r="A5" i="4" s="1"/>
  <c r="D5" i="4" s="1"/>
  <c r="E5" i="4" s="1"/>
  <c r="A6" i="4"/>
  <c r="D6" i="4" s="1"/>
  <c r="E6" i="4" s="1"/>
  <c r="J4" i="3" l="1"/>
  <c r="J6" i="3" s="1"/>
  <c r="A38" i="4"/>
  <c r="D38" i="4" s="1"/>
  <c r="F38" i="4" s="1"/>
  <c r="D37" i="4"/>
  <c r="F37" i="4" s="1"/>
  <c r="D4" i="4"/>
  <c r="E4" i="4" s="1"/>
</calcChain>
</file>

<file path=xl/sharedStrings.xml><?xml version="1.0" encoding="utf-8"?>
<sst xmlns="http://schemas.openxmlformats.org/spreadsheetml/2006/main" count="124" uniqueCount="83">
  <si>
    <t>Land/km2</t>
  </si>
  <si>
    <t>Romania</t>
  </si>
  <si>
    <t>Greece</t>
  </si>
  <si>
    <t>Italy</t>
  </si>
  <si>
    <t>France</t>
  </si>
  <si>
    <t>Spain</t>
  </si>
  <si>
    <t>Portugal</t>
  </si>
  <si>
    <t>Mean wage</t>
  </si>
  <si>
    <t>Bulgaria</t>
  </si>
  <si>
    <t>Panels cost per GW</t>
  </si>
  <si>
    <t>Batteries cost per GW</t>
  </si>
  <si>
    <t>Point A</t>
  </si>
  <si>
    <t>Point B</t>
  </si>
  <si>
    <t>Distance</t>
  </si>
  <si>
    <t>Cables Cost per GW</t>
  </si>
  <si>
    <t>Germany</t>
  </si>
  <si>
    <t>pv</t>
  </si>
  <si>
    <t>batt</t>
  </si>
  <si>
    <t>grid</t>
  </si>
  <si>
    <t>Cum hours</t>
  </si>
  <si>
    <t>cap factor</t>
  </si>
  <si>
    <t>PV</t>
  </si>
  <si>
    <t>Batt</t>
  </si>
  <si>
    <t>Som</t>
  </si>
  <si>
    <t>Wind</t>
  </si>
  <si>
    <t>Huibertgat</t>
  </si>
  <si>
    <t>Wind-only</t>
  </si>
  <si>
    <t>Wind df</t>
  </si>
  <si>
    <t>With curbing</t>
  </si>
  <si>
    <t>Balance</t>
  </si>
  <si>
    <t>Power output</t>
  </si>
  <si>
    <t>Cost</t>
  </si>
  <si>
    <t>wind</t>
  </si>
  <si>
    <t>Country</t>
  </si>
  <si>
    <t>Perc</t>
  </si>
  <si>
    <t>DE</t>
  </si>
  <si>
    <t>FR</t>
  </si>
  <si>
    <t>IT</t>
  </si>
  <si>
    <t>ES</t>
  </si>
  <si>
    <t>PL</t>
  </si>
  <si>
    <t>SE</t>
  </si>
  <si>
    <t>NL</t>
  </si>
  <si>
    <t>BE</t>
  </si>
  <si>
    <t>FI</t>
  </si>
  <si>
    <t>CZ</t>
  </si>
  <si>
    <t>AT</t>
  </si>
  <si>
    <t>RO</t>
  </si>
  <si>
    <t>PT</t>
  </si>
  <si>
    <t>GR</t>
  </si>
  <si>
    <t>HU</t>
  </si>
  <si>
    <t>BG</t>
  </si>
  <si>
    <t>DK</t>
  </si>
  <si>
    <t>SK</t>
  </si>
  <si>
    <t>HR</t>
  </si>
  <si>
    <t>SI</t>
  </si>
  <si>
    <t>IE</t>
  </si>
  <si>
    <t>LT</t>
  </si>
  <si>
    <t>EE</t>
  </si>
  <si>
    <t>LV</t>
  </si>
  <si>
    <t>LU</t>
  </si>
  <si>
    <t>CY</t>
  </si>
  <si>
    <t>Munchen</t>
  </si>
  <si>
    <t>Zeeland</t>
  </si>
  <si>
    <t>Borkum</t>
  </si>
  <si>
    <t>Arkona</t>
  </si>
  <si>
    <t>Turbine</t>
  </si>
  <si>
    <t>VlakteRaan</t>
  </si>
  <si>
    <t>Load</t>
  </si>
  <si>
    <t>Batt_cap</t>
  </si>
  <si>
    <t>Prod</t>
  </si>
  <si>
    <t>Capacity</t>
  </si>
  <si>
    <t>https://de.statista.com/statistik/daten/studie/155964/umfrage/entwicklung-der-industriestrompreise-in-deutschland-seit-1995/#:~:text=Strompreise%20f%C3%BCr%20die%20Industrie%20in%20Deutschland%20bis%202024&amp;text=Im%20Jahr%202024%20betrug%20der</t>
  </si>
  <si>
    <t>rund%2013%20Cent%20pro%20Kilowattstunde.</t>
  </si>
  <si>
    <t>Nuclear</t>
  </si>
  <si>
    <t>LCOE</t>
  </si>
  <si>
    <t>Load served</t>
  </si>
  <si>
    <t>Capex</t>
  </si>
  <si>
    <t>Opex</t>
  </si>
  <si>
    <t>Yearly cost</t>
  </si>
  <si>
    <t>Year</t>
  </si>
  <si>
    <t>Renewables</t>
  </si>
  <si>
    <t>Production</t>
  </si>
  <si>
    <t>Discount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</si>
</sst>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name val="Segoe UI"/>
      <family val="2"/>
    </font>
    <font>
      <sz val="11"/>
      <color rgb="FFFF0000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11" borderId="0" applyNumberFormat="0" applyBorder="0" applyAlignment="0" applyProtection="0"/>
  </cellStyleXfs>
  <cellXfs count="27">
    <xf numFmtId="0" fontId="0" fillId="0" borderId="0" xfId="0"/>
    <xf numFmtId="1" fontId="0" fillId="0" borderId="0" xfId="0" applyNumberFormat="1"/>
    <xf numFmtId="1" fontId="0" fillId="0" borderId="0" xfId="2" applyNumberFormat="1" applyFont="1"/>
    <xf numFmtId="1" fontId="0" fillId="0" borderId="0" xfId="1" applyNumberFormat="1" applyFont="1"/>
    <xf numFmtId="0" fontId="2" fillId="0" borderId="0" xfId="0" applyFont="1"/>
    <xf numFmtId="0" fontId="0" fillId="2" borderId="0" xfId="0" applyFill="1"/>
    <xf numFmtId="0" fontId="3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0" borderId="1" xfId="0" applyFont="1" applyBorder="1" applyAlignment="1">
      <alignment horizontal="right" vertical="center" wrapText="1"/>
    </xf>
    <xf numFmtId="0" fontId="4" fillId="5" borderId="1" xfId="0" applyFont="1" applyFill="1" applyBorder="1" applyAlignment="1">
      <alignment horizontal="right" vertical="center" wrapText="1"/>
    </xf>
    <xf numFmtId="0" fontId="4" fillId="7" borderId="1" xfId="0" applyFont="1" applyFill="1" applyBorder="1" applyAlignment="1">
      <alignment horizontal="right" vertical="center" wrapText="1"/>
    </xf>
    <xf numFmtId="0" fontId="4" fillId="8" borderId="1" xfId="0" applyFont="1" applyFill="1" applyBorder="1" applyAlignment="1">
      <alignment horizontal="right" vertical="center" wrapText="1"/>
    </xf>
    <xf numFmtId="0" fontId="4" fillId="9" borderId="1" xfId="0" applyFont="1" applyFill="1" applyBorder="1" applyAlignment="1">
      <alignment horizontal="right" vertical="center" wrapText="1"/>
    </xf>
    <xf numFmtId="0" fontId="4" fillId="10" borderId="1" xfId="0" applyFont="1" applyFill="1" applyBorder="1" applyAlignment="1">
      <alignment horizontal="right" vertical="center" wrapText="1"/>
    </xf>
    <xf numFmtId="2" fontId="0" fillId="0" borderId="0" xfId="0" applyNumberFormat="1"/>
    <xf numFmtId="2" fontId="5" fillId="0" borderId="0" xfId="0" applyNumberFormat="1" applyFont="1"/>
    <xf numFmtId="2" fontId="0" fillId="0" borderId="0" xfId="0" quotePrefix="1" applyNumberFormat="1"/>
    <xf numFmtId="0" fontId="5" fillId="0" borderId="0" xfId="0" applyFont="1"/>
    <xf numFmtId="0" fontId="7" fillId="0" borderId="0" xfId="0" applyFont="1"/>
    <xf numFmtId="0" fontId="8" fillId="0" borderId="0" xfId="0" applyFont="1"/>
    <xf numFmtId="2" fontId="8" fillId="0" borderId="0" xfId="0" applyNumberFormat="1" applyFont="1"/>
    <xf numFmtId="0" fontId="9" fillId="0" borderId="0" xfId="0" applyFont="1"/>
    <xf numFmtId="0" fontId="6" fillId="11" borderId="0" xfId="3"/>
    <xf numFmtId="164" fontId="0" fillId="0" borderId="0" xfId="0" applyNumberFormat="1"/>
  </cellXfs>
  <cellStyles count="4">
    <cellStyle name="Comma" xfId="1" builtinId="3"/>
    <cellStyle name="Currency" xfId="2" builtinId="4"/>
    <cellStyle name="Good" xfId="3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Dunkelflaute 11-19 October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'Dunkelflaute 11okt23'!$B$1</c:f>
              <c:strCache>
                <c:ptCount val="1"/>
                <c:pt idx="0">
                  <c:v>Bulgaria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'Dunkelflaute 11okt23'!$B$2:$B$185</c:f>
              <c:numCache>
                <c:formatCode>0.00</c:formatCode>
                <c:ptCount val="184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6.0297953151513704E-3</c:v>
                </c:pt>
                <c:pt idx="11">
                  <c:v>7.1151584718786201E-2</c:v>
                </c:pt>
                <c:pt idx="12">
                  <c:v>8.9704801073098195E-2</c:v>
                </c:pt>
                <c:pt idx="13">
                  <c:v>0.164092139708093</c:v>
                </c:pt>
                <c:pt idx="14">
                  <c:v>0.21266333815458299</c:v>
                </c:pt>
                <c:pt idx="15">
                  <c:v>0.16423322554663899</c:v>
                </c:pt>
                <c:pt idx="16">
                  <c:v>0.16092417776336401</c:v>
                </c:pt>
                <c:pt idx="17">
                  <c:v>0.11131929812587101</c:v>
                </c:pt>
                <c:pt idx="18">
                  <c:v>0.12439931565566099</c:v>
                </c:pt>
                <c:pt idx="19">
                  <c:v>9.6960330622627502E-2</c:v>
                </c:pt>
                <c:pt idx="20">
                  <c:v>0.11986363471436599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6.0297953151513704E-3</c:v>
                </c:pt>
                <c:pt idx="35">
                  <c:v>7.49549940714202E-2</c:v>
                </c:pt>
                <c:pt idx="36">
                  <c:v>0.178016238966901</c:v>
                </c:pt>
                <c:pt idx="37">
                  <c:v>0.33590361599589602</c:v>
                </c:pt>
                <c:pt idx="38">
                  <c:v>0.37747837155830199</c:v>
                </c:pt>
                <c:pt idx="39">
                  <c:v>0.50649581962151102</c:v>
                </c:pt>
                <c:pt idx="40">
                  <c:v>0.59910663741697001</c:v>
                </c:pt>
                <c:pt idx="41">
                  <c:v>0.71548784403299104</c:v>
                </c:pt>
                <c:pt idx="42">
                  <c:v>0.59268472097757896</c:v>
                </c:pt>
                <c:pt idx="43">
                  <c:v>0.35673502492454301</c:v>
                </c:pt>
                <c:pt idx="44">
                  <c:v>0.18008392924635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7.1429882964100903E-3</c:v>
                </c:pt>
                <c:pt idx="59">
                  <c:v>0.10842866302236299</c:v>
                </c:pt>
                <c:pt idx="60">
                  <c:v>0.275267547144604</c:v>
                </c:pt>
                <c:pt idx="61">
                  <c:v>0.37001473496311799</c:v>
                </c:pt>
                <c:pt idx="62">
                  <c:v>0.52957195322231698</c:v>
                </c:pt>
                <c:pt idx="63">
                  <c:v>0.80106041036022402</c:v>
                </c:pt>
                <c:pt idx="64">
                  <c:v>0.87877566820305097</c:v>
                </c:pt>
                <c:pt idx="65">
                  <c:v>0.81158150104536098</c:v>
                </c:pt>
                <c:pt idx="66">
                  <c:v>0.65407560147692201</c:v>
                </c:pt>
                <c:pt idx="67">
                  <c:v>0.44976339044703301</c:v>
                </c:pt>
                <c:pt idx="68">
                  <c:v>0.21488651124505201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5.1949005792073398E-3</c:v>
                </c:pt>
                <c:pt idx="83">
                  <c:v>7.8016274769881697E-2</c:v>
                </c:pt>
                <c:pt idx="84">
                  <c:v>0.11836952034051</c:v>
                </c:pt>
                <c:pt idx="85">
                  <c:v>0.20879520922922901</c:v>
                </c:pt>
                <c:pt idx="86">
                  <c:v>0.43877955209241298</c:v>
                </c:pt>
                <c:pt idx="87">
                  <c:v>0.29702517372633502</c:v>
                </c:pt>
                <c:pt idx="88">
                  <c:v>0.22752337567411501</c:v>
                </c:pt>
                <c:pt idx="89">
                  <c:v>0.15170910967308601</c:v>
                </c:pt>
                <c:pt idx="90">
                  <c:v>0.13497171760721499</c:v>
                </c:pt>
                <c:pt idx="91">
                  <c:v>0.107696264585233</c:v>
                </c:pt>
                <c:pt idx="92">
                  <c:v>7.7714814390778195E-2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4.3600058432632996E-3</c:v>
                </c:pt>
                <c:pt idx="107">
                  <c:v>8.4525566486138404E-2</c:v>
                </c:pt>
                <c:pt idx="108">
                  <c:v>0.171232331064158</c:v>
                </c:pt>
                <c:pt idx="109">
                  <c:v>0.34120409438729099</c:v>
                </c:pt>
                <c:pt idx="110">
                  <c:v>0.282730942363842</c:v>
                </c:pt>
                <c:pt idx="111">
                  <c:v>0.261523053636948</c:v>
                </c:pt>
                <c:pt idx="112">
                  <c:v>0.24762486154322599</c:v>
                </c:pt>
                <c:pt idx="113">
                  <c:v>0.17874508288051899</c:v>
                </c:pt>
                <c:pt idx="114">
                  <c:v>0.17381467457938901</c:v>
                </c:pt>
                <c:pt idx="115">
                  <c:v>7.1429882964100896E-2</c:v>
                </c:pt>
                <c:pt idx="116">
                  <c:v>3.7141792666439903E-2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5.5659649062935797E-3</c:v>
                </c:pt>
                <c:pt idx="131" formatCode="General">
                  <c:v>0.116653474673518</c:v>
                </c:pt>
                <c:pt idx="132" formatCode="General">
                  <c:v>0.34006322749067402</c:v>
                </c:pt>
                <c:pt idx="133" formatCode="General">
                  <c:v>0.56281480165795195</c:v>
                </c:pt>
                <c:pt idx="134" formatCode="General">
                  <c:v>0.75076072369841196</c:v>
                </c:pt>
                <c:pt idx="135" formatCode="General">
                  <c:v>0.83666866483327695</c:v>
                </c:pt>
                <c:pt idx="136" formatCode="General">
                  <c:v>0.90489458579245896</c:v>
                </c:pt>
                <c:pt idx="137" formatCode="General">
                  <c:v>0.82545850723078495</c:v>
                </c:pt>
                <c:pt idx="138" formatCode="General">
                  <c:v>0.65906771670708097</c:v>
                </c:pt>
                <c:pt idx="139" formatCode="General">
                  <c:v>0.457893339177179</c:v>
                </c:pt>
                <c:pt idx="140" formatCode="General">
                  <c:v>0.198154519870097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5.5659649062935797E-3</c:v>
                </c:pt>
                <c:pt idx="155" formatCode="General">
                  <c:v>0.125094675846074</c:v>
                </c:pt>
                <c:pt idx="156" formatCode="General">
                  <c:v>0.35794850575213999</c:v>
                </c:pt>
                <c:pt idx="157" formatCode="General">
                  <c:v>0.603666828023119</c:v>
                </c:pt>
                <c:pt idx="158" formatCode="General">
                  <c:v>0.75890084285878201</c:v>
                </c:pt>
                <c:pt idx="159" formatCode="General">
                  <c:v>0.89799746134694802</c:v>
                </c:pt>
                <c:pt idx="160" formatCode="General">
                  <c:v>0.90408784359886096</c:v>
                </c:pt>
                <c:pt idx="161" formatCode="General">
                  <c:v>0.79524725837128096</c:v>
                </c:pt>
                <c:pt idx="162" formatCode="General">
                  <c:v>0.65872702127987104</c:v>
                </c:pt>
                <c:pt idx="163" formatCode="General">
                  <c:v>0.45439198615582799</c:v>
                </c:pt>
                <c:pt idx="164" formatCode="General">
                  <c:v>0.18924075507402399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4.8238362521210998E-3</c:v>
                </c:pt>
                <c:pt idx="179" formatCode="General">
                  <c:v>0.117097547768427</c:v>
                </c:pt>
                <c:pt idx="180" formatCode="General">
                  <c:v>0.324727779630126</c:v>
                </c:pt>
                <c:pt idx="181" formatCode="General">
                  <c:v>0.51143632915369897</c:v>
                </c:pt>
                <c:pt idx="182" formatCode="General">
                  <c:v>0.70414050667316996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B-4373-9928-28D2521B0FCC}"/>
            </c:ext>
          </c:extLst>
        </c:ser>
        <c:ser>
          <c:idx val="1"/>
          <c:order val="1"/>
          <c:tx>
            <c:strRef>
              <c:f>'Dunkelflaute 11okt23'!$C$1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'Dunkelflaute 11okt23'!$C$2:$C$185</c:f>
              <c:numCache>
                <c:formatCode>0.00</c:formatCode>
                <c:ptCount val="184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3.21898303747312E-2</c:v>
                </c:pt>
                <c:pt idx="12">
                  <c:v>0.17260398074967701</c:v>
                </c:pt>
                <c:pt idx="13">
                  <c:v>0.36991421108779299</c:v>
                </c:pt>
                <c:pt idx="14">
                  <c:v>0.58624545690100605</c:v>
                </c:pt>
                <c:pt idx="15">
                  <c:v>0.69999822812154699</c:v>
                </c:pt>
                <c:pt idx="16">
                  <c:v>0.85678060410955403</c:v>
                </c:pt>
                <c:pt idx="17">
                  <c:v>0.81474764411531897</c:v>
                </c:pt>
                <c:pt idx="18">
                  <c:v>0.78895378842393005</c:v>
                </c:pt>
                <c:pt idx="19">
                  <c:v>0.61299097600425501</c:v>
                </c:pt>
                <c:pt idx="20">
                  <c:v>0.38544724281260101</c:v>
                </c:pt>
                <c:pt idx="21">
                  <c:v>0.15792783329721899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2.55106724871789E-2</c:v>
                </c:pt>
                <c:pt idx="36">
                  <c:v>0.189053794406602</c:v>
                </c:pt>
                <c:pt idx="37">
                  <c:v>0.37292259236247299</c:v>
                </c:pt>
                <c:pt idx="38">
                  <c:v>0.55665145573091301</c:v>
                </c:pt>
                <c:pt idx="39">
                  <c:v>0.69998498092581696</c:v>
                </c:pt>
                <c:pt idx="40">
                  <c:v>0.79276676821019298</c:v>
                </c:pt>
                <c:pt idx="41">
                  <c:v>0.74102658847120095</c:v>
                </c:pt>
                <c:pt idx="42">
                  <c:v>0.57829798396457399</c:v>
                </c:pt>
                <c:pt idx="43">
                  <c:v>0.38624344901976698</c:v>
                </c:pt>
                <c:pt idx="44">
                  <c:v>0.208111943090422</c:v>
                </c:pt>
                <c:pt idx="45">
                  <c:v>9.7050573491758094E-2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1.90170467631697E-2</c:v>
                </c:pt>
                <c:pt idx="60">
                  <c:v>0.113187969747843</c:v>
                </c:pt>
                <c:pt idx="61">
                  <c:v>0.23473231905248201</c:v>
                </c:pt>
                <c:pt idx="62">
                  <c:v>0.48108576267145298</c:v>
                </c:pt>
                <c:pt idx="63">
                  <c:v>0.57334590111487904</c:v>
                </c:pt>
                <c:pt idx="64">
                  <c:v>0.54454136157872002</c:v>
                </c:pt>
                <c:pt idx="65">
                  <c:v>0.56497490426519703</c:v>
                </c:pt>
                <c:pt idx="66">
                  <c:v>0.24710159681101701</c:v>
                </c:pt>
                <c:pt idx="67">
                  <c:v>0.152555851794546</c:v>
                </c:pt>
                <c:pt idx="68">
                  <c:v>7.7459678279252306E-2</c:v>
                </c:pt>
                <c:pt idx="69">
                  <c:v>8.0834981268273307E-2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2.8108122776782499E-2</c:v>
                </c:pt>
                <c:pt idx="84">
                  <c:v>0.18079830291731799</c:v>
                </c:pt>
                <c:pt idx="85">
                  <c:v>0.35801743012395898</c:v>
                </c:pt>
                <c:pt idx="86">
                  <c:v>0.4519040671183</c:v>
                </c:pt>
                <c:pt idx="87">
                  <c:v>0.36959400424414501</c:v>
                </c:pt>
                <c:pt idx="88">
                  <c:v>0.40384148882537402</c:v>
                </c:pt>
                <c:pt idx="89">
                  <c:v>0.43619189567085198</c:v>
                </c:pt>
                <c:pt idx="90">
                  <c:v>0.49085219924346002</c:v>
                </c:pt>
                <c:pt idx="91">
                  <c:v>0.57710335691277004</c:v>
                </c:pt>
                <c:pt idx="92">
                  <c:v>0.37970209659298898</c:v>
                </c:pt>
                <c:pt idx="93">
                  <c:v>0.14965982044102599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2.64383333048945E-2</c:v>
                </c:pt>
                <c:pt idx="108">
                  <c:v>0.186530664256983</c:v>
                </c:pt>
                <c:pt idx="109">
                  <c:v>0.397896778606599</c:v>
                </c:pt>
                <c:pt idx="110">
                  <c:v>0.60533853917451497</c:v>
                </c:pt>
                <c:pt idx="111">
                  <c:v>0.71895889098434695</c:v>
                </c:pt>
                <c:pt idx="112">
                  <c:v>0.79499459367381098</c:v>
                </c:pt>
                <c:pt idx="113">
                  <c:v>0.80157233813626905</c:v>
                </c:pt>
                <c:pt idx="114">
                  <c:v>0.68353325463724801</c:v>
                </c:pt>
                <c:pt idx="115">
                  <c:v>0.50458992638418299</c:v>
                </c:pt>
                <c:pt idx="116">
                  <c:v>0.312492748195418</c:v>
                </c:pt>
                <c:pt idx="117">
                  <c:v>0.132898853768362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2.2727690034032098E-2</c:v>
                </c:pt>
                <c:pt idx="132" formatCode="General">
                  <c:v>0.17742011278834</c:v>
                </c:pt>
                <c:pt idx="133" formatCode="General">
                  <c:v>0.37168769739655</c:v>
                </c:pt>
                <c:pt idx="134" formatCode="General">
                  <c:v>0.554199273717217</c:v>
                </c:pt>
                <c:pt idx="135" formatCode="General">
                  <c:v>0.73574769728011202</c:v>
                </c:pt>
                <c:pt idx="136" formatCode="General">
                  <c:v>0.83861399543367399</c:v>
                </c:pt>
                <c:pt idx="137" formatCode="General">
                  <c:v>0.70348410601068201</c:v>
                </c:pt>
                <c:pt idx="138" formatCode="General">
                  <c:v>0.66513425008252902</c:v>
                </c:pt>
                <c:pt idx="139" formatCode="General">
                  <c:v>0.55011792897922296</c:v>
                </c:pt>
                <c:pt idx="140" formatCode="General">
                  <c:v>0.34141557744927797</c:v>
                </c:pt>
                <c:pt idx="141" formatCode="General">
                  <c:v>0.129431867763421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2.0501304071514601E-2</c:v>
                </c:pt>
                <c:pt idx="156" formatCode="General">
                  <c:v>0.15164250358963899</c:v>
                </c:pt>
                <c:pt idx="157" formatCode="General">
                  <c:v>0.35508253663858103</c:v>
                </c:pt>
                <c:pt idx="158" formatCode="General">
                  <c:v>0.57369957980446096</c:v>
                </c:pt>
                <c:pt idx="159" formatCode="General">
                  <c:v>0.74385543213905803</c:v>
                </c:pt>
                <c:pt idx="160" formatCode="General">
                  <c:v>0.74178459496248195</c:v>
                </c:pt>
                <c:pt idx="161" formatCode="General">
                  <c:v>0.73713808973178596</c:v>
                </c:pt>
                <c:pt idx="162" formatCode="General">
                  <c:v>0.68721700597546198</c:v>
                </c:pt>
                <c:pt idx="163" formatCode="General">
                  <c:v>0.53593386925879705</c:v>
                </c:pt>
                <c:pt idx="164" formatCode="General">
                  <c:v>0.35733660086706098</c:v>
                </c:pt>
                <c:pt idx="165" formatCode="General">
                  <c:v>0.12440800016612701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2.1336198807458701E-2</c:v>
                </c:pt>
                <c:pt idx="180" formatCode="General">
                  <c:v>0.157262434884616</c:v>
                </c:pt>
                <c:pt idx="181" formatCode="General">
                  <c:v>0.34076678700623098</c:v>
                </c:pt>
                <c:pt idx="182" formatCode="General">
                  <c:v>0.58733818482344602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BB-4373-9928-28D2521B0FCC}"/>
            </c:ext>
          </c:extLst>
        </c:ser>
        <c:ser>
          <c:idx val="2"/>
          <c:order val="2"/>
          <c:tx>
            <c:strRef>
              <c:f>'Dunkelflaute 11okt23'!$D$1</c:f>
              <c:strCache>
                <c:ptCount val="1"/>
                <c:pt idx="0">
                  <c:v>Munchen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'Dunkelflaute 11okt23'!$D$2:$D$185</c:f>
              <c:numCache>
                <c:formatCode>0.00</c:formatCode>
                <c:ptCount val="184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6.4936257240091697E-3</c:v>
                </c:pt>
                <c:pt idx="12">
                  <c:v>4.4527719250348603E-2</c:v>
                </c:pt>
                <c:pt idx="13">
                  <c:v>0.106680994037293</c:v>
                </c:pt>
                <c:pt idx="14">
                  <c:v>0.18335135190698501</c:v>
                </c:pt>
                <c:pt idx="15">
                  <c:v>0.51247147941563198</c:v>
                </c:pt>
                <c:pt idx="16">
                  <c:v>0.54166587018873102</c:v>
                </c:pt>
                <c:pt idx="17">
                  <c:v>0.28061053640856598</c:v>
                </c:pt>
                <c:pt idx="18">
                  <c:v>0.35402258147666599</c:v>
                </c:pt>
                <c:pt idx="19">
                  <c:v>0.114102280579018</c:v>
                </c:pt>
                <c:pt idx="20">
                  <c:v>7.88511695058257E-2</c:v>
                </c:pt>
                <c:pt idx="21">
                  <c:v>6.0468306660829502E-2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9.2766081771559605E-4</c:v>
                </c:pt>
                <c:pt idx="36">
                  <c:v>1.48425730834495E-2</c:v>
                </c:pt>
                <c:pt idx="37">
                  <c:v>5.4731988245220201E-2</c:v>
                </c:pt>
                <c:pt idx="38">
                  <c:v>0.183871076142437</c:v>
                </c:pt>
                <c:pt idx="39">
                  <c:v>0.60282055125802703</c:v>
                </c:pt>
                <c:pt idx="40">
                  <c:v>0.71836828757673099</c:v>
                </c:pt>
                <c:pt idx="41">
                  <c:v>0.59747805525008402</c:v>
                </c:pt>
                <c:pt idx="42">
                  <c:v>0.51446297795132401</c:v>
                </c:pt>
                <c:pt idx="43">
                  <c:v>0.27263504198591298</c:v>
                </c:pt>
                <c:pt idx="44">
                  <c:v>0.114702693240247</c:v>
                </c:pt>
                <c:pt idx="45">
                  <c:v>2.4119181260605499E-2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8.3489473594403705E-3</c:v>
                </c:pt>
                <c:pt idx="60">
                  <c:v>4.5455380068064197E-2</c:v>
                </c:pt>
                <c:pt idx="61">
                  <c:v>0.21540308577676201</c:v>
                </c:pt>
                <c:pt idx="62">
                  <c:v>0.37254683311542602</c:v>
                </c:pt>
                <c:pt idx="63">
                  <c:v>0.51758811166114504</c:v>
                </c:pt>
                <c:pt idx="64">
                  <c:v>0.32668659740081402</c:v>
                </c:pt>
                <c:pt idx="65">
                  <c:v>0.28605762402799201</c:v>
                </c:pt>
                <c:pt idx="66">
                  <c:v>0.20524789348177699</c:v>
                </c:pt>
                <c:pt idx="67">
                  <c:v>0.13981425213488199</c:v>
                </c:pt>
                <c:pt idx="68">
                  <c:v>8.8102478021767003E-2</c:v>
                </c:pt>
                <c:pt idx="69">
                  <c:v>5.7690645147228298E-2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1.6697894718880699E-2</c:v>
                </c:pt>
                <c:pt idx="84">
                  <c:v>4.4527719250348603E-2</c:v>
                </c:pt>
                <c:pt idx="85">
                  <c:v>0.18500034806695501</c:v>
                </c:pt>
                <c:pt idx="86">
                  <c:v>0.129872514480183</c:v>
                </c:pt>
                <c:pt idx="87">
                  <c:v>0.104825672401862</c:v>
                </c:pt>
                <c:pt idx="88">
                  <c:v>8.3489473594403701E-2</c:v>
                </c:pt>
                <c:pt idx="89">
                  <c:v>8.4417134412119302E-2</c:v>
                </c:pt>
                <c:pt idx="90">
                  <c:v>0.13451081856876099</c:v>
                </c:pt>
                <c:pt idx="91">
                  <c:v>0.114102280579018</c:v>
                </c:pt>
                <c:pt idx="92">
                  <c:v>1.94808771720275E-2</c:v>
                </c:pt>
                <c:pt idx="93">
                  <c:v>9.2766081771559605E-3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1.8553216354311899E-3</c:v>
                </c:pt>
                <c:pt idx="108">
                  <c:v>2.0408537989743101E-2</c:v>
                </c:pt>
                <c:pt idx="109">
                  <c:v>5.4731988245220201E-2</c:v>
                </c:pt>
                <c:pt idx="110">
                  <c:v>0.11595760221444899</c:v>
                </c:pt>
                <c:pt idx="111">
                  <c:v>0.14936975840994299</c:v>
                </c:pt>
                <c:pt idx="112">
                  <c:v>0.161824858444055</c:v>
                </c:pt>
                <c:pt idx="113">
                  <c:v>0.22294996271407599</c:v>
                </c:pt>
                <c:pt idx="114">
                  <c:v>0.155272560455779</c:v>
                </c:pt>
                <c:pt idx="115">
                  <c:v>0.31193159694303901</c:v>
                </c:pt>
                <c:pt idx="116">
                  <c:v>8.6557768811598698E-2</c:v>
                </c:pt>
                <c:pt idx="117">
                  <c:v>7.9384513041857396E-2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9.2766081771559605E-3</c:v>
                </c:pt>
                <c:pt idx="132" formatCode="General">
                  <c:v>3.0612806984614601E-2</c:v>
                </c:pt>
                <c:pt idx="133" formatCode="General">
                  <c:v>0.13592223355578201</c:v>
                </c:pt>
                <c:pt idx="134" formatCode="General">
                  <c:v>0.52435146221073603</c:v>
                </c:pt>
                <c:pt idx="135" formatCode="General">
                  <c:v>0.76646121634285802</c:v>
                </c:pt>
                <c:pt idx="136" formatCode="General">
                  <c:v>0.74328759604565098</c:v>
                </c:pt>
                <c:pt idx="137" formatCode="General">
                  <c:v>0.58576399243174704</c:v>
                </c:pt>
                <c:pt idx="138" formatCode="General">
                  <c:v>0.65871558700891297</c:v>
                </c:pt>
                <c:pt idx="139" formatCode="General">
                  <c:v>0.19595965753781</c:v>
                </c:pt>
                <c:pt idx="140" formatCode="General">
                  <c:v>0.18535495813994701</c:v>
                </c:pt>
                <c:pt idx="141" formatCode="General">
                  <c:v>9.8563568863926906E-2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8.3489473594403705E-3</c:v>
                </c:pt>
                <c:pt idx="156" formatCode="General">
                  <c:v>1.76255555365963E-2</c:v>
                </c:pt>
                <c:pt idx="157" formatCode="General">
                  <c:v>0.23808528847125901</c:v>
                </c:pt>
                <c:pt idx="158" formatCode="General">
                  <c:v>0.506515247030214</c:v>
                </c:pt>
                <c:pt idx="159" formatCode="General">
                  <c:v>0.70482320167798396</c:v>
                </c:pt>
                <c:pt idx="160" formatCode="General">
                  <c:v>0.78307319033457201</c:v>
                </c:pt>
                <c:pt idx="161" formatCode="General">
                  <c:v>0.63105948773669096</c:v>
                </c:pt>
                <c:pt idx="162" formatCode="General">
                  <c:v>0.69401719378862803</c:v>
                </c:pt>
                <c:pt idx="163" formatCode="General">
                  <c:v>0.11224695894358699</c:v>
                </c:pt>
                <c:pt idx="164" formatCode="General">
                  <c:v>0.12606891163903799</c:v>
                </c:pt>
                <c:pt idx="165" formatCode="General">
                  <c:v>2.1336198807458701E-2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8.3489473594403705E-3</c:v>
                </c:pt>
                <c:pt idx="180" formatCode="General">
                  <c:v>3.3395789437761399E-2</c:v>
                </c:pt>
                <c:pt idx="181" formatCode="General">
                  <c:v>0.17160741067716201</c:v>
                </c:pt>
                <c:pt idx="182" formatCode="General">
                  <c:v>0.13358315775104501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BB-4373-9928-28D2521B0FCC}"/>
            </c:ext>
          </c:extLst>
        </c:ser>
        <c:ser>
          <c:idx val="3"/>
          <c:order val="3"/>
          <c:tx>
            <c:strRef>
              <c:f>'Dunkelflaute 11okt23'!$E$1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'Dunkelflaute 11okt23'!$E$2:$E$185</c:f>
              <c:numCache>
                <c:formatCode>0.00</c:formatCode>
                <c:ptCount val="184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1.9202578926712802E-2</c:v>
                </c:pt>
                <c:pt idx="13">
                  <c:v>0.13455443773086201</c:v>
                </c:pt>
                <c:pt idx="14">
                  <c:v>0.37724884104367201</c:v>
                </c:pt>
                <c:pt idx="15">
                  <c:v>0.58061868434203701</c:v>
                </c:pt>
                <c:pt idx="16">
                  <c:v>0.72767209033677105</c:v>
                </c:pt>
                <c:pt idx="17">
                  <c:v>0.67605383360828597</c:v>
                </c:pt>
                <c:pt idx="18">
                  <c:v>0.73960501489957597</c:v>
                </c:pt>
                <c:pt idx="19">
                  <c:v>0.53416004037146803</c:v>
                </c:pt>
                <c:pt idx="20">
                  <c:v>0.30285657458172999</c:v>
                </c:pt>
                <c:pt idx="21">
                  <c:v>0.248546301491855</c:v>
                </c:pt>
                <c:pt idx="22">
                  <c:v>0.17685080787638499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1.2245122793845801E-2</c:v>
                </c:pt>
                <c:pt idx="37">
                  <c:v>0.106749808274302</c:v>
                </c:pt>
                <c:pt idx="38">
                  <c:v>0.28078345477657202</c:v>
                </c:pt>
                <c:pt idx="39">
                  <c:v>0.42830354604211401</c:v>
                </c:pt>
                <c:pt idx="40">
                  <c:v>0.63073069411506999</c:v>
                </c:pt>
                <c:pt idx="41">
                  <c:v>0.58619323485473795</c:v>
                </c:pt>
                <c:pt idx="42">
                  <c:v>0.60883268683436398</c:v>
                </c:pt>
                <c:pt idx="43">
                  <c:v>0.48851713692763399</c:v>
                </c:pt>
                <c:pt idx="44">
                  <c:v>0.410963431714713</c:v>
                </c:pt>
                <c:pt idx="45">
                  <c:v>0.19940293678520901</c:v>
                </c:pt>
                <c:pt idx="46">
                  <c:v>0.112178862442522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2.11506666439156E-2</c:v>
                </c:pt>
                <c:pt idx="61">
                  <c:v>0.20045612254516099</c:v>
                </c:pt>
                <c:pt idx="62">
                  <c:v>0.457015844476096</c:v>
                </c:pt>
                <c:pt idx="63">
                  <c:v>0.67829760701527497</c:v>
                </c:pt>
                <c:pt idx="64">
                  <c:v>0.84608281096212801</c:v>
                </c:pt>
                <c:pt idx="65">
                  <c:v>0.93280298166477005</c:v>
                </c:pt>
                <c:pt idx="66">
                  <c:v>0.94068845473698104</c:v>
                </c:pt>
                <c:pt idx="67">
                  <c:v>0.86363630160679705</c:v>
                </c:pt>
                <c:pt idx="68">
                  <c:v>0.694830765981859</c:v>
                </c:pt>
                <c:pt idx="69">
                  <c:v>0.47261020860532099</c:v>
                </c:pt>
                <c:pt idx="70">
                  <c:v>0.224113174553601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2.0872368398600901E-2</c:v>
                </c:pt>
                <c:pt idx="85">
                  <c:v>0.201304193358046</c:v>
                </c:pt>
                <c:pt idx="86">
                  <c:v>0.45517190396131602</c:v>
                </c:pt>
                <c:pt idx="87">
                  <c:v>0.67205908904704903</c:v>
                </c:pt>
                <c:pt idx="88">
                  <c:v>0.82286695469745397</c:v>
                </c:pt>
                <c:pt idx="89">
                  <c:v>0.90764657396572601</c:v>
                </c:pt>
                <c:pt idx="90">
                  <c:v>0.91771292401958404</c:v>
                </c:pt>
                <c:pt idx="91">
                  <c:v>0.84879504058454203</c:v>
                </c:pt>
                <c:pt idx="92">
                  <c:v>0.68292725374070695</c:v>
                </c:pt>
                <c:pt idx="93">
                  <c:v>0.46103132881387998</c:v>
                </c:pt>
                <c:pt idx="94">
                  <c:v>0.20310418884073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2.0872368398600901E-2</c:v>
                </c:pt>
                <c:pt idx="109">
                  <c:v>0.21396220020975801</c:v>
                </c:pt>
                <c:pt idx="110">
                  <c:v>0.47865651451636498</c:v>
                </c:pt>
                <c:pt idx="111">
                  <c:v>0.70112558773737499</c:v>
                </c:pt>
                <c:pt idx="112">
                  <c:v>0.85504139685465397</c:v>
                </c:pt>
                <c:pt idx="113">
                  <c:v>0.93791529576397503</c:v>
                </c:pt>
                <c:pt idx="114">
                  <c:v>0.94876444269276095</c:v>
                </c:pt>
                <c:pt idx="115">
                  <c:v>0.80547850520438602</c:v>
                </c:pt>
                <c:pt idx="116">
                  <c:v>0.47067847087391301</c:v>
                </c:pt>
                <c:pt idx="117">
                  <c:v>0.389311769375568</c:v>
                </c:pt>
                <c:pt idx="118">
                  <c:v>0.191779225222723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1.8738748517855001E-2</c:v>
                </c:pt>
                <c:pt idx="133" formatCode="General">
                  <c:v>0.18476508141565201</c:v>
                </c:pt>
                <c:pt idx="134" formatCode="General">
                  <c:v>0.40609525967121402</c:v>
                </c:pt>
                <c:pt idx="135" formatCode="General">
                  <c:v>0.65031217538549602</c:v>
                </c:pt>
                <c:pt idx="136" formatCode="General">
                  <c:v>0.80586883699073897</c:v>
                </c:pt>
                <c:pt idx="137" formatCode="General">
                  <c:v>0.85586096392322597</c:v>
                </c:pt>
                <c:pt idx="138" formatCode="General">
                  <c:v>0.73457906063922895</c:v>
                </c:pt>
                <c:pt idx="139" formatCode="General">
                  <c:v>0.44313103224588402</c:v>
                </c:pt>
                <c:pt idx="140" formatCode="General">
                  <c:v>0.245332481977104</c:v>
                </c:pt>
                <c:pt idx="141" formatCode="General">
                  <c:v>8.8220543764753204E-2</c:v>
                </c:pt>
                <c:pt idx="142" formatCode="General">
                  <c:v>8.7748061827034596E-2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1.6234064310022899E-2</c:v>
                </c:pt>
                <c:pt idx="157" formatCode="General">
                  <c:v>0.177964262165861</c:v>
                </c:pt>
                <c:pt idx="158" formatCode="General">
                  <c:v>0.40088619179479401</c:v>
                </c:pt>
                <c:pt idx="159" formatCode="General">
                  <c:v>0.60401643898328505</c:v>
                </c:pt>
                <c:pt idx="160" formatCode="General">
                  <c:v>0.76245796531717303</c:v>
                </c:pt>
                <c:pt idx="161" formatCode="General">
                  <c:v>0.66252395706356404</c:v>
                </c:pt>
                <c:pt idx="162" formatCode="General">
                  <c:v>0.61970044022123305</c:v>
                </c:pt>
                <c:pt idx="163" formatCode="General">
                  <c:v>0.68393676937539205</c:v>
                </c:pt>
                <c:pt idx="164" formatCode="General">
                  <c:v>0.53660452989405205</c:v>
                </c:pt>
                <c:pt idx="165" formatCode="General">
                  <c:v>0.338651016545157</c:v>
                </c:pt>
                <c:pt idx="166" formatCode="General">
                  <c:v>0.12506072508818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1.58629999829367E-2</c:v>
                </c:pt>
                <c:pt idx="181" formatCode="General">
                  <c:v>0.196068545774397</c:v>
                </c:pt>
                <c:pt idx="182" formatCode="General">
                  <c:v>0.40159832589158001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BB-4373-9928-28D2521B0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739575439"/>
        <c:axId val="739572079"/>
      </c:barChart>
      <c:lineChart>
        <c:grouping val="standard"/>
        <c:varyColors val="0"/>
        <c:ser>
          <c:idx val="4"/>
          <c:order val="4"/>
          <c:tx>
            <c:strRef>
              <c:f>'Dunkelflaute 11okt23'!$J$1</c:f>
              <c:strCache>
                <c:ptCount val="1"/>
                <c:pt idx="0">
                  <c:v>Load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'Dunkelflaute 11okt23'!$J$2:$J$185</c:f>
              <c:numCache>
                <c:formatCode>0.00</c:formatCode>
                <c:ptCount val="184"/>
                <c:pt idx="0" formatCode="General">
                  <c:v>282</c:v>
                </c:pt>
                <c:pt idx="1">
                  <c:v>265</c:v>
                </c:pt>
                <c:pt idx="2">
                  <c:v>250</c:v>
                </c:pt>
                <c:pt idx="3">
                  <c:v>236</c:v>
                </c:pt>
                <c:pt idx="4">
                  <c:v>227</c:v>
                </c:pt>
                <c:pt idx="5">
                  <c:v>221</c:v>
                </c:pt>
                <c:pt idx="6">
                  <c:v>218</c:v>
                </c:pt>
                <c:pt idx="7">
                  <c:v>221</c:v>
                </c:pt>
                <c:pt idx="8">
                  <c:v>234</c:v>
                </c:pt>
                <c:pt idx="9">
                  <c:v>266</c:v>
                </c:pt>
                <c:pt idx="10">
                  <c:v>294</c:v>
                </c:pt>
                <c:pt idx="11">
                  <c:v>306</c:v>
                </c:pt>
                <c:pt idx="12">
                  <c:v>308</c:v>
                </c:pt>
                <c:pt idx="13">
                  <c:v>306</c:v>
                </c:pt>
                <c:pt idx="14">
                  <c:v>305</c:v>
                </c:pt>
                <c:pt idx="15">
                  <c:v>301</c:v>
                </c:pt>
                <c:pt idx="16">
                  <c:v>296</c:v>
                </c:pt>
                <c:pt idx="17">
                  <c:v>292</c:v>
                </c:pt>
                <c:pt idx="18">
                  <c:v>289</c:v>
                </c:pt>
                <c:pt idx="19">
                  <c:v>289</c:v>
                </c:pt>
                <c:pt idx="20">
                  <c:v>291</c:v>
                </c:pt>
                <c:pt idx="21">
                  <c:v>300</c:v>
                </c:pt>
                <c:pt idx="22">
                  <c:v>309</c:v>
                </c:pt>
                <c:pt idx="23">
                  <c:v>298</c:v>
                </c:pt>
                <c:pt idx="24">
                  <c:v>280</c:v>
                </c:pt>
                <c:pt idx="25">
                  <c:v>264</c:v>
                </c:pt>
                <c:pt idx="26">
                  <c:v>249</c:v>
                </c:pt>
                <c:pt idx="27">
                  <c:v>235</c:v>
                </c:pt>
                <c:pt idx="28">
                  <c:v>227</c:v>
                </c:pt>
                <c:pt idx="29">
                  <c:v>221</c:v>
                </c:pt>
                <c:pt idx="30">
                  <c:v>219</c:v>
                </c:pt>
                <c:pt idx="31">
                  <c:v>222</c:v>
                </c:pt>
                <c:pt idx="32">
                  <c:v>235</c:v>
                </c:pt>
                <c:pt idx="33">
                  <c:v>264</c:v>
                </c:pt>
                <c:pt idx="34">
                  <c:v>289</c:v>
                </c:pt>
                <c:pt idx="35">
                  <c:v>300</c:v>
                </c:pt>
                <c:pt idx="36">
                  <c:v>302</c:v>
                </c:pt>
                <c:pt idx="37">
                  <c:v>300</c:v>
                </c:pt>
                <c:pt idx="38">
                  <c:v>298</c:v>
                </c:pt>
                <c:pt idx="39">
                  <c:v>294</c:v>
                </c:pt>
                <c:pt idx="40">
                  <c:v>291</c:v>
                </c:pt>
                <c:pt idx="41">
                  <c:v>288</c:v>
                </c:pt>
                <c:pt idx="42">
                  <c:v>285</c:v>
                </c:pt>
                <c:pt idx="43">
                  <c:v>284</c:v>
                </c:pt>
                <c:pt idx="44">
                  <c:v>287</c:v>
                </c:pt>
                <c:pt idx="45">
                  <c:v>297</c:v>
                </c:pt>
                <c:pt idx="46">
                  <c:v>306</c:v>
                </c:pt>
                <c:pt idx="47">
                  <c:v>296</c:v>
                </c:pt>
                <c:pt idx="48">
                  <c:v>279</c:v>
                </c:pt>
                <c:pt idx="49">
                  <c:v>264</c:v>
                </c:pt>
                <c:pt idx="50">
                  <c:v>250</c:v>
                </c:pt>
                <c:pt idx="51">
                  <c:v>235</c:v>
                </c:pt>
                <c:pt idx="52">
                  <c:v>226</c:v>
                </c:pt>
                <c:pt idx="53">
                  <c:v>221</c:v>
                </c:pt>
                <c:pt idx="54">
                  <c:v>218</c:v>
                </c:pt>
                <c:pt idx="55">
                  <c:v>221</c:v>
                </c:pt>
                <c:pt idx="56">
                  <c:v>234</c:v>
                </c:pt>
                <c:pt idx="57">
                  <c:v>265</c:v>
                </c:pt>
                <c:pt idx="58">
                  <c:v>292</c:v>
                </c:pt>
                <c:pt idx="59">
                  <c:v>305</c:v>
                </c:pt>
                <c:pt idx="60">
                  <c:v>307</c:v>
                </c:pt>
                <c:pt idx="61">
                  <c:v>311</c:v>
                </c:pt>
                <c:pt idx="62">
                  <c:v>312</c:v>
                </c:pt>
                <c:pt idx="63">
                  <c:v>310</c:v>
                </c:pt>
                <c:pt idx="64">
                  <c:v>306</c:v>
                </c:pt>
                <c:pt idx="65">
                  <c:v>303</c:v>
                </c:pt>
                <c:pt idx="66">
                  <c:v>300</c:v>
                </c:pt>
                <c:pt idx="67">
                  <c:v>299</c:v>
                </c:pt>
                <c:pt idx="68">
                  <c:v>301</c:v>
                </c:pt>
                <c:pt idx="69">
                  <c:v>309</c:v>
                </c:pt>
                <c:pt idx="70">
                  <c:v>314</c:v>
                </c:pt>
                <c:pt idx="71">
                  <c:v>303</c:v>
                </c:pt>
                <c:pt idx="72">
                  <c:v>285</c:v>
                </c:pt>
                <c:pt idx="73">
                  <c:v>268</c:v>
                </c:pt>
                <c:pt idx="74">
                  <c:v>252</c:v>
                </c:pt>
                <c:pt idx="75">
                  <c:v>238</c:v>
                </c:pt>
                <c:pt idx="76">
                  <c:v>229</c:v>
                </c:pt>
                <c:pt idx="77">
                  <c:v>223</c:v>
                </c:pt>
                <c:pt idx="78">
                  <c:v>220</c:v>
                </c:pt>
                <c:pt idx="79">
                  <c:v>222</c:v>
                </c:pt>
                <c:pt idx="80">
                  <c:v>235</c:v>
                </c:pt>
                <c:pt idx="81">
                  <c:v>266</c:v>
                </c:pt>
                <c:pt idx="82">
                  <c:v>293</c:v>
                </c:pt>
                <c:pt idx="83">
                  <c:v>306</c:v>
                </c:pt>
                <c:pt idx="84">
                  <c:v>310</c:v>
                </c:pt>
                <c:pt idx="85">
                  <c:v>310</c:v>
                </c:pt>
                <c:pt idx="86">
                  <c:v>310</c:v>
                </c:pt>
                <c:pt idx="87">
                  <c:v>304</c:v>
                </c:pt>
                <c:pt idx="88">
                  <c:v>303</c:v>
                </c:pt>
                <c:pt idx="89">
                  <c:v>298</c:v>
                </c:pt>
                <c:pt idx="90">
                  <c:v>295</c:v>
                </c:pt>
                <c:pt idx="91">
                  <c:v>292</c:v>
                </c:pt>
                <c:pt idx="92">
                  <c:v>294</c:v>
                </c:pt>
                <c:pt idx="93">
                  <c:v>301</c:v>
                </c:pt>
                <c:pt idx="94">
                  <c:v>305</c:v>
                </c:pt>
                <c:pt idx="95">
                  <c:v>294</c:v>
                </c:pt>
                <c:pt idx="96">
                  <c:v>273</c:v>
                </c:pt>
                <c:pt idx="97">
                  <c:v>263</c:v>
                </c:pt>
                <c:pt idx="98">
                  <c:v>249</c:v>
                </c:pt>
                <c:pt idx="99">
                  <c:v>234</c:v>
                </c:pt>
                <c:pt idx="100">
                  <c:v>223</c:v>
                </c:pt>
                <c:pt idx="101">
                  <c:v>217</c:v>
                </c:pt>
                <c:pt idx="102">
                  <c:v>212</c:v>
                </c:pt>
                <c:pt idx="103">
                  <c:v>208</c:v>
                </c:pt>
                <c:pt idx="104">
                  <c:v>213</c:v>
                </c:pt>
                <c:pt idx="105">
                  <c:v>223</c:v>
                </c:pt>
                <c:pt idx="106">
                  <c:v>236</c:v>
                </c:pt>
                <c:pt idx="107">
                  <c:v>249</c:v>
                </c:pt>
                <c:pt idx="108">
                  <c:v>260</c:v>
                </c:pt>
                <c:pt idx="109">
                  <c:v>264</c:v>
                </c:pt>
                <c:pt idx="110">
                  <c:v>266</c:v>
                </c:pt>
                <c:pt idx="111">
                  <c:v>262</c:v>
                </c:pt>
                <c:pt idx="112">
                  <c:v>261</c:v>
                </c:pt>
                <c:pt idx="113">
                  <c:v>255</c:v>
                </c:pt>
                <c:pt idx="114">
                  <c:v>251</c:v>
                </c:pt>
                <c:pt idx="115">
                  <c:v>250</c:v>
                </c:pt>
                <c:pt idx="116">
                  <c:v>255</c:v>
                </c:pt>
                <c:pt idx="117">
                  <c:v>266</c:v>
                </c:pt>
                <c:pt idx="118">
                  <c:v>269</c:v>
                </c:pt>
                <c:pt idx="119">
                  <c:v>264</c:v>
                </c:pt>
                <c:pt idx="120">
                  <c:v>252</c:v>
                </c:pt>
                <c:pt idx="121">
                  <c:v>242</c:v>
                </c:pt>
                <c:pt idx="122">
                  <c:v>231</c:v>
                </c:pt>
                <c:pt idx="123">
                  <c:v>218</c:v>
                </c:pt>
                <c:pt idx="124">
                  <c:v>209</c:v>
                </c:pt>
                <c:pt idx="125">
                  <c:v>203</c:v>
                </c:pt>
                <c:pt idx="126">
                  <c:v>197</c:v>
                </c:pt>
                <c:pt idx="127">
                  <c:v>195</c:v>
                </c:pt>
                <c:pt idx="128" formatCode="General">
                  <c:v>198</c:v>
                </c:pt>
                <c:pt idx="129" formatCode="General">
                  <c:v>204</c:v>
                </c:pt>
                <c:pt idx="130" formatCode="General">
                  <c:v>212</c:v>
                </c:pt>
                <c:pt idx="131" formatCode="General">
                  <c:v>220</c:v>
                </c:pt>
                <c:pt idx="132" formatCode="General">
                  <c:v>234</c:v>
                </c:pt>
                <c:pt idx="133" formatCode="General">
                  <c:v>239</c:v>
                </c:pt>
                <c:pt idx="134" formatCode="General">
                  <c:v>243</c:v>
                </c:pt>
                <c:pt idx="135" formatCode="General">
                  <c:v>248</c:v>
                </c:pt>
                <c:pt idx="136" formatCode="General">
                  <c:v>238</c:v>
                </c:pt>
                <c:pt idx="137" formatCode="General">
                  <c:v>237</c:v>
                </c:pt>
                <c:pt idx="138" formatCode="General">
                  <c:v>234</c:v>
                </c:pt>
                <c:pt idx="139" formatCode="General">
                  <c:v>235</c:v>
                </c:pt>
                <c:pt idx="140" formatCode="General">
                  <c:v>243</c:v>
                </c:pt>
                <c:pt idx="141" formatCode="General">
                  <c:v>258</c:v>
                </c:pt>
                <c:pt idx="142" formatCode="General">
                  <c:v>267</c:v>
                </c:pt>
                <c:pt idx="143" formatCode="General">
                  <c:v>260</c:v>
                </c:pt>
                <c:pt idx="144" formatCode="General">
                  <c:v>249</c:v>
                </c:pt>
                <c:pt idx="145" formatCode="General">
                  <c:v>239</c:v>
                </c:pt>
                <c:pt idx="146" formatCode="General">
                  <c:v>227</c:v>
                </c:pt>
                <c:pt idx="147" formatCode="General">
                  <c:v>215</c:v>
                </c:pt>
                <c:pt idx="148" formatCode="General">
                  <c:v>207</c:v>
                </c:pt>
                <c:pt idx="149" formatCode="General">
                  <c:v>202</c:v>
                </c:pt>
                <c:pt idx="150" formatCode="General">
                  <c:v>200</c:v>
                </c:pt>
                <c:pt idx="151" formatCode="General">
                  <c:v>205</c:v>
                </c:pt>
                <c:pt idx="152" formatCode="General">
                  <c:v>219</c:v>
                </c:pt>
                <c:pt idx="153" formatCode="General">
                  <c:v>258</c:v>
                </c:pt>
                <c:pt idx="154" formatCode="General">
                  <c:v>289</c:v>
                </c:pt>
                <c:pt idx="155" formatCode="General">
                  <c:v>302</c:v>
                </c:pt>
                <c:pt idx="156" formatCode="General">
                  <c:v>305</c:v>
                </c:pt>
                <c:pt idx="157" formatCode="General">
                  <c:v>305</c:v>
                </c:pt>
                <c:pt idx="158" formatCode="General">
                  <c:v>303</c:v>
                </c:pt>
                <c:pt idx="159" formatCode="General">
                  <c:v>304</c:v>
                </c:pt>
                <c:pt idx="160" formatCode="General">
                  <c:v>301</c:v>
                </c:pt>
                <c:pt idx="161" formatCode="General">
                  <c:v>297</c:v>
                </c:pt>
                <c:pt idx="162" formatCode="General">
                  <c:v>295</c:v>
                </c:pt>
                <c:pt idx="163" formatCode="General">
                  <c:v>294</c:v>
                </c:pt>
                <c:pt idx="164" formatCode="General">
                  <c:v>298</c:v>
                </c:pt>
                <c:pt idx="165" formatCode="General">
                  <c:v>308</c:v>
                </c:pt>
                <c:pt idx="166" formatCode="General">
                  <c:v>314</c:v>
                </c:pt>
                <c:pt idx="167" formatCode="General">
                  <c:v>302</c:v>
                </c:pt>
                <c:pt idx="168" formatCode="General">
                  <c:v>284</c:v>
                </c:pt>
                <c:pt idx="169" formatCode="General">
                  <c:v>266</c:v>
                </c:pt>
                <c:pt idx="170" formatCode="General">
                  <c:v>251</c:v>
                </c:pt>
                <c:pt idx="171" formatCode="General">
                  <c:v>237</c:v>
                </c:pt>
                <c:pt idx="172" formatCode="General">
                  <c:v>228</c:v>
                </c:pt>
                <c:pt idx="173" formatCode="General">
                  <c:v>223</c:v>
                </c:pt>
                <c:pt idx="174" formatCode="General">
                  <c:v>219</c:v>
                </c:pt>
                <c:pt idx="175" formatCode="General">
                  <c:v>218</c:v>
                </c:pt>
                <c:pt idx="176" formatCode="General">
                  <c:v>235</c:v>
                </c:pt>
                <c:pt idx="177" formatCode="General">
                  <c:v>266</c:v>
                </c:pt>
                <c:pt idx="178" formatCode="General">
                  <c:v>295</c:v>
                </c:pt>
                <c:pt idx="179" formatCode="General">
                  <c:v>307</c:v>
                </c:pt>
                <c:pt idx="180" formatCode="General">
                  <c:v>305</c:v>
                </c:pt>
                <c:pt idx="181" formatCode="General">
                  <c:v>307</c:v>
                </c:pt>
                <c:pt idx="182" formatCode="General">
                  <c:v>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BB-4373-9928-28D2521B0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571119"/>
        <c:axId val="739568719"/>
      </c:lineChart>
      <c:catAx>
        <c:axId val="739571119"/>
        <c:scaling>
          <c:orientation val="minMax"/>
        </c:scaling>
        <c:delete val="1"/>
        <c:axPos val="b"/>
        <c:majorTickMark val="none"/>
        <c:minorTickMark val="none"/>
        <c:tickLblPos val="nextTo"/>
        <c:crossAx val="739568719"/>
        <c:crosses val="autoZero"/>
        <c:auto val="1"/>
        <c:lblAlgn val="ctr"/>
        <c:lblOffset val="100"/>
        <c:noMultiLvlLbl val="0"/>
      </c:catAx>
      <c:valAx>
        <c:axId val="73956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71119"/>
        <c:crosses val="autoZero"/>
        <c:crossBetween val="between"/>
      </c:valAx>
      <c:valAx>
        <c:axId val="73957207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Summed capacity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75439"/>
        <c:crosses val="max"/>
        <c:crossBetween val="between"/>
      </c:valAx>
      <c:catAx>
        <c:axId val="739575439"/>
        <c:scaling>
          <c:orientation val="minMax"/>
        </c:scaling>
        <c:delete val="1"/>
        <c:axPos val="b"/>
        <c:majorTickMark val="out"/>
        <c:minorTickMark val="none"/>
        <c:tickLblPos val="nextTo"/>
        <c:crossAx val="7395720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138112</xdr:colOff>
      <xdr:row>8</xdr:row>
      <xdr:rowOff>138111</xdr:rowOff>
    </xdr:from>
    <xdr:to>
      <xdr:col>16</xdr:col>
      <xdr:colOff>0</xdr:colOff>
      <xdr:row>36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9514E6-64DA-59AC-C304-22F6F9FBB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228599</xdr:colOff>
      <xdr:row>1</xdr:row>
      <xdr:rowOff>731</xdr:rowOff>
    </xdr:from>
    <xdr:to>
      <xdr:col>20</xdr:col>
      <xdr:colOff>314325</xdr:colOff>
      <xdr:row>31</xdr:row>
      <xdr:rowOff>53249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D8388F-74C7-76B8-B92D-1EFC9B113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599" y="191231"/>
          <a:ext cx="6181726" cy="62628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2</xdr:row>
      <xdr:rowOff>75645</xdr:rowOff>
    </xdr:from>
    <xdr:to>
      <xdr:col>18</xdr:col>
      <xdr:colOff>504825</xdr:colOff>
      <xdr:row>24</xdr:row>
      <xdr:rowOff>76199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63B3F7-353B-978A-3560-864DA68A9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437595"/>
          <a:ext cx="7724775" cy="3982004"/>
        </a:xfrm>
        <a:prstGeom prst="rect">
          <a:avLst/>
        </a:prstGeom>
      </xdr:spPr>
    </xdr:pic>
    <xdr:clientData/>
  </xdr:twoCellAnchor>
  <xdr:twoCellAnchor editAs="oneCell">
    <xdr:from>
      <xdr:col>8</xdr:col>
      <xdr:colOff>614285</xdr:colOff>
      <xdr:row>33</xdr:row>
      <xdr:rowOff>113724</xdr:rowOff>
    </xdr:from>
    <xdr:to>
      <xdr:col>22</xdr:col>
      <xdr:colOff>356654</xdr:colOff>
      <xdr:row>60</xdr:row>
      <xdr:rowOff>58130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6DC7C3-3162-A90A-77FA-4CE8AC440C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34047" y="6100867"/>
          <a:ext cx="8844036" cy="48429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C5A81-F3E9-4ABE-8C35-C08EC9A3CD7D}">
  <dimension ref="A1:H15"/>
  <sheetViews>
    <sheetView workbookViewId="0">
      <selection activeCell="D9" sqref="D9"/>
    </sheetView>
  </sheetViews>
  <sheetFormatPr defaultRowHeight="14.25" x14ac:dyDescent="0.45"/>
  <cols>
    <col min="1" max="1" width="27.3984375" customWidth="1"/>
    <col min="2" max="2" width="10.265625" bestFit="1" customWidth="1"/>
    <col min="3" max="4" width="19.59765625" customWidth="1"/>
    <col min="5" max="5" width="27.1328125" customWidth="1"/>
    <col min="6" max="6" width="12.1328125" customWidth="1"/>
    <col min="7" max="7" width="22.1328125" customWidth="1"/>
    <col min="8" max="8" width="17" customWidth="1"/>
  </cols>
  <sheetData>
    <row r="1" spans="1:8" x14ac:dyDescent="0.45">
      <c r="B1" t="s">
        <v>0</v>
      </c>
      <c r="C1" t="s">
        <v>7</v>
      </c>
      <c r="D1" t="s">
        <v>9</v>
      </c>
      <c r="E1" t="s">
        <v>10</v>
      </c>
    </row>
    <row r="2" spans="1:8" x14ac:dyDescent="0.45">
      <c r="A2" t="s">
        <v>1</v>
      </c>
      <c r="B2" s="1">
        <v>200000</v>
      </c>
      <c r="C2" s="1">
        <v>10.4</v>
      </c>
      <c r="D2" s="3">
        <f>ROUND(500000000+(60000000*(C2-8.1)/20.6)+(B2*10),-4)</f>
        <v>508700000</v>
      </c>
      <c r="E2" s="3">
        <f>ROUND(225000000+(60000000*(C2-8.1)/20.6),-4)</f>
        <v>231700000</v>
      </c>
      <c r="F2" s="1"/>
      <c r="G2" s="2"/>
      <c r="H2" s="1"/>
    </row>
    <row r="3" spans="1:8" x14ac:dyDescent="0.45">
      <c r="A3" t="s">
        <v>8</v>
      </c>
      <c r="B3" s="1">
        <v>150000</v>
      </c>
      <c r="C3" s="1">
        <v>8.1</v>
      </c>
      <c r="D3" s="3">
        <f t="shared" ref="D3:D9" si="0">ROUND(500000000+(60000000*(C3-8.1)/20.6)+(B3*10),-4)</f>
        <v>501500000</v>
      </c>
      <c r="E3" s="3">
        <f t="shared" ref="E3:E9" si="1">ROUND(225000000+(60000000*(C3-8.1)/20.6),-4)</f>
        <v>225000000</v>
      </c>
      <c r="F3" s="1"/>
      <c r="G3" s="2"/>
      <c r="H3" s="1"/>
    </row>
    <row r="4" spans="1:8" x14ac:dyDescent="0.45">
      <c r="A4" t="s">
        <v>2</v>
      </c>
      <c r="B4" s="1">
        <v>400000</v>
      </c>
      <c r="C4" s="1">
        <v>12.6</v>
      </c>
      <c r="D4" s="3">
        <f t="shared" si="0"/>
        <v>517110000</v>
      </c>
      <c r="E4" s="3">
        <f t="shared" si="1"/>
        <v>238110000</v>
      </c>
      <c r="F4" s="1"/>
      <c r="G4" s="2"/>
      <c r="H4" s="1"/>
    </row>
    <row r="5" spans="1:8" x14ac:dyDescent="0.45">
      <c r="A5" t="s">
        <v>3</v>
      </c>
      <c r="B5" s="1">
        <v>500000</v>
      </c>
      <c r="C5" s="1">
        <v>21.5</v>
      </c>
      <c r="D5" s="3">
        <f t="shared" si="0"/>
        <v>544030000</v>
      </c>
      <c r="E5" s="3">
        <f t="shared" si="1"/>
        <v>264030000</v>
      </c>
      <c r="F5" s="1"/>
      <c r="G5" s="2"/>
      <c r="H5" s="1"/>
    </row>
    <row r="6" spans="1:8" x14ac:dyDescent="0.45">
      <c r="A6" t="s">
        <v>4</v>
      </c>
      <c r="B6" s="1">
        <v>800000</v>
      </c>
      <c r="C6" s="1">
        <v>28.7</v>
      </c>
      <c r="D6" s="3">
        <f t="shared" si="0"/>
        <v>568000000</v>
      </c>
      <c r="E6" s="3">
        <f t="shared" si="1"/>
        <v>285000000</v>
      </c>
      <c r="F6" s="1"/>
      <c r="G6" s="2"/>
      <c r="H6" s="1"/>
    </row>
    <row r="7" spans="1:8" x14ac:dyDescent="0.45">
      <c r="A7" t="s">
        <v>5</v>
      </c>
      <c r="B7" s="1">
        <v>400000</v>
      </c>
      <c r="C7" s="1">
        <v>18.2</v>
      </c>
      <c r="D7" s="3">
        <f t="shared" si="0"/>
        <v>533420000</v>
      </c>
      <c r="E7" s="3">
        <f t="shared" si="1"/>
        <v>254420000</v>
      </c>
      <c r="F7" s="1"/>
      <c r="G7" s="2"/>
      <c r="H7" s="1"/>
    </row>
    <row r="8" spans="1:8" x14ac:dyDescent="0.45">
      <c r="A8" t="s">
        <v>6</v>
      </c>
      <c r="B8" s="1">
        <v>300000</v>
      </c>
      <c r="C8" s="1">
        <v>13.7</v>
      </c>
      <c r="D8" s="3">
        <f t="shared" si="0"/>
        <v>519310000</v>
      </c>
      <c r="E8" s="3">
        <f t="shared" si="1"/>
        <v>241310000</v>
      </c>
      <c r="F8" s="1"/>
      <c r="G8" s="2"/>
      <c r="H8" s="1"/>
    </row>
    <row r="9" spans="1:8" x14ac:dyDescent="0.45">
      <c r="A9" t="s">
        <v>15</v>
      </c>
      <c r="B9" s="1">
        <v>2000000</v>
      </c>
      <c r="C9" s="1">
        <v>32</v>
      </c>
      <c r="D9" s="3">
        <f t="shared" si="0"/>
        <v>589610000</v>
      </c>
      <c r="E9" s="3">
        <f t="shared" si="1"/>
        <v>294610000</v>
      </c>
      <c r="F9" s="1"/>
      <c r="G9" s="2"/>
      <c r="H9" s="1"/>
    </row>
    <row r="12" spans="1:8" x14ac:dyDescent="0.45">
      <c r="A12" s="6" t="s">
        <v>24</v>
      </c>
      <c r="D12" t="s">
        <v>65</v>
      </c>
    </row>
    <row r="13" spans="1:8" x14ac:dyDescent="0.45">
      <c r="A13" t="s">
        <v>66</v>
      </c>
      <c r="D13">
        <v>2100000000</v>
      </c>
      <c r="E13" s="3">
        <v>300000000</v>
      </c>
    </row>
    <row r="14" spans="1:8" x14ac:dyDescent="0.45">
      <c r="A14" t="s">
        <v>25</v>
      </c>
      <c r="D14">
        <v>2100000000</v>
      </c>
      <c r="E14" s="3">
        <v>300000000</v>
      </c>
    </row>
    <row r="15" spans="1:8" x14ac:dyDescent="0.45">
      <c r="A15" t="s">
        <v>64</v>
      </c>
      <c r="D15">
        <v>2100000000</v>
      </c>
      <c r="E15" s="3">
        <v>300000000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7D866-E18A-48D2-AAF7-A5BFAC27BEBB}">
  <dimension ref="A1:N10"/>
  <sheetViews>
    <sheetView workbookViewId="0">
      <selection activeCell="D10" sqref="D10"/>
    </sheetView>
  </sheetViews>
  <sheetFormatPr defaultRowHeight="14.25" x14ac:dyDescent="0.45"/>
  <cols>
    <col min="1" max="1" width="10.265625" bestFit="1" customWidth="1"/>
    <col min="6" max="6" width="14.3984375" customWidth="1"/>
  </cols>
  <sheetData>
    <row r="1" spans="1:14" x14ac:dyDescent="0.45">
      <c r="F1" t="s">
        <v>16</v>
      </c>
      <c r="G1" t="s">
        <v>17</v>
      </c>
      <c r="H1" t="s">
        <v>32</v>
      </c>
      <c r="I1" t="s">
        <v>18</v>
      </c>
      <c r="M1" t="s">
        <v>73</v>
      </c>
      <c r="N1" t="s">
        <v>17</v>
      </c>
    </row>
    <row r="2" spans="1:14" x14ac:dyDescent="0.45">
      <c r="A2" s="1"/>
      <c r="D2" s="1"/>
      <c r="E2" t="s">
        <v>76</v>
      </c>
      <c r="F2">
        <f>2290*500</f>
        <v>1145000</v>
      </c>
      <c r="G2">
        <f>3880*225</f>
        <v>873000</v>
      </c>
      <c r="H2">
        <f>540*2100</f>
        <v>1134000</v>
      </c>
      <c r="I2">
        <v>1200000</v>
      </c>
      <c r="J2">
        <f>SUM(F2:I2)</f>
        <v>4352000</v>
      </c>
      <c r="M2">
        <f>8800*380</f>
        <v>3344000</v>
      </c>
      <c r="N2">
        <f>600*225</f>
        <v>135000</v>
      </c>
    </row>
    <row r="3" spans="1:14" x14ac:dyDescent="0.45">
      <c r="C3" s="4"/>
      <c r="E3" t="s">
        <v>77</v>
      </c>
      <c r="J3">
        <f>J2*0.015</f>
        <v>65280</v>
      </c>
      <c r="M3">
        <f>M2*0.1+N2*0.015</f>
        <v>336425</v>
      </c>
    </row>
    <row r="4" spans="1:14" x14ac:dyDescent="0.45">
      <c r="C4" s="4"/>
      <c r="E4" t="s">
        <v>78</v>
      </c>
      <c r="J4">
        <f>(F2/30)+(G2/15)+(I2/50)+(J2*0.015)+(H2/25)</f>
        <v>231006.66666666666</v>
      </c>
      <c r="M4">
        <f>(M2*0.1)+(M2/50)+(N2*0.015)+(N2/15)</f>
        <v>412305</v>
      </c>
    </row>
    <row r="5" spans="1:14" x14ac:dyDescent="0.45">
      <c r="C5" s="4"/>
      <c r="E5" t="s">
        <v>75</v>
      </c>
      <c r="J5">
        <f>283*365*24</f>
        <v>2479080</v>
      </c>
      <c r="M5">
        <f>283*365*24</f>
        <v>2479080</v>
      </c>
    </row>
    <row r="6" spans="1:14" x14ac:dyDescent="0.45">
      <c r="C6" s="4"/>
      <c r="J6" s="10">
        <f>(J4*1000000)/(J5*1000000)</f>
        <v>9.3182417133237591E-2</v>
      </c>
      <c r="M6" s="10">
        <f>(M4*1000000)/(M5*1000000)</f>
        <v>0.16631371315165303</v>
      </c>
    </row>
    <row r="10" spans="1:14" x14ac:dyDescent="0.45">
      <c r="D10" t="s">
        <v>71</v>
      </c>
      <c r="E10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FA77-0884-4C4B-8272-313826B720B8}">
  <dimension ref="A1:AY17"/>
  <sheetViews>
    <sheetView tabSelected="1" topLeftCell="AL1" workbookViewId="0">
      <selection activeCell="AN20" sqref="AN20"/>
    </sheetView>
  </sheetViews>
  <sheetFormatPr defaultRowHeight="14.25" x14ac:dyDescent="0.45"/>
  <cols>
    <col min="1" max="1" width="12.86328125" customWidth="1"/>
  </cols>
  <sheetData>
    <row r="1" spans="1:51" x14ac:dyDescent="0.45">
      <c r="A1" t="s">
        <v>79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</row>
    <row r="2" spans="1:51" x14ac:dyDescent="0.45">
      <c r="A2" s="6" t="s">
        <v>80</v>
      </c>
    </row>
    <row r="3" spans="1:51" x14ac:dyDescent="0.45">
      <c r="A3" t="s">
        <v>76</v>
      </c>
      <c r="B3">
        <v>4352000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>3880*225</f>
        <v>873000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f>540*2100</f>
        <v>1134000</v>
      </c>
      <c r="AB3">
        <v>0</v>
      </c>
      <c r="AC3">
        <v>0</v>
      </c>
      <c r="AD3">
        <v>0</v>
      </c>
      <c r="AE3">
        <v>0</v>
      </c>
      <c r="AF3">
        <f>3880*225+1145000</f>
        <v>2018000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f>3880*225</f>
        <v>873000</v>
      </c>
      <c r="AV3">
        <v>0</v>
      </c>
      <c r="AW3">
        <v>0</v>
      </c>
      <c r="AX3">
        <v>0</v>
      </c>
      <c r="AY3">
        <v>0</v>
      </c>
    </row>
    <row r="4" spans="1:51" x14ac:dyDescent="0.45">
      <c r="A4" t="s">
        <v>77</v>
      </c>
      <c r="B4">
        <v>65280</v>
      </c>
      <c r="C4">
        <v>65280</v>
      </c>
      <c r="D4">
        <v>65280</v>
      </c>
      <c r="E4">
        <v>65280</v>
      </c>
      <c r="F4">
        <v>65280</v>
      </c>
      <c r="G4">
        <v>65280</v>
      </c>
      <c r="H4">
        <v>65280</v>
      </c>
      <c r="I4">
        <v>65280</v>
      </c>
      <c r="J4">
        <v>65280</v>
      </c>
      <c r="K4">
        <v>65280</v>
      </c>
      <c r="L4">
        <v>65280</v>
      </c>
      <c r="M4">
        <v>65280</v>
      </c>
      <c r="N4">
        <v>65280</v>
      </c>
      <c r="O4">
        <v>65280</v>
      </c>
      <c r="P4">
        <v>65280</v>
      </c>
      <c r="Q4">
        <v>65280</v>
      </c>
      <c r="R4">
        <v>65280</v>
      </c>
      <c r="S4">
        <v>65280</v>
      </c>
      <c r="T4">
        <v>65280</v>
      </c>
      <c r="U4">
        <v>65280</v>
      </c>
      <c r="V4">
        <v>65280</v>
      </c>
      <c r="W4">
        <v>65280</v>
      </c>
      <c r="X4">
        <v>65280</v>
      </c>
      <c r="Y4">
        <v>65280</v>
      </c>
      <c r="Z4">
        <v>65280</v>
      </c>
      <c r="AA4">
        <v>65280</v>
      </c>
      <c r="AB4">
        <v>65280</v>
      </c>
      <c r="AC4">
        <v>65280</v>
      </c>
      <c r="AD4">
        <v>65280</v>
      </c>
      <c r="AE4">
        <v>65280</v>
      </c>
      <c r="AF4">
        <v>65280</v>
      </c>
      <c r="AG4">
        <v>65280</v>
      </c>
      <c r="AH4">
        <v>65280</v>
      </c>
      <c r="AI4">
        <v>65280</v>
      </c>
      <c r="AJ4">
        <v>65280</v>
      </c>
      <c r="AK4">
        <v>65280</v>
      </c>
      <c r="AL4">
        <v>65280</v>
      </c>
      <c r="AM4">
        <v>65280</v>
      </c>
      <c r="AN4">
        <v>65280</v>
      </c>
      <c r="AO4">
        <v>65280</v>
      </c>
      <c r="AP4">
        <v>65280</v>
      </c>
      <c r="AQ4">
        <v>65280</v>
      </c>
      <c r="AR4">
        <v>65280</v>
      </c>
      <c r="AS4">
        <v>65280</v>
      </c>
      <c r="AT4">
        <v>65280</v>
      </c>
      <c r="AU4">
        <v>65280</v>
      </c>
      <c r="AV4">
        <v>65280</v>
      </c>
      <c r="AW4">
        <v>65280</v>
      </c>
      <c r="AX4">
        <v>65280</v>
      </c>
      <c r="AY4">
        <v>65280</v>
      </c>
    </row>
    <row r="5" spans="1:51" x14ac:dyDescent="0.45">
      <c r="A5" t="s">
        <v>81</v>
      </c>
      <c r="B5">
        <v>2479080</v>
      </c>
      <c r="C5">
        <v>2479080</v>
      </c>
      <c r="D5">
        <v>2479080</v>
      </c>
      <c r="E5">
        <v>2479080</v>
      </c>
      <c r="F5">
        <v>2479080</v>
      </c>
      <c r="G5">
        <v>2479080</v>
      </c>
      <c r="H5">
        <v>2479080</v>
      </c>
      <c r="I5">
        <v>2479080</v>
      </c>
      <c r="J5">
        <v>2479080</v>
      </c>
      <c r="K5">
        <v>2479080</v>
      </c>
      <c r="L5">
        <v>2479080</v>
      </c>
      <c r="M5">
        <v>2479080</v>
      </c>
      <c r="N5">
        <v>2479080</v>
      </c>
      <c r="O5">
        <v>2479080</v>
      </c>
      <c r="P5">
        <v>2479080</v>
      </c>
      <c r="Q5">
        <v>2479080</v>
      </c>
      <c r="R5">
        <v>2479080</v>
      </c>
      <c r="S5">
        <v>2479080</v>
      </c>
      <c r="T5">
        <v>2479080</v>
      </c>
      <c r="U5">
        <v>2479080</v>
      </c>
      <c r="V5">
        <v>2479080</v>
      </c>
      <c r="W5">
        <v>2479080</v>
      </c>
      <c r="X5">
        <v>2479080</v>
      </c>
      <c r="Y5">
        <v>2479080</v>
      </c>
      <c r="Z5">
        <v>2479080</v>
      </c>
      <c r="AA5">
        <v>2479080</v>
      </c>
      <c r="AB5">
        <v>2479080</v>
      </c>
      <c r="AC5">
        <v>2479080</v>
      </c>
      <c r="AD5">
        <v>2479080</v>
      </c>
      <c r="AE5">
        <v>2479080</v>
      </c>
      <c r="AF5">
        <v>2479080</v>
      </c>
      <c r="AG5">
        <v>2479080</v>
      </c>
      <c r="AH5">
        <v>2479080</v>
      </c>
      <c r="AI5">
        <v>2479080</v>
      </c>
      <c r="AJ5">
        <v>2479080</v>
      </c>
      <c r="AK5">
        <v>2479080</v>
      </c>
      <c r="AL5">
        <v>2479080</v>
      </c>
      <c r="AM5">
        <v>2479080</v>
      </c>
      <c r="AN5">
        <v>2479080</v>
      </c>
      <c r="AO5">
        <v>2479080</v>
      </c>
      <c r="AP5">
        <v>2479080</v>
      </c>
      <c r="AQ5">
        <v>2479080</v>
      </c>
      <c r="AR5">
        <v>2479080</v>
      </c>
      <c r="AS5">
        <v>2479080</v>
      </c>
      <c r="AT5">
        <v>2479080</v>
      </c>
      <c r="AU5">
        <v>2479080</v>
      </c>
      <c r="AV5">
        <v>2479080</v>
      </c>
      <c r="AW5">
        <v>2479080</v>
      </c>
      <c r="AX5">
        <v>2479080</v>
      </c>
      <c r="AY5">
        <v>2479080</v>
      </c>
    </row>
    <row r="6" spans="1:51" x14ac:dyDescent="0.45">
      <c r="A6" t="s">
        <v>74</v>
      </c>
      <c r="B6">
        <f xml:space="preserve"> ((B3 + B4) / ((1 + $B$17)^B1))</f>
        <v>4288621.3592233006</v>
      </c>
      <c r="C6">
        <f t="shared" ref="C6:AF6" si="0" xml:space="preserve"> ((C3 + C4) / ((1 + $B$17)^C1))</f>
        <v>61532.66094825149</v>
      </c>
      <c r="D6">
        <f t="shared" si="0"/>
        <v>59740.447522574257</v>
      </c>
      <c r="E6">
        <f t="shared" si="0"/>
        <v>58000.434487936174</v>
      </c>
      <c r="F6">
        <f t="shared" si="0"/>
        <v>56311.101444598229</v>
      </c>
      <c r="G6">
        <f t="shared" si="0"/>
        <v>54670.972276308959</v>
      </c>
      <c r="H6">
        <f t="shared" si="0"/>
        <v>53078.61386049413</v>
      </c>
      <c r="I6">
        <f t="shared" si="0"/>
        <v>51532.634816013728</v>
      </c>
      <c r="J6">
        <f t="shared" si="0"/>
        <v>50031.684287391967</v>
      </c>
      <c r="K6">
        <f t="shared" si="0"/>
        <v>48574.450764458219</v>
      </c>
      <c r="L6">
        <f t="shared" si="0"/>
        <v>47159.660936367203</v>
      </c>
      <c r="M6">
        <f t="shared" si="0"/>
        <v>45786.078578997294</v>
      </c>
      <c r="N6">
        <f t="shared" si="0"/>
        <v>44452.503474754652</v>
      </c>
      <c r="O6">
        <f t="shared" si="0"/>
        <v>43157.770363839467</v>
      </c>
      <c r="P6">
        <f t="shared" si="0"/>
        <v>41900.747926057731</v>
      </c>
      <c r="Q6">
        <f t="shared" si="0"/>
        <v>584705.07573144895</v>
      </c>
      <c r="R6">
        <f t="shared" si="0"/>
        <v>39495.473584746665</v>
      </c>
      <c r="S6">
        <f t="shared" si="0"/>
        <v>38345.11998519094</v>
      </c>
      <c r="T6">
        <f t="shared" si="0"/>
        <v>37228.271830282465</v>
      </c>
      <c r="U6">
        <f t="shared" si="0"/>
        <v>36143.953233283944</v>
      </c>
      <c r="V6">
        <f t="shared" si="0"/>
        <v>35091.216731343644</v>
      </c>
      <c r="W6">
        <f t="shared" si="0"/>
        <v>34069.142457615184</v>
      </c>
      <c r="X6">
        <f t="shared" si="0"/>
        <v>33076.83733749047</v>
      </c>
      <c r="Y6">
        <f t="shared" si="0"/>
        <v>32113.434308243177</v>
      </c>
      <c r="Z6">
        <f t="shared" si="0"/>
        <v>31178.091561401143</v>
      </c>
      <c r="AA6">
        <f t="shared" si="0"/>
        <v>556099.81272244966</v>
      </c>
      <c r="AB6">
        <f t="shared" si="0"/>
        <v>29388.341560374345</v>
      </c>
      <c r="AC6">
        <f t="shared" si="0"/>
        <v>28532.370446965382</v>
      </c>
      <c r="AD6">
        <f t="shared" si="0"/>
        <v>27701.330531034357</v>
      </c>
      <c r="AE6">
        <f t="shared" si="0"/>
        <v>26894.495661198402</v>
      </c>
      <c r="AF6">
        <f t="shared" si="0"/>
        <v>833285.21977116354</v>
      </c>
      <c r="AG6">
        <f xml:space="preserve"> ((AG3 + AG4) / ((1 + $B$17)^AG1))</f>
        <v>25350.641588461123</v>
      </c>
      <c r="AH6">
        <f t="shared" ref="AH6:AY6" si="1" xml:space="preserve"> ((AH3 + AH4) / ((1 + $B$17)^AH1))</f>
        <v>24612.273386855457</v>
      </c>
      <c r="AI6">
        <f t="shared" si="1"/>
        <v>23895.411055199475</v>
      </c>
      <c r="AJ6">
        <f t="shared" si="1"/>
        <v>23199.428208931527</v>
      </c>
      <c r="AK6">
        <f t="shared" si="1"/>
        <v>22523.716707700511</v>
      </c>
      <c r="AL6">
        <f t="shared" si="1"/>
        <v>21867.686123981082</v>
      </c>
      <c r="AM6">
        <f t="shared" si="1"/>
        <v>21230.763227166099</v>
      </c>
      <c r="AN6">
        <f t="shared" si="1"/>
        <v>20612.391482685533</v>
      </c>
      <c r="AO6">
        <f t="shared" si="1"/>
        <v>20012.030565714111</v>
      </c>
      <c r="AP6">
        <f t="shared" si="1"/>
        <v>19429.155889042824</v>
      </c>
      <c r="AQ6">
        <f t="shared" si="1"/>
        <v>18863.258144701769</v>
      </c>
      <c r="AR6">
        <f t="shared" si="1"/>
        <v>18313.84285893376</v>
      </c>
      <c r="AS6">
        <f t="shared" si="1"/>
        <v>17780.429960129866</v>
      </c>
      <c r="AT6">
        <f t="shared" si="1"/>
        <v>17262.553359349386</v>
      </c>
      <c r="AU6">
        <f t="shared" si="1"/>
        <v>240890.74942310256</v>
      </c>
      <c r="AV6">
        <f t="shared" si="1"/>
        <v>16271.612177725876</v>
      </c>
      <c r="AW6">
        <f t="shared" si="1"/>
        <v>15797.681725947454</v>
      </c>
      <c r="AX6">
        <f t="shared" si="1"/>
        <v>15337.555073735393</v>
      </c>
      <c r="AY6">
        <f t="shared" si="1"/>
        <v>14890.83016867514</v>
      </c>
    </row>
    <row r="7" spans="1:51" x14ac:dyDescent="0.45">
      <c r="B7">
        <f>(B5 / ((1 + $B$17)^B1))</f>
        <v>2406873.7864077669</v>
      </c>
      <c r="C7">
        <f t="shared" ref="C7:AY7" si="2">(C5 / ((1 + $B$17)^C1))</f>
        <v>2336770.6664153077</v>
      </c>
      <c r="D7">
        <f t="shared" si="2"/>
        <v>2268709.3848692309</v>
      </c>
      <c r="E7">
        <f t="shared" si="2"/>
        <v>2202630.4707468264</v>
      </c>
      <c r="F7">
        <f t="shared" si="2"/>
        <v>2138476.1851910935</v>
      </c>
      <c r="G7">
        <f t="shared" si="2"/>
        <v>2076190.471059314</v>
      </c>
      <c r="H7">
        <f t="shared" si="2"/>
        <v>2015718.9039410814</v>
      </c>
      <c r="I7">
        <f t="shared" si="2"/>
        <v>1957008.6446029919</v>
      </c>
      <c r="J7">
        <f t="shared" si="2"/>
        <v>1900008.3928184386</v>
      </c>
      <c r="K7">
        <f t="shared" si="2"/>
        <v>1844668.3425421736</v>
      </c>
      <c r="L7">
        <f t="shared" si="2"/>
        <v>1790940.1383904596</v>
      </c>
      <c r="M7">
        <f t="shared" si="2"/>
        <v>1738776.8333887961</v>
      </c>
      <c r="N7">
        <f t="shared" si="2"/>
        <v>1688132.8479502874</v>
      </c>
      <c r="O7">
        <f t="shared" si="2"/>
        <v>1638963.9300488227</v>
      </c>
      <c r="P7">
        <f t="shared" si="2"/>
        <v>1591227.1165522549</v>
      </c>
      <c r="Q7">
        <f t="shared" si="2"/>
        <v>1544880.6956818011</v>
      </c>
      <c r="R7">
        <f t="shared" si="2"/>
        <v>1499884.1705648554</v>
      </c>
      <c r="S7">
        <f t="shared" si="2"/>
        <v>1456198.2238493741</v>
      </c>
      <c r="T7">
        <f t="shared" si="2"/>
        <v>1413784.6833489069</v>
      </c>
      <c r="U7">
        <f t="shared" si="2"/>
        <v>1372606.4886882594</v>
      </c>
      <c r="V7">
        <f t="shared" si="2"/>
        <v>1332627.6589206404</v>
      </c>
      <c r="W7">
        <f t="shared" si="2"/>
        <v>1293813.2610880001</v>
      </c>
      <c r="X7">
        <f t="shared" si="2"/>
        <v>1256129.3796970875</v>
      </c>
      <c r="Y7">
        <f t="shared" si="2"/>
        <v>1219543.0870845511</v>
      </c>
      <c r="Z7">
        <f t="shared" si="2"/>
        <v>1184022.4146451952</v>
      </c>
      <c r="AA7">
        <f t="shared" si="2"/>
        <v>1149536.3248982476</v>
      </c>
      <c r="AB7">
        <f t="shared" si="2"/>
        <v>1116054.6843672309</v>
      </c>
      <c r="AC7">
        <f t="shared" si="2"/>
        <v>1083548.2372497388</v>
      </c>
      <c r="AD7">
        <f t="shared" si="2"/>
        <v>1051988.5798541154</v>
      </c>
      <c r="AE7">
        <f t="shared" si="2"/>
        <v>1021348.1357806945</v>
      </c>
      <c r="AF7">
        <f t="shared" si="2"/>
        <v>991600.13182591682</v>
      </c>
      <c r="AG7">
        <f t="shared" si="2"/>
        <v>962718.574588269</v>
      </c>
      <c r="AH7">
        <f t="shared" si="2"/>
        <v>934678.22775560094</v>
      </c>
      <c r="AI7">
        <f t="shared" si="2"/>
        <v>907454.59005398164</v>
      </c>
      <c r="AJ7">
        <f t="shared" si="2"/>
        <v>881023.87383881689</v>
      </c>
      <c r="AK7">
        <f t="shared" si="2"/>
        <v>855362.98430953105</v>
      </c>
      <c r="AL7">
        <f t="shared" si="2"/>
        <v>830449.49932964193</v>
      </c>
      <c r="AM7">
        <f t="shared" si="2"/>
        <v>806261.64983460377</v>
      </c>
      <c r="AN7">
        <f t="shared" si="2"/>
        <v>782778.30081029481</v>
      </c>
      <c r="AO7">
        <f t="shared" si="2"/>
        <v>759978.93282552913</v>
      </c>
      <c r="AP7">
        <f t="shared" si="2"/>
        <v>737843.62410245545</v>
      </c>
      <c r="AQ7">
        <f t="shared" si="2"/>
        <v>716353.03310917993</v>
      </c>
      <c r="AR7">
        <f t="shared" si="2"/>
        <v>695488.38165939809</v>
      </c>
      <c r="AS7">
        <f t="shared" si="2"/>
        <v>675231.43850427005</v>
      </c>
      <c r="AT7">
        <f t="shared" si="2"/>
        <v>655564.5034022039</v>
      </c>
      <c r="AU7">
        <f t="shared" si="2"/>
        <v>636470.39165262517</v>
      </c>
      <c r="AV7">
        <f t="shared" si="2"/>
        <v>617932.41908021853</v>
      </c>
      <c r="AW7">
        <f t="shared" si="2"/>
        <v>599934.38745652291</v>
      </c>
      <c r="AX7">
        <f t="shared" si="2"/>
        <v>582460.57034613879</v>
      </c>
      <c r="AY7">
        <f t="shared" si="2"/>
        <v>565495.69936518325</v>
      </c>
    </row>
    <row r="8" spans="1:51" x14ac:dyDescent="0.45">
      <c r="A8" s="6" t="s">
        <v>73</v>
      </c>
      <c r="C8">
        <f>SUM($B$6:C6)/SUM($B$7:C7)</f>
        <v>0.91704891954595258</v>
      </c>
      <c r="D8">
        <f>SUM($B$6:D6)/SUM($B$7:D7)</f>
        <v>0.62887506388944248</v>
      </c>
      <c r="E8">
        <f>SUM($B$6:E6)/SUM($B$7:E7)</f>
        <v>0.48485105917004551</v>
      </c>
      <c r="F8">
        <f>SUM($B$6:F6)/SUM($B$7:F7)</f>
        <v>0.39848696405513834</v>
      </c>
      <c r="G8">
        <f>SUM($B$6:G6)/SUM($B$7:G7)</f>
        <v>0.34095279080164997</v>
      </c>
      <c r="H8">
        <f>SUM($B$6:H6)/SUM($B$7:H7)</f>
        <v>0.29989282413824969</v>
      </c>
      <c r="I8">
        <f>SUM($B$6:I6)/SUM($B$7:I7)</f>
        <v>0.26912920098927423</v>
      </c>
      <c r="J8">
        <f>SUM($B$6:J6)/SUM($B$7:J7)</f>
        <v>0.24522977038568866</v>
      </c>
      <c r="K8">
        <f>SUM($B$6:K6)/SUM($B$7:K7)</f>
        <v>0.22613523743213473</v>
      </c>
      <c r="L8">
        <f>SUM($B$6:L6)/SUM($B$7:L7)</f>
        <v>0.21053513783980768</v>
      </c>
      <c r="M8">
        <f>SUM($B$6:M6)/SUM($B$7:M7)</f>
        <v>0.19755582519507114</v>
      </c>
      <c r="N8">
        <f>SUM($B$6:N6)/SUM($B$7:N7)</f>
        <v>0.18659246410608135</v>
      </c>
      <c r="O8">
        <f>SUM($B$6:O6)/SUM($B$7:O7)</f>
        <v>0.17721302628839189</v>
      </c>
      <c r="P8">
        <f>SUM($B$6:P6)/SUM($B$7:P7)</f>
        <v>0.1691006882179896</v>
      </c>
      <c r="Q8">
        <f>SUM($B$6:Q6)/SUM($B$7:Q7)</f>
        <v>0.17948812970018085</v>
      </c>
      <c r="R8">
        <f>SUM($B$6:R6)/SUM($B$7:R7)</f>
        <v>0.17245023419292491</v>
      </c>
      <c r="S8">
        <f>SUM($B$6:S6)/SUM($B$7:S7)</f>
        <v>0.16620972987336347</v>
      </c>
      <c r="T8">
        <f>SUM($B$6:T6)/SUM($B$7:T7)</f>
        <v>0.1606406685418095</v>
      </c>
      <c r="U8">
        <f>SUM($B$6:U6)/SUM($B$7:U7)</f>
        <v>0.15564228939753505</v>
      </c>
      <c r="V8">
        <f>SUM($B$6:V6)/SUM($B$7:V7)</f>
        <v>0.15113302206448645</v>
      </c>
      <c r="W8">
        <f>SUM($B$6:W6)/SUM($B$7:W7)</f>
        <v>0.14704612515655649</v>
      </c>
      <c r="X8">
        <f>SUM($B$6:X6)/SUM($B$7:X7)</f>
        <v>0.14332646260947712</v>
      </c>
      <c r="Y8">
        <f>SUM($B$6:Y6)/SUM($B$7:Y7)</f>
        <v>0.13992808593070633</v>
      </c>
      <c r="Z8">
        <f>SUM($B$6:Z6)/SUM($B$7:Z7)</f>
        <v>0.13681239671024345</v>
      </c>
      <c r="AA8">
        <f>SUM($B$6:AA6)/SUM($B$7:AA7)</f>
        <v>0.14581162705844045</v>
      </c>
      <c r="AB8">
        <f>SUM($B$6:AB6)/SUM($B$7:AB7)</f>
        <v>0.14287671294516513</v>
      </c>
      <c r="AC8">
        <f>SUM($B$6:AC6)/SUM($B$7:AC7)</f>
        <v>0.1401620178723722</v>
      </c>
      <c r="AD8">
        <f>SUM($B$6:AD6)/SUM($B$7:AD7)</f>
        <v>0.13764471218523336</v>
      </c>
      <c r="AE8">
        <f>SUM($B$6:AE6)/SUM($B$7:AE7)</f>
        <v>0.13530500875993684</v>
      </c>
      <c r="AF8">
        <f>SUM($B$6:AF6)/SUM($B$7:AF7)</f>
        <v>0.14940503330896723</v>
      </c>
      <c r="AG8">
        <f>SUM($B$6:AG6)/SUM($B$7:AG7)</f>
        <v>0.14706091487263426</v>
      </c>
      <c r="AH8">
        <f>SUM($B$6:AH6)/SUM($B$7:AH7)</f>
        <v>0.14486895231613395</v>
      </c>
      <c r="AI8">
        <f>SUM($B$6:AI6)/SUM($B$7:AI7)</f>
        <v>0.14281566562326833</v>
      </c>
      <c r="AJ8">
        <f>SUM($B$6:AJ6)/SUM($B$7:AJ7)</f>
        <v>0.14088911408825047</v>
      </c>
      <c r="AK8">
        <f>SUM($B$6:AK6)/SUM($B$7:AK7)</f>
        <v>0.13907868255192979</v>
      </c>
      <c r="AL8">
        <f>SUM($B$6:AL6)/SUM($B$7:AL7)</f>
        <v>0.13737490230285718</v>
      </c>
      <c r="AM8">
        <f>SUM($B$6:AM6)/SUM($B$7:AM7)</f>
        <v>0.13576930025753256</v>
      </c>
      <c r="AN8">
        <f>SUM($B$6:AN6)/SUM($B$7:AN7)</f>
        <v>0.13425427134405518</v>
      </c>
      <c r="AO8">
        <f>SUM($B$6:AO6)/SUM($B$7:AO7)</f>
        <v>0.13282297002855284</v>
      </c>
      <c r="AP8">
        <f>SUM($B$6:AP6)/SUM($B$7:AP7)</f>
        <v>0.13146921771608391</v>
      </c>
      <c r="AQ8">
        <f>SUM($B$6:AQ6)/SUM($B$7:AQ7)</f>
        <v>0.13018742338023931</v>
      </c>
      <c r="AR8">
        <f>SUM($B$6:AR6)/SUM($B$7:AR7)</f>
        <v>0.12897251526790929</v>
      </c>
      <c r="AS8">
        <f>SUM($B$6:AS6)/SUM($B$7:AS7)</f>
        <v>0.12781988191723154</v>
      </c>
      <c r="AT8">
        <f>SUM($B$6:AT6)/SUM($B$7:AT7)</f>
        <v>0.12672532103997913</v>
      </c>
      <c r="AU8">
        <f>SUM($B$6:AU6)/SUM($B$7:AU7)</f>
        <v>0.12933412923216359</v>
      </c>
      <c r="AV8">
        <f>SUM($B$6:AV6)/SUM($B$7:AV7)</f>
        <v>0.12830817933188404</v>
      </c>
      <c r="AW8">
        <f>SUM($B$6:AW6)/SUM($B$7:AW7)</f>
        <v>0.12733147789631438</v>
      </c>
      <c r="AX8">
        <f>SUM($B$6:AX6)/SUM($B$7:AX7)</f>
        <v>0.12640095895437509</v>
      </c>
      <c r="AY8" s="4">
        <f>SUM($B$6:AY6)/SUM($B$7:AY7)</f>
        <v>0.1255138012499005</v>
      </c>
    </row>
    <row r="9" spans="1:51" x14ac:dyDescent="0.45">
      <c r="A9" t="s">
        <v>76</v>
      </c>
      <c r="B9">
        <f>8800*380</f>
        <v>3344000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f>600*225</f>
        <v>135000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f>600*225</f>
        <v>135000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f>600*225</f>
        <v>135000</v>
      </c>
      <c r="AV9">
        <v>0</v>
      </c>
      <c r="AW9">
        <v>0</v>
      </c>
      <c r="AX9">
        <v>0</v>
      </c>
      <c r="AY9">
        <v>0</v>
      </c>
    </row>
    <row r="10" spans="1:51" x14ac:dyDescent="0.45">
      <c r="A10" t="s">
        <v>77</v>
      </c>
      <c r="B10">
        <v>336425</v>
      </c>
      <c r="C10">
        <v>336425</v>
      </c>
      <c r="D10">
        <v>336425</v>
      </c>
      <c r="E10">
        <v>336425</v>
      </c>
      <c r="F10">
        <v>336425</v>
      </c>
      <c r="G10">
        <v>336425</v>
      </c>
      <c r="H10">
        <v>336425</v>
      </c>
      <c r="I10">
        <v>336425</v>
      </c>
      <c r="J10">
        <v>336425</v>
      </c>
      <c r="K10">
        <v>336425</v>
      </c>
      <c r="L10">
        <v>336425</v>
      </c>
      <c r="M10">
        <v>336425</v>
      </c>
      <c r="N10">
        <v>336425</v>
      </c>
      <c r="O10">
        <v>336425</v>
      </c>
      <c r="P10">
        <v>336425</v>
      </c>
      <c r="Q10">
        <v>336425</v>
      </c>
      <c r="R10">
        <v>336425</v>
      </c>
      <c r="S10">
        <v>336425</v>
      </c>
      <c r="T10">
        <v>336425</v>
      </c>
      <c r="U10">
        <v>336425</v>
      </c>
      <c r="V10">
        <v>336425</v>
      </c>
      <c r="W10">
        <v>336425</v>
      </c>
      <c r="X10">
        <v>336425</v>
      </c>
      <c r="Y10">
        <v>336425</v>
      </c>
      <c r="Z10">
        <v>336425</v>
      </c>
      <c r="AA10">
        <v>336425</v>
      </c>
      <c r="AB10">
        <v>336425</v>
      </c>
      <c r="AC10">
        <v>336425</v>
      </c>
      <c r="AD10">
        <v>336425</v>
      </c>
      <c r="AE10">
        <v>336425</v>
      </c>
      <c r="AF10">
        <v>336425</v>
      </c>
      <c r="AG10">
        <v>336425</v>
      </c>
      <c r="AH10">
        <v>336425</v>
      </c>
      <c r="AI10">
        <v>336425</v>
      </c>
      <c r="AJ10">
        <v>336425</v>
      </c>
      <c r="AK10">
        <v>336425</v>
      </c>
      <c r="AL10">
        <v>336425</v>
      </c>
      <c r="AM10">
        <v>336425</v>
      </c>
      <c r="AN10">
        <v>336425</v>
      </c>
      <c r="AO10">
        <v>336425</v>
      </c>
      <c r="AP10">
        <v>336425</v>
      </c>
      <c r="AQ10">
        <v>336425</v>
      </c>
      <c r="AR10">
        <v>336425</v>
      </c>
      <c r="AS10">
        <v>336425</v>
      </c>
      <c r="AT10">
        <v>336425</v>
      </c>
      <c r="AU10">
        <v>336425</v>
      </c>
      <c r="AV10">
        <v>336425</v>
      </c>
      <c r="AW10">
        <v>336425</v>
      </c>
      <c r="AX10">
        <v>336425</v>
      </c>
      <c r="AY10">
        <v>336425</v>
      </c>
    </row>
    <row r="11" spans="1:51" x14ac:dyDescent="0.45">
      <c r="A11" t="s">
        <v>81</v>
      </c>
      <c r="B11">
        <v>2479080</v>
      </c>
      <c r="C11">
        <v>2479080</v>
      </c>
      <c r="D11">
        <v>2479080</v>
      </c>
      <c r="E11">
        <v>2479080</v>
      </c>
      <c r="F11">
        <v>2479080</v>
      </c>
      <c r="G11">
        <v>2479080</v>
      </c>
      <c r="H11">
        <v>2479080</v>
      </c>
      <c r="I11">
        <v>2479080</v>
      </c>
      <c r="J11">
        <v>2479080</v>
      </c>
      <c r="K11">
        <v>2479080</v>
      </c>
      <c r="L11">
        <v>2479080</v>
      </c>
      <c r="M11">
        <v>2479080</v>
      </c>
      <c r="N11">
        <v>2479080</v>
      </c>
      <c r="O11">
        <v>2479080</v>
      </c>
      <c r="P11">
        <v>2479080</v>
      </c>
      <c r="Q11">
        <v>2479080</v>
      </c>
      <c r="R11">
        <v>2479080</v>
      </c>
      <c r="S11">
        <v>2479080</v>
      </c>
      <c r="T11">
        <v>2479080</v>
      </c>
      <c r="U11">
        <v>2479080</v>
      </c>
      <c r="V11">
        <v>2479080</v>
      </c>
      <c r="W11">
        <v>2479080</v>
      </c>
      <c r="X11">
        <v>2479080</v>
      </c>
      <c r="Y11">
        <v>2479080</v>
      </c>
      <c r="Z11">
        <v>2479080</v>
      </c>
      <c r="AA11">
        <v>2479080</v>
      </c>
      <c r="AB11">
        <v>2479080</v>
      </c>
      <c r="AC11">
        <v>2479080</v>
      </c>
      <c r="AD11">
        <v>2479080</v>
      </c>
      <c r="AE11">
        <v>2479080</v>
      </c>
      <c r="AF11">
        <v>2479080</v>
      </c>
      <c r="AG11">
        <v>2479080</v>
      </c>
      <c r="AH11">
        <v>2479080</v>
      </c>
      <c r="AI11">
        <v>2479080</v>
      </c>
      <c r="AJ11">
        <v>2479080</v>
      </c>
      <c r="AK11">
        <v>2479080</v>
      </c>
      <c r="AL11">
        <v>2479080</v>
      </c>
      <c r="AM11">
        <v>2479080</v>
      </c>
      <c r="AN11">
        <v>2479080</v>
      </c>
      <c r="AO11">
        <v>2479080</v>
      </c>
      <c r="AP11">
        <v>2479080</v>
      </c>
      <c r="AQ11">
        <v>2479080</v>
      </c>
      <c r="AR11">
        <v>2479080</v>
      </c>
      <c r="AS11">
        <v>2479080</v>
      </c>
      <c r="AT11">
        <v>2479080</v>
      </c>
      <c r="AU11">
        <v>2479080</v>
      </c>
      <c r="AV11">
        <v>2479080</v>
      </c>
      <c r="AW11">
        <v>2479080</v>
      </c>
      <c r="AX11">
        <v>2479080</v>
      </c>
      <c r="AY11">
        <v>2479080</v>
      </c>
    </row>
    <row r="12" spans="1:51" x14ac:dyDescent="0.45">
      <c r="A12" t="s">
        <v>74</v>
      </c>
      <c r="B12">
        <f xml:space="preserve"> ((B9 + B10) / ((1 + $B$17)^B1))</f>
        <v>3573228.1553398059</v>
      </c>
      <c r="C12">
        <f t="shared" ref="C12:AY12" si="3" xml:space="preserve"> ((C9 + C10) / ((1 + $B$17)^C1))</f>
        <v>317112.82873032335</v>
      </c>
      <c r="D12">
        <f t="shared" si="3"/>
        <v>307876.53274788673</v>
      </c>
      <c r="E12">
        <f t="shared" si="3"/>
        <v>298909.25509503565</v>
      </c>
      <c r="F12">
        <f t="shared" si="3"/>
        <v>290203.16028644243</v>
      </c>
      <c r="G12">
        <f t="shared" si="3"/>
        <v>281750.64105479844</v>
      </c>
      <c r="H12">
        <f t="shared" si="3"/>
        <v>273544.31170368777</v>
      </c>
      <c r="I12">
        <f t="shared" si="3"/>
        <v>265577.00165406585</v>
      </c>
      <c r="J12">
        <f t="shared" si="3"/>
        <v>257841.74917870469</v>
      </c>
      <c r="K12">
        <f t="shared" si="3"/>
        <v>250331.79531913076</v>
      </c>
      <c r="L12">
        <f t="shared" si="3"/>
        <v>243040.57797973859</v>
      </c>
      <c r="M12">
        <f t="shared" si="3"/>
        <v>235961.726193921</v>
      </c>
      <c r="N12">
        <f t="shared" si="3"/>
        <v>229089.05455720489</v>
      </c>
      <c r="O12">
        <f t="shared" si="3"/>
        <v>222416.55782252899</v>
      </c>
      <c r="P12">
        <f t="shared" si="3"/>
        <v>215938.40565294074</v>
      </c>
      <c r="Q12">
        <f t="shared" si="3"/>
        <v>293776.47432184243</v>
      </c>
      <c r="R12">
        <f t="shared" si="3"/>
        <v>203542.65779332715</v>
      </c>
      <c r="S12">
        <f t="shared" si="3"/>
        <v>197614.23086730792</v>
      </c>
      <c r="T12">
        <f t="shared" si="3"/>
        <v>191858.47657020186</v>
      </c>
      <c r="U12">
        <f t="shared" si="3"/>
        <v>186270.36560213775</v>
      </c>
      <c r="V12">
        <f t="shared" si="3"/>
        <v>180845.01514770658</v>
      </c>
      <c r="W12">
        <f t="shared" si="3"/>
        <v>175577.68460942383</v>
      </c>
      <c r="X12">
        <f t="shared" si="3"/>
        <v>170463.77146546001</v>
      </c>
      <c r="Y12">
        <f t="shared" si="3"/>
        <v>165498.80724801947</v>
      </c>
      <c r="Z12">
        <f t="shared" si="3"/>
        <v>160678.45363885385</v>
      </c>
      <c r="AA12">
        <f t="shared" si="3"/>
        <v>155998.49867849887</v>
      </c>
      <c r="AB12">
        <f t="shared" si="3"/>
        <v>151454.85308592123</v>
      </c>
      <c r="AC12">
        <f t="shared" si="3"/>
        <v>147043.54668536043</v>
      </c>
      <c r="AD12">
        <f t="shared" si="3"/>
        <v>142760.72493724315</v>
      </c>
      <c r="AE12">
        <f t="shared" si="3"/>
        <v>138602.64557013899</v>
      </c>
      <c r="AF12">
        <f t="shared" si="3"/>
        <v>188563.9399075596</v>
      </c>
      <c r="AG12">
        <f t="shared" si="3"/>
        <v>130646.28670952869</v>
      </c>
      <c r="AH12">
        <f t="shared" si="3"/>
        <v>126841.05505779483</v>
      </c>
      <c r="AI12">
        <f t="shared" si="3"/>
        <v>123146.65539591733</v>
      </c>
      <c r="AJ12">
        <f t="shared" si="3"/>
        <v>119559.85960768671</v>
      </c>
      <c r="AK12">
        <f t="shared" si="3"/>
        <v>116077.53359969585</v>
      </c>
      <c r="AL12">
        <f t="shared" si="3"/>
        <v>112696.63456281152</v>
      </c>
      <c r="AM12">
        <f t="shared" si="3"/>
        <v>109414.20831340924</v>
      </c>
      <c r="AN12">
        <f t="shared" si="3"/>
        <v>106227.3867120478</v>
      </c>
      <c r="AO12">
        <f t="shared" si="3"/>
        <v>103133.38515732797</v>
      </c>
      <c r="AP12">
        <f t="shared" si="3"/>
        <v>100129.5001527456</v>
      </c>
      <c r="AQ12">
        <f t="shared" si="3"/>
        <v>97213.106944413201</v>
      </c>
      <c r="AR12">
        <f t="shared" si="3"/>
        <v>94381.657227585631</v>
      </c>
      <c r="AS12">
        <f t="shared" si="3"/>
        <v>91632.676919986057</v>
      </c>
      <c r="AT12">
        <f t="shared" si="3"/>
        <v>88963.763999986462</v>
      </c>
      <c r="AU12">
        <f t="shared" si="3"/>
        <v>121032.01767786389</v>
      </c>
      <c r="AV12">
        <f t="shared" si="3"/>
        <v>83856.880007528001</v>
      </c>
      <c r="AW12">
        <f t="shared" si="3"/>
        <v>81414.446609250488</v>
      </c>
      <c r="AX12">
        <f t="shared" si="3"/>
        <v>79043.152047816024</v>
      </c>
      <c r="AY12">
        <f t="shared" si="3"/>
        <v>76740.924318267978</v>
      </c>
    </row>
    <row r="13" spans="1:51" x14ac:dyDescent="0.45">
      <c r="C13">
        <f>SUM($B$12:C12)/SUM($B$7:C7)</f>
        <v>0.82011647853474334</v>
      </c>
      <c r="D13">
        <f>SUM($B$12:D12)/SUM($B$7:D7)</f>
        <v>0.59868877326926317</v>
      </c>
      <c r="E13">
        <f>SUM($B$12:E12)/SUM($B$7:E7)</f>
        <v>0.48802326964296172</v>
      </c>
      <c r="F13">
        <f>SUM($B$12:F12)/SUM($B$7:F7)</f>
        <v>0.42166262302893376</v>
      </c>
      <c r="G13">
        <f>SUM($B$12:G12)/SUM($B$7:G7)</f>
        <v>0.37745437960989314</v>
      </c>
      <c r="H13">
        <f>SUM($B$12:H12)/SUM($B$7:H7)</f>
        <v>0.34590462581338333</v>
      </c>
      <c r="I13">
        <f>SUM($B$12:I12)/SUM($B$7:I7)</f>
        <v>0.32226640067317797</v>
      </c>
      <c r="J13">
        <f>SUM($B$12:J12)/SUM($B$7:J7)</f>
        <v>0.30390249995204049</v>
      </c>
      <c r="K13">
        <f>SUM($B$12:K12)/SUM($B$7:K7)</f>
        <v>0.28923059779287585</v>
      </c>
      <c r="L13">
        <f>SUM($B$12:L12)/SUM($B$7:L7)</f>
        <v>0.27724375656200695</v>
      </c>
      <c r="M13">
        <f>SUM($B$12:M12)/SUM($B$7:M7)</f>
        <v>0.26727068177248509</v>
      </c>
      <c r="N13">
        <f>SUM($B$12:N12)/SUM($B$7:N7)</f>
        <v>0.2588466285827834</v>
      </c>
      <c r="O13">
        <f>SUM($B$12:O12)/SUM($B$7:O7)</f>
        <v>0.25163963408316176</v>
      </c>
      <c r="P13">
        <f>SUM($B$12:P12)/SUM($B$7:P7)</f>
        <v>0.24540625666877172</v>
      </c>
      <c r="Q13">
        <f>SUM($B$12:Q12)/SUM($B$7:Q7)</f>
        <v>0.24266550593782685</v>
      </c>
      <c r="R13">
        <f>SUM($B$12:R12)/SUM($B$7:R7)</f>
        <v>0.23775042699807661</v>
      </c>
      <c r="S13">
        <f>SUM($B$12:S12)/SUM($B$7:S7)</f>
        <v>0.23339222484476618</v>
      </c>
      <c r="T13">
        <f>SUM($B$12:T12)/SUM($B$7:T7)</f>
        <v>0.22950294060678939</v>
      </c>
      <c r="U13">
        <f>SUM($B$12:U12)/SUM($B$7:U7)</f>
        <v>0.22601220562222171</v>
      </c>
      <c r="V13">
        <f>SUM($B$12:V12)/SUM($B$7:V7)</f>
        <v>0.22286305331106271</v>
      </c>
      <c r="W13">
        <f>SUM($B$12:W12)/SUM($B$7:W7)</f>
        <v>0.22000887326528243</v>
      </c>
      <c r="X13">
        <f>SUM($B$12:X12)/SUM($B$7:X7)</f>
        <v>0.21741115992479895</v>
      </c>
      <c r="Y13">
        <f>SUM($B$12:Y12)/SUM($B$7:Y7)</f>
        <v>0.21503782408513722</v>
      </c>
      <c r="Z13">
        <f>SUM($B$12:Z12)/SUM($B$7:Z7)</f>
        <v>0.2128619096438791</v>
      </c>
      <c r="AA13">
        <f>SUM($B$12:AA12)/SUM($B$7:AA7)</f>
        <v>0.21086060648313348</v>
      </c>
      <c r="AB13">
        <f>SUM($B$12:AB12)/SUM($B$7:AB7)</f>
        <v>0.2090144827120026</v>
      </c>
      <c r="AC13">
        <f>SUM($B$12:AC12)/SUM($B$7:AC7)</f>
        <v>0.20730688142902604</v>
      </c>
      <c r="AD13">
        <f>SUM($B$12:AD12)/SUM($B$7:AD7)</f>
        <v>0.20572344229286549</v>
      </c>
      <c r="AE13">
        <f>SUM($B$12:AE12)/SUM($B$7:AE7)</f>
        <v>0.20425171877928849</v>
      </c>
      <c r="AF13">
        <f>SUM($B$12:AF12)/SUM($B$7:AF7)</f>
        <v>0.20396992488764806</v>
      </c>
      <c r="AG13">
        <f>SUM($B$12:AG12)/SUM($B$7:AG7)</f>
        <v>0.20266972005120534</v>
      </c>
      <c r="AH13">
        <f>SUM($B$12:AH12)/SUM($B$7:AH7)</f>
        <v>0.20145391104041088</v>
      </c>
      <c r="AI13">
        <f>SUM($B$12:AI12)/SUM($B$7:AI7)</f>
        <v>0.20031502093687001</v>
      </c>
      <c r="AJ13">
        <f>SUM($B$12:AJ12)/SUM($B$7:AJ7)</f>
        <v>0.19924642662667599</v>
      </c>
      <c r="AK13">
        <f>SUM($B$12:AK12)/SUM($B$7:AK7)</f>
        <v>0.1982422402327261</v>
      </c>
      <c r="AL13">
        <f>SUM($B$12:AL12)/SUM($B$7:AL7)</f>
        <v>0.19729720977447621</v>
      </c>
      <c r="AM13">
        <f>SUM($B$12:AM12)/SUM($B$7:AM7)</f>
        <v>0.19640663551322038</v>
      </c>
      <c r="AN13">
        <f>SUM($B$12:AN12)/SUM($B$7:AN7)</f>
        <v>0.19556629916752988</v>
      </c>
      <c r="AO13">
        <f>SUM($B$12:AO12)/SUM($B$7:AO7)</f>
        <v>0.19477240374655694</v>
      </c>
      <c r="AP13">
        <f>SUM($B$12:AP12)/SUM($B$7:AP7)</f>
        <v>0.19402152218838317</v>
      </c>
      <c r="AQ13">
        <f>SUM($B$12:AQ12)/SUM($B$7:AQ7)</f>
        <v>0.19331055333588903</v>
      </c>
      <c r="AR13">
        <f>SUM($B$12:AR12)/SUM($B$7:AR7)</f>
        <v>0.19263668405565074</v>
      </c>
      <c r="AS13">
        <f>SUM($B$12:AS12)/SUM($B$7:AS7)</f>
        <v>0.19199735652255012</v>
      </c>
      <c r="AT13">
        <f>SUM($B$12:AT12)/SUM($B$7:AT7)</f>
        <v>0.19139023986652876</v>
      </c>
      <c r="AU13">
        <f>SUM($B$12:AU12)/SUM($B$7:AU7)</f>
        <v>0.19137750461466208</v>
      </c>
      <c r="AV13">
        <f>SUM($B$12:AV12)/SUM($B$7:AV7)</f>
        <v>0.19082298409093962</v>
      </c>
      <c r="AW13">
        <f>SUM($B$12:AW12)/SUM($B$7:AW7)</f>
        <v>0.19029508210330362</v>
      </c>
      <c r="AX13">
        <f>SUM($B$12:AX12)/SUM($B$7:AX7)</f>
        <v>0.18979214151051518</v>
      </c>
      <c r="AY13" s="4">
        <f>SUM($B$12:AY12)/SUM($B$7:AY7)</f>
        <v>0.18931263743845908</v>
      </c>
    </row>
    <row r="17" spans="1:2" x14ac:dyDescent="0.45">
      <c r="A17" t="s">
        <v>82</v>
      </c>
      <c r="B17">
        <v>0.03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C355B-BE3D-4DBB-86C3-5487FBA8F64F}">
  <dimension ref="A1:P185"/>
  <sheetViews>
    <sheetView workbookViewId="0">
      <pane ySplit="1" topLeftCell="A5" activePane="bottomLeft" state="frozen"/>
      <selection pane="bottomLeft" activeCell="R30" sqref="R30"/>
    </sheetView>
  </sheetViews>
  <sheetFormatPr defaultRowHeight="14.25" x14ac:dyDescent="0.45"/>
  <cols>
    <col min="1" max="1" width="29.1328125" style="26" customWidth="1"/>
    <col min="6" max="8" width="9" style="20"/>
    <col min="10" max="10" width="9" style="22"/>
    <col min="11" max="12" width="9" style="22" customWidth="1"/>
  </cols>
  <sheetData>
    <row r="1" spans="1:16" x14ac:dyDescent="0.45">
      <c r="B1" t="s">
        <v>8</v>
      </c>
      <c r="C1" t="s">
        <v>3</v>
      </c>
      <c r="D1" t="s">
        <v>61</v>
      </c>
      <c r="E1" t="s">
        <v>5</v>
      </c>
      <c r="F1" s="20" t="s">
        <v>25</v>
      </c>
      <c r="G1" s="20" t="s">
        <v>66</v>
      </c>
      <c r="H1" s="20" t="s">
        <v>64</v>
      </c>
      <c r="J1" s="22" t="s">
        <v>67</v>
      </c>
      <c r="K1" s="22" t="s">
        <v>69</v>
      </c>
      <c r="L1" s="22" t="s">
        <v>22</v>
      </c>
    </row>
    <row r="2" spans="1:16" x14ac:dyDescent="0.45">
      <c r="A2" s="26">
        <v>45210.041666666664</v>
      </c>
      <c r="B2">
        <v>0</v>
      </c>
      <c r="C2">
        <v>0</v>
      </c>
      <c r="D2">
        <v>0</v>
      </c>
      <c r="E2">
        <v>0</v>
      </c>
      <c r="F2" s="20">
        <v>0</v>
      </c>
      <c r="G2" s="20">
        <v>0</v>
      </c>
      <c r="H2" s="20">
        <v>0</v>
      </c>
      <c r="I2">
        <f t="shared" ref="I2:I33" si="0">MAX(B2:H2)</f>
        <v>0</v>
      </c>
      <c r="J2" s="22">
        <v>282</v>
      </c>
      <c r="K2" s="22" t="e">
        <f>0.5*(E2*$P$3)+0.5*(#REF!*$P$3)</f>
        <v>#REF!</v>
      </c>
      <c r="L2" s="22" t="e">
        <f>$P$2-J2+K2</f>
        <v>#REF!</v>
      </c>
      <c r="O2" t="s">
        <v>68</v>
      </c>
      <c r="P2">
        <v>4000</v>
      </c>
    </row>
    <row r="3" spans="1:16" x14ac:dyDescent="0.45">
      <c r="A3" s="26">
        <v>45210.083333333336</v>
      </c>
      <c r="B3" s="17">
        <v>0</v>
      </c>
      <c r="C3" s="17">
        <v>0</v>
      </c>
      <c r="D3" s="17">
        <v>0</v>
      </c>
      <c r="E3" s="17">
        <v>0</v>
      </c>
      <c r="F3" s="18">
        <v>0</v>
      </c>
      <c r="G3" s="20">
        <v>0</v>
      </c>
      <c r="H3" s="20">
        <v>0</v>
      </c>
      <c r="I3" s="17">
        <f t="shared" si="0"/>
        <v>0</v>
      </c>
      <c r="J3" s="23">
        <v>265</v>
      </c>
      <c r="K3" s="22" t="e">
        <f>0.5*(E3*$P$3)+0.5*(#REF!*$P$3)</f>
        <v>#REF!</v>
      </c>
      <c r="L3" s="23" t="e">
        <f>MIN(L2-J3+K3,$P$2)</f>
        <v>#REF!</v>
      </c>
      <c r="O3" t="s">
        <v>70</v>
      </c>
      <c r="P3">
        <v>1400</v>
      </c>
    </row>
    <row r="4" spans="1:16" x14ac:dyDescent="0.45">
      <c r="A4" s="26">
        <v>45210</v>
      </c>
      <c r="B4" s="17">
        <v>0</v>
      </c>
      <c r="C4" s="17">
        <v>0</v>
      </c>
      <c r="D4" s="17">
        <v>0</v>
      </c>
      <c r="E4" s="17">
        <v>0</v>
      </c>
      <c r="F4" s="18">
        <v>0</v>
      </c>
      <c r="G4" s="20">
        <v>0</v>
      </c>
      <c r="H4" s="20">
        <v>0</v>
      </c>
      <c r="I4" s="17">
        <f t="shared" si="0"/>
        <v>0</v>
      </c>
      <c r="J4" s="23">
        <v>250</v>
      </c>
      <c r="K4" s="22" t="e">
        <f>0.5*(E4*$P$3)+0.5*(#REF!*$P$3)</f>
        <v>#REF!</v>
      </c>
      <c r="L4" s="23" t="e">
        <f t="shared" ref="L4:L67" si="1">MIN(L3-J4+K4,$P$2)</f>
        <v>#REF!</v>
      </c>
    </row>
    <row r="5" spans="1:16" x14ac:dyDescent="0.45">
      <c r="A5" s="26">
        <v>45210</v>
      </c>
      <c r="B5" s="17">
        <v>0</v>
      </c>
      <c r="C5" s="17">
        <v>0</v>
      </c>
      <c r="D5" s="17">
        <v>0</v>
      </c>
      <c r="E5" s="17">
        <v>0</v>
      </c>
      <c r="F5" s="18">
        <v>0</v>
      </c>
      <c r="G5" s="20">
        <v>0</v>
      </c>
      <c r="H5" s="20">
        <v>0</v>
      </c>
      <c r="I5" s="17">
        <f t="shared" si="0"/>
        <v>0</v>
      </c>
      <c r="J5" s="23">
        <v>236</v>
      </c>
      <c r="K5" s="22" t="e">
        <f>0.5*(E5*$P$3)+0.5*(#REF!*$P$3)</f>
        <v>#REF!</v>
      </c>
      <c r="L5" s="23" t="e">
        <f t="shared" si="1"/>
        <v>#REF!</v>
      </c>
    </row>
    <row r="6" spans="1:16" x14ac:dyDescent="0.45">
      <c r="A6" s="26">
        <v>45210</v>
      </c>
      <c r="B6" s="17">
        <v>0</v>
      </c>
      <c r="C6" s="17">
        <v>0</v>
      </c>
      <c r="D6" s="17">
        <v>0</v>
      </c>
      <c r="E6" s="17">
        <v>0</v>
      </c>
      <c r="F6" s="18">
        <v>0</v>
      </c>
      <c r="G6" s="20">
        <v>0</v>
      </c>
      <c r="H6" s="20">
        <v>0</v>
      </c>
      <c r="I6" s="17">
        <f t="shared" si="0"/>
        <v>0</v>
      </c>
      <c r="J6" s="23">
        <v>227</v>
      </c>
      <c r="K6" s="22" t="e">
        <f>0.5*(E6*$P$3)+0.5*(#REF!*$P$3)</f>
        <v>#REF!</v>
      </c>
      <c r="L6" s="23" t="e">
        <f t="shared" si="1"/>
        <v>#REF!</v>
      </c>
    </row>
    <row r="7" spans="1:16" x14ac:dyDescent="0.45">
      <c r="A7" s="26">
        <v>45210</v>
      </c>
      <c r="B7" s="17">
        <v>0</v>
      </c>
      <c r="C7" s="17">
        <v>0</v>
      </c>
      <c r="D7" s="17">
        <v>0</v>
      </c>
      <c r="E7" s="17">
        <v>0</v>
      </c>
      <c r="F7" s="18">
        <v>0</v>
      </c>
      <c r="G7" s="20">
        <v>0</v>
      </c>
      <c r="H7" s="20">
        <v>0</v>
      </c>
      <c r="I7" s="17">
        <f t="shared" si="0"/>
        <v>0</v>
      </c>
      <c r="J7" s="23">
        <v>221</v>
      </c>
      <c r="K7" s="22" t="e">
        <f>0.5*(E7*$P$3)+0.5*(#REF!*$P$3)</f>
        <v>#REF!</v>
      </c>
      <c r="L7" s="23" t="e">
        <f t="shared" si="1"/>
        <v>#REF!</v>
      </c>
    </row>
    <row r="8" spans="1:16" x14ac:dyDescent="0.45">
      <c r="A8" s="26">
        <v>45210</v>
      </c>
      <c r="B8" s="17">
        <v>0</v>
      </c>
      <c r="C8" s="19">
        <v>0</v>
      </c>
      <c r="D8" s="17">
        <v>0</v>
      </c>
      <c r="E8" s="17">
        <v>0</v>
      </c>
      <c r="F8" s="18">
        <v>0</v>
      </c>
      <c r="G8" s="20">
        <v>0</v>
      </c>
      <c r="H8" s="20">
        <v>0</v>
      </c>
      <c r="I8" s="17">
        <f t="shared" si="0"/>
        <v>0</v>
      </c>
      <c r="J8" s="23">
        <v>218</v>
      </c>
      <c r="K8" s="22" t="e">
        <f>0.5*(E8*$P$3)+0.5*(#REF!*$P$3)</f>
        <v>#REF!</v>
      </c>
      <c r="L8" s="23" t="e">
        <f t="shared" si="1"/>
        <v>#REF!</v>
      </c>
    </row>
    <row r="9" spans="1:16" x14ac:dyDescent="0.45">
      <c r="A9" s="26">
        <v>45210</v>
      </c>
      <c r="B9" s="19">
        <v>0</v>
      </c>
      <c r="C9" s="17">
        <v>0</v>
      </c>
      <c r="D9" s="17">
        <v>0</v>
      </c>
      <c r="E9" s="19">
        <v>0</v>
      </c>
      <c r="F9" s="18">
        <v>0</v>
      </c>
      <c r="G9" s="20">
        <v>0</v>
      </c>
      <c r="H9" s="20">
        <v>0</v>
      </c>
      <c r="I9" s="17">
        <f t="shared" si="0"/>
        <v>0</v>
      </c>
      <c r="J9" s="23">
        <v>221</v>
      </c>
      <c r="K9" s="22" t="e">
        <f>0.5*(E9*$P$3)+0.5*(#REF!*$P$3)</f>
        <v>#REF!</v>
      </c>
      <c r="L9" s="23" t="e">
        <f t="shared" si="1"/>
        <v>#REF!</v>
      </c>
    </row>
    <row r="10" spans="1:16" x14ac:dyDescent="0.45">
      <c r="A10" s="26">
        <v>45210</v>
      </c>
      <c r="B10" s="19">
        <v>0</v>
      </c>
      <c r="C10" s="19">
        <v>0</v>
      </c>
      <c r="D10" s="19">
        <v>0</v>
      </c>
      <c r="E10" s="19">
        <v>0</v>
      </c>
      <c r="F10" s="18">
        <v>0</v>
      </c>
      <c r="G10" s="20">
        <v>0</v>
      </c>
      <c r="H10" s="20">
        <v>0</v>
      </c>
      <c r="I10" s="17">
        <f t="shared" si="0"/>
        <v>0</v>
      </c>
      <c r="J10" s="23">
        <v>234</v>
      </c>
      <c r="K10" s="22" t="e">
        <f>0.5*(E10*$P$3)+0.5*(#REF!*$P$3)</f>
        <v>#REF!</v>
      </c>
      <c r="L10" s="23" t="e">
        <f t="shared" si="1"/>
        <v>#REF!</v>
      </c>
    </row>
    <row r="11" spans="1:16" x14ac:dyDescent="0.45">
      <c r="A11" s="26">
        <v>45210</v>
      </c>
      <c r="B11" s="19">
        <v>0</v>
      </c>
      <c r="C11" s="19">
        <v>0</v>
      </c>
      <c r="D11" s="19">
        <v>0</v>
      </c>
      <c r="E11" s="19">
        <v>0</v>
      </c>
      <c r="F11" s="18">
        <v>0</v>
      </c>
      <c r="G11" s="20">
        <v>0</v>
      </c>
      <c r="H11" s="20">
        <v>0</v>
      </c>
      <c r="I11" s="17">
        <f t="shared" si="0"/>
        <v>0</v>
      </c>
      <c r="J11" s="23">
        <v>266</v>
      </c>
      <c r="K11" s="22" t="e">
        <f>0.5*(E11*$P$3)+0.5*(#REF!*$P$3)</f>
        <v>#REF!</v>
      </c>
      <c r="L11" s="23" t="e">
        <f t="shared" si="1"/>
        <v>#REF!</v>
      </c>
    </row>
    <row r="12" spans="1:16" x14ac:dyDescent="0.45">
      <c r="A12" s="26">
        <v>45210</v>
      </c>
      <c r="B12" s="19">
        <v>6.0297953151513704E-3</v>
      </c>
      <c r="C12" s="19">
        <v>0</v>
      </c>
      <c r="D12" s="19">
        <v>0</v>
      </c>
      <c r="E12" s="19">
        <v>0</v>
      </c>
      <c r="F12" s="18">
        <v>0</v>
      </c>
      <c r="G12" s="20">
        <v>0</v>
      </c>
      <c r="H12" s="20">
        <v>0</v>
      </c>
      <c r="I12" s="17">
        <f t="shared" si="0"/>
        <v>6.0297953151513704E-3</v>
      </c>
      <c r="J12" s="23">
        <v>294</v>
      </c>
      <c r="K12" s="22" t="e">
        <f>0.5*(E12*$P$3)+0.5*(#REF!*$P$3)</f>
        <v>#REF!</v>
      </c>
      <c r="L12" s="23" t="e">
        <f t="shared" si="1"/>
        <v>#REF!</v>
      </c>
    </row>
    <row r="13" spans="1:16" x14ac:dyDescent="0.45">
      <c r="A13" s="26">
        <v>45210</v>
      </c>
      <c r="B13" s="19">
        <v>7.1151584718786201E-2</v>
      </c>
      <c r="C13" s="19">
        <v>3.21898303747312E-2</v>
      </c>
      <c r="D13" s="17">
        <v>6.4936257240091697E-3</v>
      </c>
      <c r="E13" s="19">
        <v>0</v>
      </c>
      <c r="F13" s="18">
        <v>0</v>
      </c>
      <c r="G13" s="20">
        <v>0</v>
      </c>
      <c r="H13" s="20">
        <v>0</v>
      </c>
      <c r="I13" s="17">
        <f t="shared" si="0"/>
        <v>7.1151584718786201E-2</v>
      </c>
      <c r="J13" s="23">
        <v>306</v>
      </c>
      <c r="K13" s="22" t="e">
        <f>0.5*(E13*$P$3)+0.5*(#REF!*$P$3)</f>
        <v>#REF!</v>
      </c>
      <c r="L13" s="23" t="e">
        <f t="shared" si="1"/>
        <v>#REF!</v>
      </c>
    </row>
    <row r="14" spans="1:16" x14ac:dyDescent="0.45">
      <c r="A14" s="26">
        <v>45210</v>
      </c>
      <c r="B14" s="19">
        <v>8.9704801073098195E-2</v>
      </c>
      <c r="C14" s="19">
        <v>0.17260398074967701</v>
      </c>
      <c r="D14" s="19">
        <v>4.4527719250348603E-2</v>
      </c>
      <c r="E14" s="19">
        <v>1.9202578926712802E-2</v>
      </c>
      <c r="F14" s="18">
        <v>0</v>
      </c>
      <c r="G14" s="20">
        <v>0</v>
      </c>
      <c r="H14" s="20">
        <v>0</v>
      </c>
      <c r="I14" s="17">
        <f t="shared" si="0"/>
        <v>0.17260398074967701</v>
      </c>
      <c r="J14" s="23">
        <v>308</v>
      </c>
      <c r="K14" s="22" t="e">
        <f>0.5*(E14*$P$3)+0.5*(#REF!*$P$3)</f>
        <v>#REF!</v>
      </c>
      <c r="L14" s="23" t="e">
        <f t="shared" si="1"/>
        <v>#REF!</v>
      </c>
    </row>
    <row r="15" spans="1:16" x14ac:dyDescent="0.45">
      <c r="A15" s="26">
        <v>45210</v>
      </c>
      <c r="B15" s="19">
        <v>0.164092139708093</v>
      </c>
      <c r="C15" s="19">
        <v>0.36991421108779299</v>
      </c>
      <c r="D15" s="19">
        <v>0.106680994037293</v>
      </c>
      <c r="E15" s="19">
        <v>0.13455443773086201</v>
      </c>
      <c r="F15" s="18">
        <v>0</v>
      </c>
      <c r="G15" s="20">
        <v>0</v>
      </c>
      <c r="H15" s="20">
        <v>0</v>
      </c>
      <c r="I15" s="17">
        <f t="shared" si="0"/>
        <v>0.36991421108779299</v>
      </c>
      <c r="J15" s="23">
        <v>306</v>
      </c>
      <c r="K15" s="22" t="e">
        <f>0.5*(E15*$P$3)+0.5*(#REF!*$P$3)</f>
        <v>#REF!</v>
      </c>
      <c r="L15" s="23" t="e">
        <f t="shared" si="1"/>
        <v>#REF!</v>
      </c>
    </row>
    <row r="16" spans="1:16" x14ac:dyDescent="0.45">
      <c r="A16" s="26">
        <v>45210</v>
      </c>
      <c r="B16" s="19">
        <v>0.21266333815458299</v>
      </c>
      <c r="C16" s="17">
        <v>0.58624545690100605</v>
      </c>
      <c r="D16" s="19">
        <v>0.18335135190698501</v>
      </c>
      <c r="E16" s="19">
        <v>0.37724884104367201</v>
      </c>
      <c r="F16" s="18">
        <v>0</v>
      </c>
      <c r="G16" s="20">
        <v>0</v>
      </c>
      <c r="H16" s="20">
        <v>0</v>
      </c>
      <c r="I16" s="17">
        <f t="shared" si="0"/>
        <v>0.58624545690100605</v>
      </c>
      <c r="J16" s="23">
        <v>305</v>
      </c>
      <c r="K16" s="22" t="e">
        <f>0.5*(E16*$P$3)+0.5*(#REF!*$P$3)</f>
        <v>#REF!</v>
      </c>
      <c r="L16" s="23" t="e">
        <f t="shared" si="1"/>
        <v>#REF!</v>
      </c>
    </row>
    <row r="17" spans="1:12" x14ac:dyDescent="0.45">
      <c r="A17" s="26">
        <v>45210</v>
      </c>
      <c r="B17" s="19">
        <v>0.16423322554663899</v>
      </c>
      <c r="C17" s="19">
        <v>0.69999822812154699</v>
      </c>
      <c r="D17" s="19">
        <v>0.51247147941563198</v>
      </c>
      <c r="E17" s="19">
        <v>0.58061868434203701</v>
      </c>
      <c r="F17" s="18">
        <v>0</v>
      </c>
      <c r="G17" s="20">
        <v>0</v>
      </c>
      <c r="H17" s="20">
        <v>0</v>
      </c>
      <c r="I17" s="17">
        <f t="shared" si="0"/>
        <v>0.69999822812154699</v>
      </c>
      <c r="J17" s="23">
        <v>301</v>
      </c>
      <c r="K17" s="22" t="e">
        <f>0.5*(E17*$P$3)+0.5*(#REF!*$P$3)</f>
        <v>#REF!</v>
      </c>
      <c r="L17" s="23" t="e">
        <f t="shared" si="1"/>
        <v>#REF!</v>
      </c>
    </row>
    <row r="18" spans="1:12" x14ac:dyDescent="0.45">
      <c r="A18" s="26">
        <v>45210</v>
      </c>
      <c r="B18" s="17">
        <v>0.16092417776336401</v>
      </c>
      <c r="C18" s="17">
        <v>0.85678060410955403</v>
      </c>
      <c r="D18" s="19">
        <v>0.54166587018873102</v>
      </c>
      <c r="E18" s="17">
        <v>0.72767209033677105</v>
      </c>
      <c r="F18" s="18">
        <v>0</v>
      </c>
      <c r="G18" s="20">
        <v>0</v>
      </c>
      <c r="H18" s="20">
        <v>0</v>
      </c>
      <c r="I18" s="17">
        <f t="shared" si="0"/>
        <v>0.85678060410955403</v>
      </c>
      <c r="J18" s="23">
        <v>296</v>
      </c>
      <c r="K18" s="22" t="e">
        <f>0.5*(E18*$P$3)+0.5*(#REF!*$P$3)</f>
        <v>#REF!</v>
      </c>
      <c r="L18" s="23" t="e">
        <f t="shared" si="1"/>
        <v>#REF!</v>
      </c>
    </row>
    <row r="19" spans="1:12" x14ac:dyDescent="0.45">
      <c r="A19" s="26">
        <v>45210</v>
      </c>
      <c r="B19" s="17">
        <v>0.11131929812587101</v>
      </c>
      <c r="C19" s="17">
        <v>0.81474764411531897</v>
      </c>
      <c r="D19" s="19">
        <v>0.28061053640856598</v>
      </c>
      <c r="E19" s="17">
        <v>0.67605383360828597</v>
      </c>
      <c r="F19" s="18">
        <v>0</v>
      </c>
      <c r="G19" s="20">
        <v>0</v>
      </c>
      <c r="H19" s="20">
        <v>0</v>
      </c>
      <c r="I19" s="17">
        <f t="shared" si="0"/>
        <v>0.81474764411531897</v>
      </c>
      <c r="J19" s="23">
        <v>292</v>
      </c>
      <c r="K19" s="22" t="e">
        <f>0.5*(E19*$P$3)+0.5*(#REF!*$P$3)</f>
        <v>#REF!</v>
      </c>
      <c r="L19" s="23" t="e">
        <f t="shared" si="1"/>
        <v>#REF!</v>
      </c>
    </row>
    <row r="20" spans="1:12" x14ac:dyDescent="0.45">
      <c r="A20" s="26">
        <v>45210</v>
      </c>
      <c r="B20" s="17">
        <v>0.12439931565566099</v>
      </c>
      <c r="C20" s="17">
        <v>0.78895378842393005</v>
      </c>
      <c r="D20" s="19">
        <v>0.35402258147666599</v>
      </c>
      <c r="E20" s="17">
        <v>0.73960501489957597</v>
      </c>
      <c r="F20" s="18">
        <v>0</v>
      </c>
      <c r="G20" s="20">
        <v>0</v>
      </c>
      <c r="H20" s="20">
        <v>0</v>
      </c>
      <c r="I20" s="17">
        <f t="shared" si="0"/>
        <v>0.78895378842393005</v>
      </c>
      <c r="J20" s="23">
        <v>289</v>
      </c>
      <c r="K20" s="22" t="e">
        <f>0.5*(E20*$P$3)+0.5*(#REF!*$P$3)</f>
        <v>#REF!</v>
      </c>
      <c r="L20" s="23" t="e">
        <f t="shared" si="1"/>
        <v>#REF!</v>
      </c>
    </row>
    <row r="21" spans="1:12" x14ac:dyDescent="0.45">
      <c r="A21" s="26">
        <v>45210</v>
      </c>
      <c r="B21" s="17">
        <v>9.6960330622627502E-2</v>
      </c>
      <c r="C21" s="17">
        <v>0.61299097600425501</v>
      </c>
      <c r="D21" s="17">
        <v>0.114102280579018</v>
      </c>
      <c r="E21" s="17">
        <v>0.53416004037146803</v>
      </c>
      <c r="F21" s="18">
        <v>0</v>
      </c>
      <c r="G21" s="20">
        <v>0</v>
      </c>
      <c r="H21" s="20">
        <v>0</v>
      </c>
      <c r="I21" s="17">
        <f t="shared" si="0"/>
        <v>0.61299097600425501</v>
      </c>
      <c r="J21" s="23">
        <v>289</v>
      </c>
      <c r="K21" s="22" t="e">
        <f>0.5*(E21*$P$3)+0.5*(#REF!*$P$3)</f>
        <v>#REF!</v>
      </c>
      <c r="L21" s="23" t="e">
        <f t="shared" si="1"/>
        <v>#REF!</v>
      </c>
    </row>
    <row r="22" spans="1:12" x14ac:dyDescent="0.45">
      <c r="A22" s="26">
        <v>45210</v>
      </c>
      <c r="B22" s="17">
        <v>0.11986363471436599</v>
      </c>
      <c r="C22" s="17">
        <v>0.38544724281260101</v>
      </c>
      <c r="D22" s="17">
        <v>7.88511695058257E-2</v>
      </c>
      <c r="E22" s="17">
        <v>0.30285657458172999</v>
      </c>
      <c r="F22" s="18">
        <v>0</v>
      </c>
      <c r="G22" s="20">
        <v>0</v>
      </c>
      <c r="H22" s="20">
        <v>0</v>
      </c>
      <c r="I22" s="17">
        <f t="shared" si="0"/>
        <v>0.38544724281260101</v>
      </c>
      <c r="J22" s="23">
        <v>291</v>
      </c>
      <c r="K22" s="22" t="e">
        <f>0.5*(E22*$P$3)+0.5*(#REF!*$P$3)</f>
        <v>#REF!</v>
      </c>
      <c r="L22" s="23" t="e">
        <f t="shared" si="1"/>
        <v>#REF!</v>
      </c>
    </row>
    <row r="23" spans="1:12" x14ac:dyDescent="0.45">
      <c r="A23" s="26">
        <v>45210</v>
      </c>
      <c r="B23" s="17">
        <v>0</v>
      </c>
      <c r="C23" s="17">
        <v>0.15792783329721899</v>
      </c>
      <c r="D23" s="17">
        <v>6.0468306660829502E-2</v>
      </c>
      <c r="E23" s="17">
        <v>0.248546301491855</v>
      </c>
      <c r="F23" s="18">
        <v>0</v>
      </c>
      <c r="G23" s="20">
        <v>0</v>
      </c>
      <c r="H23" s="20">
        <v>0</v>
      </c>
      <c r="I23" s="17">
        <f t="shared" si="0"/>
        <v>0.248546301491855</v>
      </c>
      <c r="J23" s="23">
        <v>300</v>
      </c>
      <c r="K23" s="22" t="e">
        <f>0.5*(E23*$P$3)+0.5*(#REF!*$P$3)</f>
        <v>#REF!</v>
      </c>
      <c r="L23" s="23" t="e">
        <f t="shared" si="1"/>
        <v>#REF!</v>
      </c>
    </row>
    <row r="24" spans="1:12" x14ac:dyDescent="0.45">
      <c r="A24" s="26">
        <v>45210</v>
      </c>
      <c r="B24" s="17">
        <v>0</v>
      </c>
      <c r="C24" s="17">
        <v>0</v>
      </c>
      <c r="D24" s="17">
        <v>0</v>
      </c>
      <c r="E24" s="17">
        <v>0.17685080787638499</v>
      </c>
      <c r="F24" s="18">
        <v>0</v>
      </c>
      <c r="G24" s="20">
        <v>0</v>
      </c>
      <c r="H24" s="20">
        <v>0</v>
      </c>
      <c r="I24" s="17">
        <f t="shared" si="0"/>
        <v>0.17685080787638499</v>
      </c>
      <c r="J24" s="23">
        <v>309</v>
      </c>
      <c r="K24" s="22" t="e">
        <f>0.5*(E24*$P$3)+0.5*(#REF!*$P$3)</f>
        <v>#REF!</v>
      </c>
      <c r="L24" s="23" t="e">
        <f t="shared" si="1"/>
        <v>#REF!</v>
      </c>
    </row>
    <row r="25" spans="1:12" x14ac:dyDescent="0.45">
      <c r="A25" s="26">
        <v>45210</v>
      </c>
      <c r="B25" s="17">
        <v>0</v>
      </c>
      <c r="C25" s="17">
        <v>0</v>
      </c>
      <c r="D25" s="17">
        <v>0</v>
      </c>
      <c r="E25" s="17">
        <v>0</v>
      </c>
      <c r="F25" s="18">
        <v>0</v>
      </c>
      <c r="G25" s="20">
        <v>0</v>
      </c>
      <c r="H25" s="20">
        <v>0</v>
      </c>
      <c r="I25" s="17">
        <f t="shared" si="0"/>
        <v>0</v>
      </c>
      <c r="J25" s="23">
        <v>298</v>
      </c>
      <c r="K25" s="22" t="e">
        <f>0.5*(E25*$P$3)+0.5*(#REF!*$P$3)</f>
        <v>#REF!</v>
      </c>
      <c r="L25" s="23" t="e">
        <f t="shared" si="1"/>
        <v>#REF!</v>
      </c>
    </row>
    <row r="26" spans="1:12" x14ac:dyDescent="0.45">
      <c r="A26" s="26">
        <v>45210</v>
      </c>
      <c r="B26" s="17">
        <v>0</v>
      </c>
      <c r="C26" s="17">
        <v>0</v>
      </c>
      <c r="D26" s="17">
        <v>0</v>
      </c>
      <c r="E26" s="17">
        <v>0</v>
      </c>
      <c r="F26" s="18">
        <v>0</v>
      </c>
      <c r="G26" s="20">
        <v>0</v>
      </c>
      <c r="H26" s="20">
        <v>0</v>
      </c>
      <c r="I26" s="17">
        <f t="shared" si="0"/>
        <v>0</v>
      </c>
      <c r="J26" s="23">
        <v>280</v>
      </c>
      <c r="K26" s="22" t="e">
        <f>0.5*(E26*$P$3)+0.5*(#REF!*$P$3)</f>
        <v>#REF!</v>
      </c>
      <c r="L26" s="23" t="e">
        <f t="shared" si="1"/>
        <v>#REF!</v>
      </c>
    </row>
    <row r="27" spans="1:12" x14ac:dyDescent="0.45">
      <c r="A27" s="26">
        <v>45210</v>
      </c>
      <c r="B27" s="17">
        <v>0</v>
      </c>
      <c r="C27" s="17">
        <v>0</v>
      </c>
      <c r="D27" s="17">
        <v>0</v>
      </c>
      <c r="E27" s="17">
        <v>0</v>
      </c>
      <c r="F27" s="18">
        <v>0</v>
      </c>
      <c r="G27" s="20">
        <v>0</v>
      </c>
      <c r="H27" s="20">
        <v>0</v>
      </c>
      <c r="I27" s="17">
        <f t="shared" si="0"/>
        <v>0</v>
      </c>
      <c r="J27" s="23">
        <v>264</v>
      </c>
      <c r="K27" s="22" t="e">
        <f>0.5*(E27*$P$3)+0.5*(#REF!*$P$3)</f>
        <v>#REF!</v>
      </c>
      <c r="L27" s="23" t="e">
        <f t="shared" si="1"/>
        <v>#REF!</v>
      </c>
    </row>
    <row r="28" spans="1:12" x14ac:dyDescent="0.45">
      <c r="A28" s="26">
        <v>45210</v>
      </c>
      <c r="B28" s="17">
        <v>0</v>
      </c>
      <c r="C28" s="17">
        <v>0</v>
      </c>
      <c r="D28" s="17">
        <v>0</v>
      </c>
      <c r="E28" s="17">
        <v>0</v>
      </c>
      <c r="F28" s="18">
        <v>0</v>
      </c>
      <c r="G28" s="20">
        <v>0</v>
      </c>
      <c r="H28" s="20">
        <v>0</v>
      </c>
      <c r="I28" s="17">
        <f t="shared" si="0"/>
        <v>0</v>
      </c>
      <c r="J28" s="23">
        <v>249</v>
      </c>
      <c r="K28" s="22" t="e">
        <f>0.5*(E28*$P$3)+0.5*(#REF!*$P$3)</f>
        <v>#REF!</v>
      </c>
      <c r="L28" s="23" t="e">
        <f t="shared" si="1"/>
        <v>#REF!</v>
      </c>
    </row>
    <row r="29" spans="1:12" x14ac:dyDescent="0.45">
      <c r="A29" s="26">
        <v>45210</v>
      </c>
      <c r="B29" s="17">
        <v>0</v>
      </c>
      <c r="C29" s="17">
        <v>0</v>
      </c>
      <c r="D29" s="17">
        <v>0</v>
      </c>
      <c r="E29" s="17">
        <v>0</v>
      </c>
      <c r="F29" s="18">
        <v>0</v>
      </c>
      <c r="G29" s="20">
        <v>0</v>
      </c>
      <c r="H29" s="20">
        <v>0</v>
      </c>
      <c r="I29" s="17">
        <f t="shared" si="0"/>
        <v>0</v>
      </c>
      <c r="J29" s="23">
        <v>235</v>
      </c>
      <c r="K29" s="22" t="e">
        <f>0.5*(E29*$P$3)+0.5*(#REF!*$P$3)</f>
        <v>#REF!</v>
      </c>
      <c r="L29" s="23" t="e">
        <f t="shared" si="1"/>
        <v>#REF!</v>
      </c>
    </row>
    <row r="30" spans="1:12" x14ac:dyDescent="0.45">
      <c r="A30" s="26">
        <v>45210</v>
      </c>
      <c r="B30" s="17">
        <v>0</v>
      </c>
      <c r="C30" s="17">
        <v>0</v>
      </c>
      <c r="D30" s="17">
        <v>0</v>
      </c>
      <c r="E30" s="17">
        <v>0</v>
      </c>
      <c r="F30" s="18">
        <v>0</v>
      </c>
      <c r="G30" s="20">
        <v>0</v>
      </c>
      <c r="H30" s="20">
        <v>0</v>
      </c>
      <c r="I30" s="17">
        <f t="shared" si="0"/>
        <v>0</v>
      </c>
      <c r="J30" s="23">
        <v>227</v>
      </c>
      <c r="K30" s="22" t="e">
        <f>0.5*(E30*$P$3)+0.5*(#REF!*$P$3)</f>
        <v>#REF!</v>
      </c>
      <c r="L30" s="23" t="e">
        <f t="shared" si="1"/>
        <v>#REF!</v>
      </c>
    </row>
    <row r="31" spans="1:12" x14ac:dyDescent="0.45">
      <c r="A31" s="26">
        <v>45210</v>
      </c>
      <c r="B31" s="17">
        <v>0</v>
      </c>
      <c r="C31" s="17">
        <v>0</v>
      </c>
      <c r="D31" s="17">
        <v>0</v>
      </c>
      <c r="E31" s="17">
        <v>0</v>
      </c>
      <c r="F31" s="18">
        <v>0</v>
      </c>
      <c r="G31" s="20">
        <v>0</v>
      </c>
      <c r="H31" s="20">
        <v>0</v>
      </c>
      <c r="I31" s="17">
        <f t="shared" si="0"/>
        <v>0</v>
      </c>
      <c r="J31" s="23">
        <v>221</v>
      </c>
      <c r="K31" s="22" t="e">
        <f>0.5*(E31*$P$3)+0.5*(#REF!*$P$3)</f>
        <v>#REF!</v>
      </c>
      <c r="L31" s="23" t="e">
        <f t="shared" si="1"/>
        <v>#REF!</v>
      </c>
    </row>
    <row r="32" spans="1:12" x14ac:dyDescent="0.45">
      <c r="A32" s="26">
        <v>45210</v>
      </c>
      <c r="B32" s="17">
        <v>0</v>
      </c>
      <c r="C32" s="17">
        <v>0</v>
      </c>
      <c r="D32" s="17">
        <v>0</v>
      </c>
      <c r="E32" s="17">
        <v>0</v>
      </c>
      <c r="F32" s="18">
        <v>0</v>
      </c>
      <c r="G32" s="20">
        <v>0</v>
      </c>
      <c r="H32" s="20">
        <v>0</v>
      </c>
      <c r="I32" s="17">
        <f t="shared" si="0"/>
        <v>0</v>
      </c>
      <c r="J32" s="23">
        <v>219</v>
      </c>
      <c r="K32" s="22" t="e">
        <f>0.5*(E32*$P$3)+0.5*(#REF!*$P$3)</f>
        <v>#REF!</v>
      </c>
      <c r="L32" s="23" t="e">
        <f t="shared" si="1"/>
        <v>#REF!</v>
      </c>
    </row>
    <row r="33" spans="1:12" x14ac:dyDescent="0.45">
      <c r="A33" s="26">
        <v>45210</v>
      </c>
      <c r="B33" s="19">
        <v>0</v>
      </c>
      <c r="C33" s="19">
        <v>0</v>
      </c>
      <c r="D33" s="17">
        <v>0</v>
      </c>
      <c r="E33" s="17">
        <v>0</v>
      </c>
      <c r="F33" s="18">
        <v>0</v>
      </c>
      <c r="G33" s="20">
        <v>0</v>
      </c>
      <c r="H33" s="20">
        <v>0</v>
      </c>
      <c r="I33" s="17">
        <f t="shared" si="0"/>
        <v>0</v>
      </c>
      <c r="J33" s="23">
        <v>222</v>
      </c>
      <c r="K33" s="22" t="e">
        <f>0.5*(E33*$P$3)+0.5*(#REF!*$P$3)</f>
        <v>#REF!</v>
      </c>
      <c r="L33" s="23" t="e">
        <f t="shared" si="1"/>
        <v>#REF!</v>
      </c>
    </row>
    <row r="34" spans="1:12" x14ac:dyDescent="0.45">
      <c r="A34" s="26">
        <v>45210</v>
      </c>
      <c r="B34" s="19">
        <v>0</v>
      </c>
      <c r="C34" s="19">
        <v>0</v>
      </c>
      <c r="D34" s="19">
        <v>0</v>
      </c>
      <c r="E34" s="19">
        <v>0</v>
      </c>
      <c r="F34" s="18">
        <v>0</v>
      </c>
      <c r="G34" s="20">
        <v>0</v>
      </c>
      <c r="H34" s="20">
        <v>0</v>
      </c>
      <c r="I34" s="17">
        <f t="shared" ref="I34:I65" si="2">MAX(B34:H34)</f>
        <v>0</v>
      </c>
      <c r="J34" s="23">
        <v>235</v>
      </c>
      <c r="K34" s="22" t="e">
        <f>0.5*(E34*$P$3)+0.5*(#REF!*$P$3)</f>
        <v>#REF!</v>
      </c>
      <c r="L34" s="23" t="e">
        <f t="shared" si="1"/>
        <v>#REF!</v>
      </c>
    </row>
    <row r="35" spans="1:12" x14ac:dyDescent="0.45">
      <c r="A35" s="26">
        <v>45210</v>
      </c>
      <c r="B35" s="19">
        <v>0</v>
      </c>
      <c r="C35" s="19">
        <v>0</v>
      </c>
      <c r="D35" s="17">
        <v>0</v>
      </c>
      <c r="E35" s="19">
        <v>0</v>
      </c>
      <c r="F35" s="18">
        <v>0</v>
      </c>
      <c r="G35" s="20">
        <v>0</v>
      </c>
      <c r="H35" s="20">
        <v>0</v>
      </c>
      <c r="I35" s="17">
        <f t="shared" si="2"/>
        <v>0</v>
      </c>
      <c r="J35" s="23">
        <v>264</v>
      </c>
      <c r="K35" s="22" t="e">
        <f>0.5*(E35*$P$3)+0.5*(#REF!*$P$3)</f>
        <v>#REF!</v>
      </c>
      <c r="L35" s="23" t="e">
        <f t="shared" si="1"/>
        <v>#REF!</v>
      </c>
    </row>
    <row r="36" spans="1:12" x14ac:dyDescent="0.45">
      <c r="A36" s="26">
        <v>45210</v>
      </c>
      <c r="B36" s="19">
        <v>6.0297953151513704E-3</v>
      </c>
      <c r="C36" s="19">
        <v>0</v>
      </c>
      <c r="D36" s="19">
        <v>0</v>
      </c>
      <c r="E36" s="19">
        <v>0</v>
      </c>
      <c r="F36" s="18">
        <v>0</v>
      </c>
      <c r="G36" s="20">
        <v>0</v>
      </c>
      <c r="H36" s="20">
        <v>0</v>
      </c>
      <c r="I36" s="17">
        <f t="shared" si="2"/>
        <v>6.0297953151513704E-3</v>
      </c>
      <c r="J36" s="23">
        <v>289</v>
      </c>
      <c r="K36" s="22" t="e">
        <f>0.5*(E36*$P$3)+0.5*(#REF!*$P$3)</f>
        <v>#REF!</v>
      </c>
      <c r="L36" s="23" t="e">
        <f t="shared" si="1"/>
        <v>#REF!</v>
      </c>
    </row>
    <row r="37" spans="1:12" x14ac:dyDescent="0.45">
      <c r="A37" s="26">
        <v>45210</v>
      </c>
      <c r="B37" s="19">
        <v>7.49549940714202E-2</v>
      </c>
      <c r="C37" s="19">
        <v>2.55106724871789E-2</v>
      </c>
      <c r="D37" s="19">
        <v>9.2766081771559605E-4</v>
      </c>
      <c r="E37" s="19">
        <v>0</v>
      </c>
      <c r="F37" s="18">
        <v>0</v>
      </c>
      <c r="G37" s="20">
        <v>0</v>
      </c>
      <c r="H37" s="20">
        <v>0</v>
      </c>
      <c r="I37" s="17">
        <f t="shared" si="2"/>
        <v>7.49549940714202E-2</v>
      </c>
      <c r="J37" s="23">
        <v>300</v>
      </c>
      <c r="K37" s="22" t="e">
        <f>0.5*(E37*$P$3)+0.5*(#REF!*$P$3)</f>
        <v>#REF!</v>
      </c>
      <c r="L37" s="23" t="e">
        <f t="shared" si="1"/>
        <v>#REF!</v>
      </c>
    </row>
    <row r="38" spans="1:12" x14ac:dyDescent="0.45">
      <c r="A38" s="26">
        <v>45210</v>
      </c>
      <c r="B38" s="19">
        <v>0.178016238966901</v>
      </c>
      <c r="C38" s="19">
        <v>0.189053794406602</v>
      </c>
      <c r="D38" s="17">
        <v>1.48425730834495E-2</v>
      </c>
      <c r="E38" s="19">
        <v>1.2245122793845801E-2</v>
      </c>
      <c r="F38" s="18">
        <v>0</v>
      </c>
      <c r="G38" s="20">
        <v>0</v>
      </c>
      <c r="H38" s="20">
        <v>0</v>
      </c>
      <c r="I38" s="17">
        <f t="shared" si="2"/>
        <v>0.189053794406602</v>
      </c>
      <c r="J38" s="23">
        <v>302</v>
      </c>
      <c r="K38" s="22" t="e">
        <f>0.5*(E38*$P$3)+0.5*(#REF!*$P$3)</f>
        <v>#REF!</v>
      </c>
      <c r="L38" s="23" t="e">
        <f t="shared" si="1"/>
        <v>#REF!</v>
      </c>
    </row>
    <row r="39" spans="1:12" x14ac:dyDescent="0.45">
      <c r="A39" s="26">
        <v>45210</v>
      </c>
      <c r="B39" s="19">
        <v>0.33590361599589602</v>
      </c>
      <c r="C39" s="17">
        <v>0.37292259236247299</v>
      </c>
      <c r="D39" s="19">
        <v>5.4731988245220201E-2</v>
      </c>
      <c r="E39" s="19">
        <v>0.106749808274302</v>
      </c>
      <c r="F39" s="18">
        <v>0</v>
      </c>
      <c r="G39" s="20">
        <v>0</v>
      </c>
      <c r="H39" s="20">
        <v>0</v>
      </c>
      <c r="I39" s="17">
        <f t="shared" si="2"/>
        <v>0.37292259236247299</v>
      </c>
      <c r="J39" s="23">
        <v>300</v>
      </c>
      <c r="K39" s="22" t="e">
        <f>0.5*(E39*$P$3)+0.5*(#REF!*$P$3)</f>
        <v>#REF!</v>
      </c>
      <c r="L39" s="23" t="e">
        <f t="shared" si="1"/>
        <v>#REF!</v>
      </c>
    </row>
    <row r="40" spans="1:12" x14ac:dyDescent="0.45">
      <c r="A40" s="26">
        <v>45240.499999305554</v>
      </c>
      <c r="B40" s="19">
        <v>0.37747837155830199</v>
      </c>
      <c r="C40" s="17">
        <v>0.55665145573091301</v>
      </c>
      <c r="D40" s="17">
        <v>0.183871076142437</v>
      </c>
      <c r="E40" s="19">
        <v>0.28078345477657202</v>
      </c>
      <c r="F40" s="18">
        <v>0</v>
      </c>
      <c r="G40" s="20">
        <v>0</v>
      </c>
      <c r="H40" s="20">
        <v>0</v>
      </c>
      <c r="I40" s="17">
        <f t="shared" si="2"/>
        <v>0.55665145573091301</v>
      </c>
      <c r="J40" s="23">
        <v>298</v>
      </c>
      <c r="K40" s="22" t="e">
        <f>0.5*(E40*$P$3)+0.5*(#REF!*$P$3)</f>
        <v>#REF!</v>
      </c>
      <c r="L40" s="23" t="e">
        <f t="shared" si="1"/>
        <v>#REF!</v>
      </c>
    </row>
    <row r="41" spans="1:12" x14ac:dyDescent="0.45">
      <c r="A41" s="26">
        <v>45240.541665914352</v>
      </c>
      <c r="B41" s="19">
        <v>0.50649581962151102</v>
      </c>
      <c r="C41" s="17">
        <v>0.69998498092581696</v>
      </c>
      <c r="D41" s="19">
        <v>0.60282055125802703</v>
      </c>
      <c r="E41" s="19">
        <v>0.42830354604211401</v>
      </c>
      <c r="F41" s="18">
        <v>0</v>
      </c>
      <c r="G41" s="20">
        <v>0</v>
      </c>
      <c r="H41" s="20">
        <v>0</v>
      </c>
      <c r="I41" s="17">
        <f t="shared" si="2"/>
        <v>0.69998498092581696</v>
      </c>
      <c r="J41" s="23">
        <v>294</v>
      </c>
      <c r="K41" s="22" t="e">
        <f>0.5*(E41*$P$3)+0.5*(#REF!*$P$3)</f>
        <v>#REF!</v>
      </c>
      <c r="L41" s="23" t="e">
        <f t="shared" si="1"/>
        <v>#REF!</v>
      </c>
    </row>
    <row r="42" spans="1:12" x14ac:dyDescent="0.45">
      <c r="A42" s="26">
        <v>45240.583332523151</v>
      </c>
      <c r="B42" s="19">
        <v>0.59910663741697001</v>
      </c>
      <c r="C42" s="19">
        <v>0.79276676821019298</v>
      </c>
      <c r="D42" s="19">
        <v>0.71836828757673099</v>
      </c>
      <c r="E42" s="17">
        <v>0.63073069411506999</v>
      </c>
      <c r="F42" s="18">
        <v>0</v>
      </c>
      <c r="G42" s="20">
        <v>0</v>
      </c>
      <c r="H42" s="20">
        <v>0</v>
      </c>
      <c r="I42" s="17">
        <f t="shared" si="2"/>
        <v>0.79276676821019298</v>
      </c>
      <c r="J42" s="23">
        <v>291</v>
      </c>
      <c r="K42" s="22" t="e">
        <f>0.5*(E42*$P$3)+0.5*(#REF!*$P$3)</f>
        <v>#REF!</v>
      </c>
      <c r="L42" s="23" t="e">
        <f t="shared" si="1"/>
        <v>#REF!</v>
      </c>
    </row>
    <row r="43" spans="1:12" x14ac:dyDescent="0.45">
      <c r="A43" s="26">
        <v>45240.624999131942</v>
      </c>
      <c r="B43" s="19">
        <v>0.71548784403299104</v>
      </c>
      <c r="C43" s="17">
        <v>0.74102658847120095</v>
      </c>
      <c r="D43" s="19">
        <v>0.59747805525008402</v>
      </c>
      <c r="E43" s="17">
        <v>0.58619323485473795</v>
      </c>
      <c r="F43" s="18">
        <v>0</v>
      </c>
      <c r="G43" s="20">
        <v>0</v>
      </c>
      <c r="H43" s="20">
        <v>0</v>
      </c>
      <c r="I43" s="17">
        <f t="shared" si="2"/>
        <v>0.74102658847120095</v>
      </c>
      <c r="J43" s="23">
        <v>288</v>
      </c>
      <c r="K43" s="22" t="e">
        <f>0.5*(E43*$P$3)+0.5*(#REF!*$P$3)</f>
        <v>#REF!</v>
      </c>
      <c r="L43" s="23" t="e">
        <f t="shared" si="1"/>
        <v>#REF!</v>
      </c>
    </row>
    <row r="44" spans="1:12" x14ac:dyDescent="0.45">
      <c r="A44" s="26">
        <v>45240.66666574074</v>
      </c>
      <c r="B44" s="17">
        <v>0.59268472097757896</v>
      </c>
      <c r="C44" s="17">
        <v>0.57829798396457399</v>
      </c>
      <c r="D44" s="19">
        <v>0.51446297795132401</v>
      </c>
      <c r="E44" s="17">
        <v>0.60883268683436398</v>
      </c>
      <c r="F44" s="18">
        <v>0</v>
      </c>
      <c r="G44" s="20">
        <v>0</v>
      </c>
      <c r="H44" s="20">
        <v>0</v>
      </c>
      <c r="I44" s="17">
        <f t="shared" si="2"/>
        <v>0.60883268683436398</v>
      </c>
      <c r="J44" s="23">
        <v>285</v>
      </c>
      <c r="K44" s="22" t="e">
        <f>0.5*(E44*$P$3)+0.5*(#REF!*$P$3)</f>
        <v>#REF!</v>
      </c>
      <c r="L44" s="23" t="e">
        <f t="shared" si="1"/>
        <v>#REF!</v>
      </c>
    </row>
    <row r="45" spans="1:12" x14ac:dyDescent="0.45">
      <c r="A45" s="26">
        <v>45240.708332349539</v>
      </c>
      <c r="B45" s="17">
        <v>0.35673502492454301</v>
      </c>
      <c r="C45" s="17">
        <v>0.38624344901976698</v>
      </c>
      <c r="D45" s="17">
        <v>0.27263504198591298</v>
      </c>
      <c r="E45" s="17">
        <v>0.48851713692763399</v>
      </c>
      <c r="F45" s="18">
        <v>0</v>
      </c>
      <c r="G45" s="20">
        <v>0</v>
      </c>
      <c r="H45" s="20">
        <v>0</v>
      </c>
      <c r="I45" s="17">
        <f t="shared" si="2"/>
        <v>0.48851713692763399</v>
      </c>
      <c r="J45" s="23">
        <v>284</v>
      </c>
      <c r="K45" s="22" t="e">
        <f>0.5*(E45*$P$3)+0.5*(#REF!*$P$3)</f>
        <v>#REF!</v>
      </c>
      <c r="L45" s="23" t="e">
        <f t="shared" si="1"/>
        <v>#REF!</v>
      </c>
    </row>
    <row r="46" spans="1:12" x14ac:dyDescent="0.45">
      <c r="A46" s="26">
        <v>45240.74999895833</v>
      </c>
      <c r="B46" s="17">
        <v>0.18008392924635</v>
      </c>
      <c r="C46" s="17">
        <v>0.208111943090422</v>
      </c>
      <c r="D46" s="17">
        <v>0.114702693240247</v>
      </c>
      <c r="E46" s="17">
        <v>0.410963431714713</v>
      </c>
      <c r="F46" s="18">
        <v>0</v>
      </c>
      <c r="G46" s="20">
        <v>0</v>
      </c>
      <c r="H46" s="20">
        <v>0</v>
      </c>
      <c r="I46" s="17">
        <f t="shared" si="2"/>
        <v>0.410963431714713</v>
      </c>
      <c r="J46" s="23">
        <v>287</v>
      </c>
      <c r="K46" s="22" t="e">
        <f>0.5*(E46*$P$3)+0.5*(#REF!*$P$3)</f>
        <v>#REF!</v>
      </c>
      <c r="L46" s="23" t="e">
        <f t="shared" si="1"/>
        <v>#REF!</v>
      </c>
    </row>
    <row r="47" spans="1:12" x14ac:dyDescent="0.45">
      <c r="A47" s="26">
        <v>45240.791665567129</v>
      </c>
      <c r="B47" s="17">
        <v>0</v>
      </c>
      <c r="C47" s="17">
        <v>9.7050573491758094E-2</v>
      </c>
      <c r="D47" s="17">
        <v>2.4119181260605499E-2</v>
      </c>
      <c r="E47" s="17">
        <v>0.19940293678520901</v>
      </c>
      <c r="F47" s="18">
        <v>0</v>
      </c>
      <c r="G47" s="20">
        <v>0</v>
      </c>
      <c r="H47" s="20">
        <v>0</v>
      </c>
      <c r="I47" s="17">
        <f t="shared" si="2"/>
        <v>0.19940293678520901</v>
      </c>
      <c r="J47" s="23">
        <v>297</v>
      </c>
      <c r="K47" s="22" t="e">
        <f>0.5*(E47*$P$3)+0.5*(#REF!*$P$3)</f>
        <v>#REF!</v>
      </c>
      <c r="L47" s="23" t="e">
        <f t="shared" si="1"/>
        <v>#REF!</v>
      </c>
    </row>
    <row r="48" spans="1:12" x14ac:dyDescent="0.45">
      <c r="A48" s="26">
        <v>45240.833332175927</v>
      </c>
      <c r="B48" s="17">
        <v>0</v>
      </c>
      <c r="C48" s="17">
        <v>0</v>
      </c>
      <c r="D48" s="17">
        <v>0</v>
      </c>
      <c r="E48" s="17">
        <v>0.112178862442522</v>
      </c>
      <c r="F48" s="18">
        <v>0</v>
      </c>
      <c r="G48" s="20">
        <v>0</v>
      </c>
      <c r="H48" s="20">
        <v>0</v>
      </c>
      <c r="I48" s="17">
        <f t="shared" si="2"/>
        <v>0.112178862442522</v>
      </c>
      <c r="J48" s="23">
        <v>306</v>
      </c>
      <c r="K48" s="22" t="e">
        <f>0.5*(E48*$P$3)+0.5*(#REF!*$P$3)</f>
        <v>#REF!</v>
      </c>
      <c r="L48" s="23" t="e">
        <f t="shared" si="1"/>
        <v>#REF!</v>
      </c>
    </row>
    <row r="49" spans="1:12" x14ac:dyDescent="0.45">
      <c r="A49" s="26">
        <v>45240.874998784719</v>
      </c>
      <c r="B49" s="17">
        <v>0</v>
      </c>
      <c r="C49" s="17">
        <v>0</v>
      </c>
      <c r="D49" s="17">
        <v>0</v>
      </c>
      <c r="E49" s="17">
        <v>0</v>
      </c>
      <c r="F49" s="18">
        <v>0</v>
      </c>
      <c r="G49" s="20">
        <v>0</v>
      </c>
      <c r="H49" s="20">
        <v>0</v>
      </c>
      <c r="I49" s="17">
        <f t="shared" si="2"/>
        <v>0</v>
      </c>
      <c r="J49" s="23">
        <v>296</v>
      </c>
      <c r="K49" s="22" t="e">
        <f>0.5*(E49*$P$3)+0.5*(#REF!*$P$3)</f>
        <v>#REF!</v>
      </c>
      <c r="L49" s="23" t="e">
        <f t="shared" si="1"/>
        <v>#REF!</v>
      </c>
    </row>
    <row r="50" spans="1:12" x14ac:dyDescent="0.45">
      <c r="A50" s="26">
        <v>45240.916665393517</v>
      </c>
      <c r="B50" s="17">
        <v>0</v>
      </c>
      <c r="C50" s="17">
        <v>0</v>
      </c>
      <c r="D50" s="17">
        <v>0</v>
      </c>
      <c r="E50" s="17">
        <v>0</v>
      </c>
      <c r="F50" s="18">
        <v>0</v>
      </c>
      <c r="G50" s="20">
        <v>0</v>
      </c>
      <c r="H50" s="20">
        <v>0</v>
      </c>
      <c r="I50" s="17">
        <f t="shared" si="2"/>
        <v>0</v>
      </c>
      <c r="J50" s="23">
        <v>279</v>
      </c>
      <c r="K50" s="22" t="e">
        <f>0.5*(E50*$P$3)+0.5*(#REF!*$P$3)</f>
        <v>#REF!</v>
      </c>
      <c r="L50" s="23" t="e">
        <f t="shared" si="1"/>
        <v>#REF!</v>
      </c>
    </row>
    <row r="51" spans="1:12" x14ac:dyDescent="0.45">
      <c r="A51" s="26">
        <v>45240.958332002316</v>
      </c>
      <c r="B51" s="17">
        <v>0</v>
      </c>
      <c r="C51" s="17">
        <v>0</v>
      </c>
      <c r="D51" s="17">
        <v>0</v>
      </c>
      <c r="E51" s="17">
        <v>0</v>
      </c>
      <c r="F51" s="18">
        <v>0</v>
      </c>
      <c r="G51" s="20">
        <v>0</v>
      </c>
      <c r="H51" s="20">
        <v>0</v>
      </c>
      <c r="I51" s="17">
        <f t="shared" si="2"/>
        <v>0</v>
      </c>
      <c r="J51" s="23">
        <v>264</v>
      </c>
      <c r="K51" s="22" t="e">
        <f>0.5*(E51*$P$3)+0.5*(#REF!*$P$3)</f>
        <v>#REF!</v>
      </c>
      <c r="L51" s="23" t="e">
        <f t="shared" si="1"/>
        <v>#REF!</v>
      </c>
    </row>
    <row r="52" spans="1:12" x14ac:dyDescent="0.45">
      <c r="A52" s="26">
        <v>45240.999998611114</v>
      </c>
      <c r="B52" s="17">
        <v>0</v>
      </c>
      <c r="C52" s="17">
        <v>0</v>
      </c>
      <c r="D52" s="17">
        <v>0</v>
      </c>
      <c r="E52" s="17">
        <v>0</v>
      </c>
      <c r="F52" s="18">
        <v>0</v>
      </c>
      <c r="G52" s="20">
        <v>0</v>
      </c>
      <c r="H52" s="20">
        <v>0</v>
      </c>
      <c r="I52" s="17">
        <f t="shared" si="2"/>
        <v>0</v>
      </c>
      <c r="J52" s="23">
        <v>250</v>
      </c>
      <c r="K52" s="22" t="e">
        <f>0.5*(E52*$P$3)+0.5*(#REF!*$P$3)</f>
        <v>#REF!</v>
      </c>
      <c r="L52" s="23" t="e">
        <f t="shared" si="1"/>
        <v>#REF!</v>
      </c>
    </row>
    <row r="53" spans="1:12" x14ac:dyDescent="0.45">
      <c r="A53" s="26">
        <v>45241.041665219906</v>
      </c>
      <c r="B53" s="17">
        <v>0</v>
      </c>
      <c r="C53" s="17">
        <v>0</v>
      </c>
      <c r="D53" s="17">
        <v>0</v>
      </c>
      <c r="E53" s="17">
        <v>0</v>
      </c>
      <c r="F53" s="18">
        <v>0</v>
      </c>
      <c r="G53" s="20">
        <v>0</v>
      </c>
      <c r="H53" s="20">
        <v>0</v>
      </c>
      <c r="I53" s="17">
        <f t="shared" si="2"/>
        <v>0</v>
      </c>
      <c r="J53" s="23">
        <v>235</v>
      </c>
      <c r="K53" s="22" t="e">
        <f>0.5*(E53*$P$3)+0.5*(#REF!*$P$3)</f>
        <v>#REF!</v>
      </c>
      <c r="L53" s="23" t="e">
        <f t="shared" si="1"/>
        <v>#REF!</v>
      </c>
    </row>
    <row r="54" spans="1:12" x14ac:dyDescent="0.45">
      <c r="A54" s="26">
        <v>45240</v>
      </c>
      <c r="B54" s="17">
        <v>0</v>
      </c>
      <c r="C54" s="17">
        <v>0</v>
      </c>
      <c r="D54" s="17">
        <v>0</v>
      </c>
      <c r="E54" s="17">
        <v>0</v>
      </c>
      <c r="F54" s="18">
        <v>0</v>
      </c>
      <c r="G54" s="20">
        <v>0</v>
      </c>
      <c r="H54" s="20">
        <v>0</v>
      </c>
      <c r="I54" s="17">
        <f t="shared" si="2"/>
        <v>0</v>
      </c>
      <c r="J54" s="23">
        <v>226</v>
      </c>
      <c r="K54" s="22" t="e">
        <f>0.5*(E54*$P$3)+0.5*(#REF!*$P$3)</f>
        <v>#REF!</v>
      </c>
      <c r="L54" s="23" t="e">
        <f t="shared" si="1"/>
        <v>#REF!</v>
      </c>
    </row>
    <row r="55" spans="1:12" x14ac:dyDescent="0.45">
      <c r="A55" s="26">
        <v>45240.041666666664</v>
      </c>
      <c r="B55" s="17">
        <v>0</v>
      </c>
      <c r="C55" s="17">
        <v>0</v>
      </c>
      <c r="D55" s="17">
        <v>0</v>
      </c>
      <c r="E55" s="17">
        <v>0</v>
      </c>
      <c r="F55" s="18">
        <v>0</v>
      </c>
      <c r="G55" s="20">
        <v>0</v>
      </c>
      <c r="H55" s="20">
        <v>0</v>
      </c>
      <c r="I55" s="17">
        <f t="shared" si="2"/>
        <v>0</v>
      </c>
      <c r="J55" s="23">
        <v>221</v>
      </c>
      <c r="K55" s="22" t="e">
        <f>0.5*(E55*$P$3)+0.5*(#REF!*$P$3)</f>
        <v>#REF!</v>
      </c>
      <c r="L55" s="23" t="e">
        <f t="shared" si="1"/>
        <v>#REF!</v>
      </c>
    </row>
    <row r="56" spans="1:12" x14ac:dyDescent="0.45">
      <c r="A56" s="26">
        <v>45240.08333321759</v>
      </c>
      <c r="B56" s="17">
        <v>0</v>
      </c>
      <c r="C56" s="17">
        <v>0</v>
      </c>
      <c r="D56" s="17">
        <v>0</v>
      </c>
      <c r="E56" s="17">
        <v>0</v>
      </c>
      <c r="F56" s="18">
        <v>0</v>
      </c>
      <c r="G56" s="20">
        <v>0</v>
      </c>
      <c r="H56" s="20">
        <v>0</v>
      </c>
      <c r="I56" s="17">
        <f t="shared" si="2"/>
        <v>0</v>
      </c>
      <c r="J56" s="23">
        <v>218</v>
      </c>
      <c r="K56" s="22" t="e">
        <f>0.5*(E56*$P$3)+0.5*(#REF!*$P$3)</f>
        <v>#REF!</v>
      </c>
      <c r="L56" s="23" t="e">
        <f t="shared" si="1"/>
        <v>#REF!</v>
      </c>
    </row>
    <row r="57" spans="1:12" x14ac:dyDescent="0.45">
      <c r="A57" s="26">
        <v>45240.124999826388</v>
      </c>
      <c r="B57" s="19">
        <v>0</v>
      </c>
      <c r="C57" s="19">
        <v>0</v>
      </c>
      <c r="D57" s="17">
        <v>0</v>
      </c>
      <c r="E57" s="17">
        <v>0</v>
      </c>
      <c r="F57" s="18">
        <v>0</v>
      </c>
      <c r="G57" s="20">
        <v>0</v>
      </c>
      <c r="H57" s="20">
        <v>0</v>
      </c>
      <c r="I57" s="17">
        <f t="shared" si="2"/>
        <v>0</v>
      </c>
      <c r="J57" s="23">
        <v>221</v>
      </c>
      <c r="K57" s="22" t="e">
        <f>0.5*(E57*$P$3)+0.5*(#REF!*$P$3)</f>
        <v>#REF!</v>
      </c>
      <c r="L57" s="23" t="e">
        <f t="shared" si="1"/>
        <v>#REF!</v>
      </c>
    </row>
    <row r="58" spans="1:12" x14ac:dyDescent="0.45">
      <c r="A58" s="26">
        <v>45240.166666435187</v>
      </c>
      <c r="B58" s="19">
        <v>0</v>
      </c>
      <c r="C58" s="17">
        <v>0</v>
      </c>
      <c r="D58" s="19">
        <v>0</v>
      </c>
      <c r="E58" s="19">
        <v>0</v>
      </c>
      <c r="F58" s="18">
        <v>0</v>
      </c>
      <c r="G58" s="20">
        <v>0</v>
      </c>
      <c r="H58" s="20">
        <v>0</v>
      </c>
      <c r="I58" s="17">
        <f t="shared" si="2"/>
        <v>0</v>
      </c>
      <c r="J58" s="23">
        <v>234</v>
      </c>
      <c r="K58" s="22" t="e">
        <f>0.5*(E58*$P$3)+0.5*(#REF!*$P$3)</f>
        <v>#REF!</v>
      </c>
      <c r="L58" s="23" t="e">
        <f t="shared" si="1"/>
        <v>#REF!</v>
      </c>
    </row>
    <row r="59" spans="1:12" x14ac:dyDescent="0.45">
      <c r="A59" s="26">
        <v>45240.208333043978</v>
      </c>
      <c r="B59" s="19">
        <v>0</v>
      </c>
      <c r="C59" s="19">
        <v>0</v>
      </c>
      <c r="D59" s="19">
        <v>0</v>
      </c>
      <c r="E59" s="19">
        <v>0</v>
      </c>
      <c r="F59" s="18">
        <v>0</v>
      </c>
      <c r="G59" s="20">
        <v>0</v>
      </c>
      <c r="H59" s="20">
        <v>0</v>
      </c>
      <c r="I59" s="17">
        <f t="shared" si="2"/>
        <v>0</v>
      </c>
      <c r="J59" s="23">
        <v>265</v>
      </c>
      <c r="K59" s="22" t="e">
        <f>0.5*(E59*$P$3)+0.5*(#REF!*$P$3)</f>
        <v>#REF!</v>
      </c>
      <c r="L59" s="23" t="e">
        <f t="shared" si="1"/>
        <v>#REF!</v>
      </c>
    </row>
    <row r="60" spans="1:12" x14ac:dyDescent="0.45">
      <c r="A60" s="26">
        <v>45240.249999652777</v>
      </c>
      <c r="B60" s="19">
        <v>7.1429882964100903E-3</v>
      </c>
      <c r="C60" s="19">
        <v>0</v>
      </c>
      <c r="D60" s="19">
        <v>0</v>
      </c>
      <c r="E60" s="17">
        <v>0</v>
      </c>
      <c r="F60" s="18">
        <v>0</v>
      </c>
      <c r="G60" s="20">
        <v>0</v>
      </c>
      <c r="H60" s="20">
        <v>0</v>
      </c>
      <c r="I60" s="17">
        <f t="shared" si="2"/>
        <v>7.1429882964100903E-3</v>
      </c>
      <c r="J60" s="23">
        <v>292</v>
      </c>
      <c r="K60" s="22" t="e">
        <f>0.5*(E60*$P$3)+0.5*(#REF!*$P$3)</f>
        <v>#REF!</v>
      </c>
      <c r="L60" s="23" t="e">
        <f t="shared" si="1"/>
        <v>#REF!</v>
      </c>
    </row>
    <row r="61" spans="1:12" x14ac:dyDescent="0.45">
      <c r="A61" s="26">
        <v>45240.291666261575</v>
      </c>
      <c r="B61" s="19">
        <v>0.10842866302236299</v>
      </c>
      <c r="C61" s="19">
        <v>1.90170467631697E-2</v>
      </c>
      <c r="D61" s="19">
        <v>8.3489473594403705E-3</v>
      </c>
      <c r="E61" s="19">
        <v>0</v>
      </c>
      <c r="F61" s="18">
        <v>0</v>
      </c>
      <c r="G61" s="20">
        <v>0</v>
      </c>
      <c r="H61" s="20">
        <v>0</v>
      </c>
      <c r="I61" s="17">
        <f t="shared" si="2"/>
        <v>0.10842866302236299</v>
      </c>
      <c r="J61" s="23">
        <v>305</v>
      </c>
      <c r="K61" s="22" t="e">
        <f>0.5*(E61*$P$3)+0.5*(#REF!*$P$3)</f>
        <v>#REF!</v>
      </c>
      <c r="L61" s="23" t="e">
        <f t="shared" si="1"/>
        <v>#REF!</v>
      </c>
    </row>
    <row r="62" spans="1:12" x14ac:dyDescent="0.45">
      <c r="A62" s="26">
        <v>45240.333332870374</v>
      </c>
      <c r="B62" s="19">
        <v>0.275267547144604</v>
      </c>
      <c r="C62" s="19">
        <v>0.113187969747843</v>
      </c>
      <c r="D62" s="19">
        <v>4.5455380068064197E-2</v>
      </c>
      <c r="E62" s="19">
        <v>2.11506666439156E-2</v>
      </c>
      <c r="F62" s="18">
        <v>0</v>
      </c>
      <c r="G62" s="20">
        <v>0</v>
      </c>
      <c r="H62" s="20">
        <v>0</v>
      </c>
      <c r="I62" s="17">
        <f t="shared" si="2"/>
        <v>0.275267547144604</v>
      </c>
      <c r="J62" s="23">
        <v>307</v>
      </c>
      <c r="K62" s="22" t="e">
        <f>0.5*(E62*$P$3)+0.5*(#REF!*$P$3)</f>
        <v>#REF!</v>
      </c>
      <c r="L62" s="23" t="e">
        <f t="shared" si="1"/>
        <v>#REF!</v>
      </c>
    </row>
    <row r="63" spans="1:12" x14ac:dyDescent="0.45">
      <c r="A63" s="26">
        <v>45240.374999479165</v>
      </c>
      <c r="B63" s="19">
        <v>0.37001473496311799</v>
      </c>
      <c r="C63" s="19">
        <v>0.23473231905248201</v>
      </c>
      <c r="D63" s="19">
        <v>0.21540308577676201</v>
      </c>
      <c r="E63" s="19">
        <v>0.20045612254516099</v>
      </c>
      <c r="F63" s="18">
        <v>0</v>
      </c>
      <c r="G63" s="20">
        <v>0</v>
      </c>
      <c r="H63" s="20">
        <v>0</v>
      </c>
      <c r="I63" s="17">
        <f t="shared" si="2"/>
        <v>0.37001473496311799</v>
      </c>
      <c r="J63" s="23">
        <v>311</v>
      </c>
      <c r="K63" s="22" t="e">
        <f>0.5*(E63*$P$3)+0.5*(#REF!*$P$3)</f>
        <v>#REF!</v>
      </c>
      <c r="L63" s="23" t="e">
        <f t="shared" si="1"/>
        <v>#REF!</v>
      </c>
    </row>
    <row r="64" spans="1:12" x14ac:dyDescent="0.45">
      <c r="A64" s="26">
        <v>45240.416666087964</v>
      </c>
      <c r="B64" s="19">
        <v>0.52957195322231698</v>
      </c>
      <c r="C64" s="17">
        <v>0.48108576267145298</v>
      </c>
      <c r="D64" s="19">
        <v>0.37254683311542602</v>
      </c>
      <c r="E64" s="19">
        <v>0.457015844476096</v>
      </c>
      <c r="F64" s="18">
        <v>0</v>
      </c>
      <c r="G64" s="20">
        <v>0</v>
      </c>
      <c r="H64" s="20">
        <v>0</v>
      </c>
      <c r="I64" s="17">
        <f t="shared" si="2"/>
        <v>0.52957195322231698</v>
      </c>
      <c r="J64" s="23">
        <v>312</v>
      </c>
      <c r="K64" s="22" t="e">
        <f>0.5*(E64*$P$3)+0.5*(#REF!*$P$3)</f>
        <v>#REF!</v>
      </c>
      <c r="L64" s="23" t="e">
        <f t="shared" si="1"/>
        <v>#REF!</v>
      </c>
    </row>
    <row r="65" spans="1:12" x14ac:dyDescent="0.45">
      <c r="A65" s="26">
        <v>45240.458332696762</v>
      </c>
      <c r="B65" s="19">
        <v>0.80106041036022402</v>
      </c>
      <c r="C65" s="17">
        <v>0.57334590111487904</v>
      </c>
      <c r="D65" s="19">
        <v>0.51758811166114504</v>
      </c>
      <c r="E65" s="17">
        <v>0.67829760701527497</v>
      </c>
      <c r="F65" s="18">
        <v>0</v>
      </c>
      <c r="G65" s="20">
        <v>0</v>
      </c>
      <c r="H65" s="20">
        <v>0</v>
      </c>
      <c r="I65" s="17">
        <f t="shared" si="2"/>
        <v>0.80106041036022402</v>
      </c>
      <c r="J65" s="23">
        <v>310</v>
      </c>
      <c r="K65" s="22" t="e">
        <f>0.5*(E65*$P$3)+0.5*(#REF!*$P$3)</f>
        <v>#REF!</v>
      </c>
      <c r="L65" s="23" t="e">
        <f t="shared" si="1"/>
        <v>#REF!</v>
      </c>
    </row>
    <row r="66" spans="1:12" x14ac:dyDescent="0.45">
      <c r="A66" s="26">
        <v>45240.499999305554</v>
      </c>
      <c r="B66" s="19">
        <v>0.87877566820305097</v>
      </c>
      <c r="C66" s="17">
        <v>0.54454136157872002</v>
      </c>
      <c r="D66" s="19">
        <v>0.32668659740081402</v>
      </c>
      <c r="E66" s="19">
        <v>0.84608281096212801</v>
      </c>
      <c r="F66" s="18">
        <v>0</v>
      </c>
      <c r="G66" s="20">
        <v>0</v>
      </c>
      <c r="H66" s="20">
        <v>0</v>
      </c>
      <c r="I66" s="17">
        <f t="shared" ref="I66:I97" si="3">MAX(B66:H66)</f>
        <v>0.87877566820305097</v>
      </c>
      <c r="J66" s="23">
        <v>306</v>
      </c>
      <c r="K66" s="22" t="e">
        <f>0.5*(E66*$P$3)+0.5*(#REF!*$P$3)</f>
        <v>#REF!</v>
      </c>
      <c r="L66" s="23" t="e">
        <f t="shared" si="1"/>
        <v>#REF!</v>
      </c>
    </row>
    <row r="67" spans="1:12" x14ac:dyDescent="0.45">
      <c r="A67" s="26">
        <v>45240.541665914352</v>
      </c>
      <c r="B67" s="19">
        <v>0.81158150104536098</v>
      </c>
      <c r="C67" s="17">
        <v>0.56497490426519703</v>
      </c>
      <c r="D67" s="19">
        <v>0.28605762402799201</v>
      </c>
      <c r="E67" s="17">
        <v>0.93280298166477005</v>
      </c>
      <c r="F67" s="18">
        <v>0</v>
      </c>
      <c r="G67" s="20">
        <v>0</v>
      </c>
      <c r="H67" s="20">
        <v>0</v>
      </c>
      <c r="I67" s="17">
        <f t="shared" si="3"/>
        <v>0.93280298166477005</v>
      </c>
      <c r="J67" s="23">
        <v>303</v>
      </c>
      <c r="K67" s="22" t="e">
        <f>0.5*(E67*$P$3)+0.5*(#REF!*$P$3)</f>
        <v>#REF!</v>
      </c>
      <c r="L67" s="23" t="e">
        <f t="shared" si="1"/>
        <v>#REF!</v>
      </c>
    </row>
    <row r="68" spans="1:12" x14ac:dyDescent="0.45">
      <c r="A68" s="26">
        <v>45240.583332523151</v>
      </c>
      <c r="B68" s="17">
        <v>0.65407560147692201</v>
      </c>
      <c r="C68" s="17">
        <v>0.24710159681101701</v>
      </c>
      <c r="D68" s="19">
        <v>0.20524789348177699</v>
      </c>
      <c r="E68" s="17">
        <v>0.94068845473698104</v>
      </c>
      <c r="F68" s="18">
        <v>0</v>
      </c>
      <c r="G68" s="20">
        <v>0</v>
      </c>
      <c r="H68" s="20">
        <v>0</v>
      </c>
      <c r="I68" s="17">
        <f t="shared" si="3"/>
        <v>0.94068845473698104</v>
      </c>
      <c r="J68" s="23">
        <v>300</v>
      </c>
      <c r="K68" s="22" t="e">
        <f>0.5*(E68*$P$3)+0.5*(#REF!*$P$3)</f>
        <v>#REF!</v>
      </c>
      <c r="L68" s="23" t="e">
        <f t="shared" ref="L68:L131" si="4">MIN(L67-J68+K68,$P$2)</f>
        <v>#REF!</v>
      </c>
    </row>
    <row r="69" spans="1:12" x14ac:dyDescent="0.45">
      <c r="A69" s="26">
        <v>45240.624999131942</v>
      </c>
      <c r="B69" s="17">
        <v>0.44976339044703301</v>
      </c>
      <c r="C69" s="17">
        <v>0.152555851794546</v>
      </c>
      <c r="D69" s="17">
        <v>0.13981425213488199</v>
      </c>
      <c r="E69" s="17">
        <v>0.86363630160679705</v>
      </c>
      <c r="F69" s="18">
        <v>0</v>
      </c>
      <c r="G69" s="20">
        <v>0</v>
      </c>
      <c r="H69" s="20">
        <v>0</v>
      </c>
      <c r="I69" s="17">
        <f t="shared" si="3"/>
        <v>0.86363630160679705</v>
      </c>
      <c r="J69" s="23">
        <v>299</v>
      </c>
      <c r="K69" s="22" t="e">
        <f>0.5*(E69*$P$3)+0.5*(#REF!*$P$3)</f>
        <v>#REF!</v>
      </c>
      <c r="L69" s="23" t="e">
        <f t="shared" si="4"/>
        <v>#REF!</v>
      </c>
    </row>
    <row r="70" spans="1:12" x14ac:dyDescent="0.45">
      <c r="A70" s="26">
        <v>45240.66666574074</v>
      </c>
      <c r="B70" s="17">
        <v>0.21488651124505201</v>
      </c>
      <c r="C70" s="17">
        <v>7.7459678279252306E-2</v>
      </c>
      <c r="D70" s="17">
        <v>8.8102478021767003E-2</v>
      </c>
      <c r="E70" s="17">
        <v>0.694830765981859</v>
      </c>
      <c r="F70" s="18">
        <v>0</v>
      </c>
      <c r="G70" s="20">
        <v>0</v>
      </c>
      <c r="H70" s="20">
        <v>0</v>
      </c>
      <c r="I70" s="17">
        <f t="shared" si="3"/>
        <v>0.694830765981859</v>
      </c>
      <c r="J70" s="23">
        <v>301</v>
      </c>
      <c r="K70" s="22" t="e">
        <f>0.5*(E70*$P$3)+0.5*(#REF!*$P$3)</f>
        <v>#REF!</v>
      </c>
      <c r="L70" s="23" t="e">
        <f t="shared" si="4"/>
        <v>#REF!</v>
      </c>
    </row>
    <row r="71" spans="1:12" x14ac:dyDescent="0.45">
      <c r="A71" s="26">
        <v>45240.708332349539</v>
      </c>
      <c r="B71" s="17">
        <v>0</v>
      </c>
      <c r="C71" s="17">
        <v>8.0834981268273307E-2</v>
      </c>
      <c r="D71" s="17">
        <v>5.7690645147228298E-2</v>
      </c>
      <c r="E71" s="17">
        <v>0.47261020860532099</v>
      </c>
      <c r="F71" s="18">
        <v>0</v>
      </c>
      <c r="G71" s="20">
        <v>0</v>
      </c>
      <c r="H71" s="20">
        <v>0</v>
      </c>
      <c r="I71" s="17">
        <f t="shared" si="3"/>
        <v>0.47261020860532099</v>
      </c>
      <c r="J71" s="23">
        <v>309</v>
      </c>
      <c r="K71" s="22" t="e">
        <f>0.5*(E71*$P$3)+0.5*(#REF!*$P$3)</f>
        <v>#REF!</v>
      </c>
      <c r="L71" s="23" t="e">
        <f t="shared" si="4"/>
        <v>#REF!</v>
      </c>
    </row>
    <row r="72" spans="1:12" x14ac:dyDescent="0.45">
      <c r="A72" s="26">
        <v>45240.74999895833</v>
      </c>
      <c r="B72" s="17">
        <v>0</v>
      </c>
      <c r="C72" s="17">
        <v>0</v>
      </c>
      <c r="D72" s="17">
        <v>0</v>
      </c>
      <c r="E72" s="17">
        <v>0.224113174553601</v>
      </c>
      <c r="F72" s="18">
        <v>0</v>
      </c>
      <c r="G72" s="20">
        <v>0</v>
      </c>
      <c r="H72" s="20">
        <v>0</v>
      </c>
      <c r="I72" s="17">
        <f t="shared" si="3"/>
        <v>0.224113174553601</v>
      </c>
      <c r="J72" s="23">
        <v>314</v>
      </c>
      <c r="K72" s="22" t="e">
        <f>0.5*(E72*$P$3)+0.5*(#REF!*$P$3)</f>
        <v>#REF!</v>
      </c>
      <c r="L72" s="23" t="e">
        <f t="shared" si="4"/>
        <v>#REF!</v>
      </c>
    </row>
    <row r="73" spans="1:12" x14ac:dyDescent="0.45">
      <c r="A73" s="26">
        <v>45240.791665567129</v>
      </c>
      <c r="B73" s="17">
        <v>0</v>
      </c>
      <c r="C73" s="17">
        <v>0</v>
      </c>
      <c r="D73" s="17">
        <v>0</v>
      </c>
      <c r="E73" s="17">
        <v>0</v>
      </c>
      <c r="F73" s="18">
        <v>0</v>
      </c>
      <c r="G73" s="20">
        <v>0</v>
      </c>
      <c r="H73" s="20">
        <v>0</v>
      </c>
      <c r="I73" s="17">
        <f t="shared" si="3"/>
        <v>0</v>
      </c>
      <c r="J73" s="23">
        <v>303</v>
      </c>
      <c r="K73" s="22" t="e">
        <f>0.5*(E73*$P$3)+0.5*(#REF!*$P$3)</f>
        <v>#REF!</v>
      </c>
      <c r="L73" s="23" t="e">
        <f t="shared" si="4"/>
        <v>#REF!</v>
      </c>
    </row>
    <row r="74" spans="1:12" x14ac:dyDescent="0.45">
      <c r="A74" s="26">
        <v>45240.833332175927</v>
      </c>
      <c r="B74" s="17">
        <v>0</v>
      </c>
      <c r="C74" s="17">
        <v>0</v>
      </c>
      <c r="D74" s="17">
        <v>0</v>
      </c>
      <c r="E74" s="17">
        <v>0</v>
      </c>
      <c r="F74" s="18">
        <v>0</v>
      </c>
      <c r="G74" s="20">
        <v>0</v>
      </c>
      <c r="H74" s="20">
        <v>0</v>
      </c>
      <c r="I74" s="17">
        <f t="shared" si="3"/>
        <v>0</v>
      </c>
      <c r="J74" s="23">
        <v>285</v>
      </c>
      <c r="K74" s="22" t="e">
        <f>0.5*(E74*$P$3)+0.5*(#REF!*$P$3)</f>
        <v>#REF!</v>
      </c>
      <c r="L74" s="23" t="e">
        <f t="shared" si="4"/>
        <v>#REF!</v>
      </c>
    </row>
    <row r="75" spans="1:12" x14ac:dyDescent="0.45">
      <c r="A75" s="26">
        <v>45240.874998784719</v>
      </c>
      <c r="B75" s="17">
        <v>0</v>
      </c>
      <c r="C75" s="17">
        <v>0</v>
      </c>
      <c r="D75" s="17">
        <v>0</v>
      </c>
      <c r="E75" s="17">
        <v>0</v>
      </c>
      <c r="F75" s="18">
        <v>0</v>
      </c>
      <c r="G75" s="20">
        <v>0</v>
      </c>
      <c r="H75" s="20">
        <v>0</v>
      </c>
      <c r="I75" s="17">
        <f t="shared" si="3"/>
        <v>0</v>
      </c>
      <c r="J75" s="23">
        <v>268</v>
      </c>
      <c r="K75" s="22" t="e">
        <f>0.5*(E75*$P$3)+0.5*(#REF!*$P$3)</f>
        <v>#REF!</v>
      </c>
      <c r="L75" s="23" t="e">
        <f t="shared" si="4"/>
        <v>#REF!</v>
      </c>
    </row>
    <row r="76" spans="1:12" x14ac:dyDescent="0.45">
      <c r="A76" s="26">
        <v>45240.916665393517</v>
      </c>
      <c r="B76" s="17">
        <v>0</v>
      </c>
      <c r="C76" s="17">
        <v>0</v>
      </c>
      <c r="D76" s="17">
        <v>0</v>
      </c>
      <c r="E76" s="17">
        <v>0</v>
      </c>
      <c r="F76" s="18">
        <v>0</v>
      </c>
      <c r="G76" s="20">
        <v>0</v>
      </c>
      <c r="H76" s="20">
        <v>0</v>
      </c>
      <c r="I76" s="17">
        <f t="shared" si="3"/>
        <v>0</v>
      </c>
      <c r="J76" s="23">
        <v>252</v>
      </c>
      <c r="K76" s="22" t="e">
        <f>0.5*(E76*$P$3)+0.5*(#REF!*$P$3)</f>
        <v>#REF!</v>
      </c>
      <c r="L76" s="23" t="e">
        <f t="shared" si="4"/>
        <v>#REF!</v>
      </c>
    </row>
    <row r="77" spans="1:12" x14ac:dyDescent="0.45">
      <c r="A77" s="26">
        <v>45240.958332002316</v>
      </c>
      <c r="B77" s="17">
        <v>0</v>
      </c>
      <c r="C77" s="17">
        <v>0</v>
      </c>
      <c r="D77" s="17">
        <v>0</v>
      </c>
      <c r="E77" s="17">
        <v>0</v>
      </c>
      <c r="F77" s="18">
        <v>0</v>
      </c>
      <c r="G77" s="20">
        <v>0</v>
      </c>
      <c r="H77" s="20">
        <v>0</v>
      </c>
      <c r="I77" s="17">
        <f t="shared" si="3"/>
        <v>0</v>
      </c>
      <c r="J77" s="23">
        <v>238</v>
      </c>
      <c r="K77" s="22" t="e">
        <f>0.5*(E77*$P$3)+0.5*(#REF!*$P$3)</f>
        <v>#REF!</v>
      </c>
      <c r="L77" s="23" t="e">
        <f t="shared" si="4"/>
        <v>#REF!</v>
      </c>
    </row>
    <row r="78" spans="1:12" x14ac:dyDescent="0.45">
      <c r="A78" s="26">
        <v>45240.999998611114</v>
      </c>
      <c r="B78" s="17">
        <v>0</v>
      </c>
      <c r="C78" s="17">
        <v>0</v>
      </c>
      <c r="D78" s="17">
        <v>0</v>
      </c>
      <c r="E78" s="17">
        <v>0</v>
      </c>
      <c r="F78" s="18">
        <v>0</v>
      </c>
      <c r="G78" s="20">
        <v>0</v>
      </c>
      <c r="H78" s="20">
        <v>0</v>
      </c>
      <c r="I78" s="17">
        <f t="shared" si="3"/>
        <v>0</v>
      </c>
      <c r="J78" s="23">
        <v>229</v>
      </c>
      <c r="K78" s="22" t="e">
        <f>0.5*(E78*$P$3)+0.5*(#REF!*$P$3)</f>
        <v>#REF!</v>
      </c>
      <c r="L78" s="23" t="e">
        <f t="shared" si="4"/>
        <v>#REF!</v>
      </c>
    </row>
    <row r="79" spans="1:12" x14ac:dyDescent="0.45">
      <c r="A79" s="26">
        <v>45241.041665219906</v>
      </c>
      <c r="B79" s="17">
        <v>0</v>
      </c>
      <c r="C79" s="17">
        <v>0</v>
      </c>
      <c r="D79" s="17">
        <v>0</v>
      </c>
      <c r="E79" s="17">
        <v>0</v>
      </c>
      <c r="F79" s="18">
        <v>0</v>
      </c>
      <c r="G79" s="20">
        <v>0</v>
      </c>
      <c r="H79" s="20">
        <v>0</v>
      </c>
      <c r="I79" s="17">
        <f t="shared" si="3"/>
        <v>0</v>
      </c>
      <c r="J79" s="23">
        <v>223</v>
      </c>
      <c r="K79" s="22" t="e">
        <f>0.5*(E79*$P$3)+0.5*(#REF!*$P$3)</f>
        <v>#REF!</v>
      </c>
      <c r="L79" s="23" t="e">
        <f t="shared" si="4"/>
        <v>#REF!</v>
      </c>
    </row>
    <row r="80" spans="1:12" x14ac:dyDescent="0.45">
      <c r="A80" s="26">
        <v>45240</v>
      </c>
      <c r="B80" s="17">
        <v>0</v>
      </c>
      <c r="C80" s="17">
        <v>0</v>
      </c>
      <c r="D80" s="17">
        <v>0</v>
      </c>
      <c r="E80" s="17">
        <v>0</v>
      </c>
      <c r="F80" s="18">
        <v>0</v>
      </c>
      <c r="G80" s="20">
        <v>0</v>
      </c>
      <c r="H80" s="20">
        <v>0</v>
      </c>
      <c r="I80" s="17">
        <f t="shared" si="3"/>
        <v>0</v>
      </c>
      <c r="J80" s="23">
        <v>220</v>
      </c>
      <c r="K80" s="22" t="e">
        <f>0.5*(E80*$P$3)+0.5*(#REF!*$P$3)</f>
        <v>#REF!</v>
      </c>
      <c r="L80" s="23" t="e">
        <f t="shared" si="4"/>
        <v>#REF!</v>
      </c>
    </row>
    <row r="81" spans="1:12" x14ac:dyDescent="0.45">
      <c r="A81" s="26">
        <v>45240.041666666664</v>
      </c>
      <c r="B81" s="19">
        <v>0</v>
      </c>
      <c r="C81" s="19">
        <v>0</v>
      </c>
      <c r="D81" s="17">
        <v>0</v>
      </c>
      <c r="E81" s="19">
        <v>0</v>
      </c>
      <c r="F81" s="18">
        <v>0</v>
      </c>
      <c r="G81" s="20">
        <v>0</v>
      </c>
      <c r="H81" s="20">
        <v>0</v>
      </c>
      <c r="I81" s="17">
        <f t="shared" si="3"/>
        <v>0</v>
      </c>
      <c r="J81" s="23">
        <v>222</v>
      </c>
      <c r="K81" s="22" t="e">
        <f>0.5*(E81*$P$3)+0.5*(#REF!*$P$3)</f>
        <v>#REF!</v>
      </c>
      <c r="L81" s="23" t="e">
        <f t="shared" si="4"/>
        <v>#REF!</v>
      </c>
    </row>
    <row r="82" spans="1:12" x14ac:dyDescent="0.45">
      <c r="A82" s="26">
        <v>45240.08333321759</v>
      </c>
      <c r="B82" s="19">
        <v>0</v>
      </c>
      <c r="C82" s="17">
        <v>0</v>
      </c>
      <c r="D82" s="19">
        <v>0</v>
      </c>
      <c r="E82" s="19">
        <v>0</v>
      </c>
      <c r="F82" s="18">
        <v>0</v>
      </c>
      <c r="G82" s="20">
        <v>0</v>
      </c>
      <c r="H82" s="20">
        <v>0</v>
      </c>
      <c r="I82" s="17">
        <f t="shared" si="3"/>
        <v>0</v>
      </c>
      <c r="J82" s="23">
        <v>235</v>
      </c>
      <c r="K82" s="22" t="e">
        <f>0.5*(E82*$P$3)+0.5*(#REF!*$P$3)</f>
        <v>#REF!</v>
      </c>
      <c r="L82" s="23" t="e">
        <f t="shared" si="4"/>
        <v>#REF!</v>
      </c>
    </row>
    <row r="83" spans="1:12" x14ac:dyDescent="0.45">
      <c r="A83" s="26">
        <v>45240.124999826388</v>
      </c>
      <c r="B83" s="19">
        <v>0</v>
      </c>
      <c r="C83" s="19">
        <v>0</v>
      </c>
      <c r="D83" s="19">
        <v>0</v>
      </c>
      <c r="E83" s="19">
        <v>0</v>
      </c>
      <c r="F83" s="18">
        <v>0</v>
      </c>
      <c r="G83" s="20">
        <v>0</v>
      </c>
      <c r="H83" s="20">
        <v>0</v>
      </c>
      <c r="I83" s="17">
        <f t="shared" si="3"/>
        <v>0</v>
      </c>
      <c r="J83" s="23">
        <v>266</v>
      </c>
      <c r="K83" s="22" t="e">
        <f>0.5*(E83*$P$3)+0.5*(#REF!*$P$3)</f>
        <v>#REF!</v>
      </c>
      <c r="L83" s="23" t="e">
        <f t="shared" si="4"/>
        <v>#REF!</v>
      </c>
    </row>
    <row r="84" spans="1:12" x14ac:dyDescent="0.45">
      <c r="A84" s="26">
        <v>45240.166666435187</v>
      </c>
      <c r="B84" s="19">
        <v>5.1949005792073398E-3</v>
      </c>
      <c r="C84" s="19">
        <v>0</v>
      </c>
      <c r="D84" s="19">
        <v>0</v>
      </c>
      <c r="E84" s="17">
        <v>0</v>
      </c>
      <c r="F84" s="18">
        <v>0</v>
      </c>
      <c r="G84" s="20">
        <v>0</v>
      </c>
      <c r="H84" s="20">
        <v>0</v>
      </c>
      <c r="I84" s="17">
        <f t="shared" si="3"/>
        <v>5.1949005792073398E-3</v>
      </c>
      <c r="J84" s="23">
        <v>293</v>
      </c>
      <c r="K84" s="22" t="e">
        <f>0.5*(E84*$P$3)+0.5*(#REF!*$P$3)</f>
        <v>#REF!</v>
      </c>
      <c r="L84" s="23" t="e">
        <f t="shared" si="4"/>
        <v>#REF!</v>
      </c>
    </row>
    <row r="85" spans="1:12" x14ac:dyDescent="0.45">
      <c r="A85" s="26">
        <v>45240.208333043978</v>
      </c>
      <c r="B85" s="17">
        <v>7.8016274769881697E-2</v>
      </c>
      <c r="C85" s="17">
        <v>2.8108122776782499E-2</v>
      </c>
      <c r="D85" s="19">
        <v>1.6697894718880699E-2</v>
      </c>
      <c r="E85" s="19">
        <v>0</v>
      </c>
      <c r="F85" s="18">
        <v>0</v>
      </c>
      <c r="G85" s="20">
        <v>0</v>
      </c>
      <c r="H85" s="20">
        <v>0</v>
      </c>
      <c r="I85" s="17">
        <f t="shared" si="3"/>
        <v>7.8016274769881697E-2</v>
      </c>
      <c r="J85" s="23">
        <v>306</v>
      </c>
      <c r="K85" s="22" t="e">
        <f>0.5*(E85*$P$3)+0.5*(#REF!*$P$3)</f>
        <v>#REF!</v>
      </c>
      <c r="L85" s="23" t="e">
        <f t="shared" si="4"/>
        <v>#REF!</v>
      </c>
    </row>
    <row r="86" spans="1:12" x14ac:dyDescent="0.45">
      <c r="A86" s="26">
        <v>45240.249999652777</v>
      </c>
      <c r="B86" s="19">
        <v>0.11836952034051</v>
      </c>
      <c r="C86" s="19">
        <v>0.18079830291731799</v>
      </c>
      <c r="D86" s="19">
        <v>4.4527719250348603E-2</v>
      </c>
      <c r="E86" s="19">
        <v>2.0872368398600901E-2</v>
      </c>
      <c r="F86" s="18">
        <v>0</v>
      </c>
      <c r="G86" s="20">
        <v>0</v>
      </c>
      <c r="H86" s="20">
        <v>0</v>
      </c>
      <c r="I86" s="17">
        <f t="shared" si="3"/>
        <v>0.18079830291731799</v>
      </c>
      <c r="J86" s="23">
        <v>310</v>
      </c>
      <c r="K86" s="22" t="e">
        <f>0.5*(E86*$P$3)+0.5*(#REF!*$P$3)</f>
        <v>#REF!</v>
      </c>
      <c r="L86" s="23" t="e">
        <f t="shared" si="4"/>
        <v>#REF!</v>
      </c>
    </row>
    <row r="87" spans="1:12" x14ac:dyDescent="0.45">
      <c r="A87" s="26">
        <v>45240.291666261575</v>
      </c>
      <c r="B87" s="19">
        <v>0.20879520922922901</v>
      </c>
      <c r="C87" s="19">
        <v>0.35801743012395898</v>
      </c>
      <c r="D87" s="19">
        <v>0.18500034806695501</v>
      </c>
      <c r="E87" s="19">
        <v>0.201304193358046</v>
      </c>
      <c r="F87" s="18">
        <v>0</v>
      </c>
      <c r="G87" s="20">
        <v>0</v>
      </c>
      <c r="H87" s="20">
        <v>0</v>
      </c>
      <c r="I87" s="17">
        <f t="shared" si="3"/>
        <v>0.35801743012395898</v>
      </c>
      <c r="J87" s="23">
        <v>310</v>
      </c>
      <c r="K87" s="22" t="e">
        <f>0.5*(E87*$P$3)+0.5*(#REF!*$P$3)</f>
        <v>#REF!</v>
      </c>
      <c r="L87" s="23" t="e">
        <f t="shared" si="4"/>
        <v>#REF!</v>
      </c>
    </row>
    <row r="88" spans="1:12" x14ac:dyDescent="0.45">
      <c r="A88" s="26">
        <v>45240.333332870374</v>
      </c>
      <c r="B88" s="17">
        <v>0.43877955209241298</v>
      </c>
      <c r="C88" s="19">
        <v>0.4519040671183</v>
      </c>
      <c r="D88" s="19">
        <v>0.129872514480183</v>
      </c>
      <c r="E88" s="19">
        <v>0.45517190396131602</v>
      </c>
      <c r="F88" s="18">
        <v>0</v>
      </c>
      <c r="G88" s="20">
        <v>0</v>
      </c>
      <c r="H88" s="20">
        <v>0</v>
      </c>
      <c r="I88" s="17">
        <f t="shared" si="3"/>
        <v>0.45517190396131602</v>
      </c>
      <c r="J88" s="23">
        <v>310</v>
      </c>
      <c r="K88" s="22" t="e">
        <f>0.5*(E88*$P$3)+0.5*(#REF!*$P$3)</f>
        <v>#REF!</v>
      </c>
      <c r="L88" s="23" t="e">
        <f t="shared" si="4"/>
        <v>#REF!</v>
      </c>
    </row>
    <row r="89" spans="1:12" x14ac:dyDescent="0.45">
      <c r="A89" s="26">
        <v>45240.374999479165</v>
      </c>
      <c r="B89" s="19">
        <v>0.29702517372633502</v>
      </c>
      <c r="C89" s="19">
        <v>0.36959400424414501</v>
      </c>
      <c r="D89" s="19">
        <v>0.104825672401862</v>
      </c>
      <c r="E89" s="19">
        <v>0.67205908904704903</v>
      </c>
      <c r="F89" s="18">
        <v>0</v>
      </c>
      <c r="G89" s="20">
        <v>0</v>
      </c>
      <c r="H89" s="20">
        <v>0</v>
      </c>
      <c r="I89" s="17">
        <f t="shared" si="3"/>
        <v>0.67205908904704903</v>
      </c>
      <c r="J89" s="23">
        <v>304</v>
      </c>
      <c r="K89" s="22" t="e">
        <f>0.5*(E89*$P$3)+0.5*(#REF!*$P$3)</f>
        <v>#REF!</v>
      </c>
      <c r="L89" s="23" t="e">
        <f t="shared" si="4"/>
        <v>#REF!</v>
      </c>
    </row>
    <row r="90" spans="1:12" x14ac:dyDescent="0.45">
      <c r="A90" s="26">
        <v>45240.416666087964</v>
      </c>
      <c r="B90" s="19">
        <v>0.22752337567411501</v>
      </c>
      <c r="C90" s="17">
        <v>0.40384148882537402</v>
      </c>
      <c r="D90" s="19">
        <v>8.3489473594403701E-2</v>
      </c>
      <c r="E90" s="17">
        <v>0.82286695469745397</v>
      </c>
      <c r="F90" s="18">
        <v>0</v>
      </c>
      <c r="G90" s="20">
        <v>0</v>
      </c>
      <c r="H90" s="20">
        <v>0</v>
      </c>
      <c r="I90" s="17">
        <f t="shared" si="3"/>
        <v>0.82286695469745397</v>
      </c>
      <c r="J90" s="23">
        <v>303</v>
      </c>
      <c r="K90" s="22" t="e">
        <f>0.5*(E90*$P$3)+0.5*(#REF!*$P$3)</f>
        <v>#REF!</v>
      </c>
      <c r="L90" s="23" t="e">
        <f t="shared" si="4"/>
        <v>#REF!</v>
      </c>
    </row>
    <row r="91" spans="1:12" x14ac:dyDescent="0.45">
      <c r="A91" s="26">
        <v>45240.458332696762</v>
      </c>
      <c r="B91" s="19">
        <v>0.15170910967308601</v>
      </c>
      <c r="C91" s="17">
        <v>0.43619189567085198</v>
      </c>
      <c r="D91" s="17">
        <v>8.4417134412119302E-2</v>
      </c>
      <c r="E91" s="17">
        <v>0.90764657396572601</v>
      </c>
      <c r="F91" s="18">
        <v>0</v>
      </c>
      <c r="G91" s="20">
        <v>0</v>
      </c>
      <c r="H91" s="20">
        <v>0</v>
      </c>
      <c r="I91" s="17">
        <f t="shared" si="3"/>
        <v>0.90764657396572601</v>
      </c>
      <c r="J91" s="23">
        <v>298</v>
      </c>
      <c r="K91" s="22" t="e">
        <f>0.5*(E91*$P$3)+0.5*(#REF!*$P$3)</f>
        <v>#REF!</v>
      </c>
      <c r="L91" s="23" t="e">
        <f t="shared" si="4"/>
        <v>#REF!</v>
      </c>
    </row>
    <row r="92" spans="1:12" x14ac:dyDescent="0.45">
      <c r="A92" s="26">
        <v>45240.499999305554</v>
      </c>
      <c r="B92" s="17">
        <v>0.13497171760721499</v>
      </c>
      <c r="C92" s="17">
        <v>0.49085219924346002</v>
      </c>
      <c r="D92" s="17">
        <v>0.13451081856876099</v>
      </c>
      <c r="E92" s="17">
        <v>0.91771292401958404</v>
      </c>
      <c r="F92" s="18">
        <v>0</v>
      </c>
      <c r="G92" s="20">
        <v>0</v>
      </c>
      <c r="H92" s="20">
        <v>0</v>
      </c>
      <c r="I92" s="17">
        <f t="shared" si="3"/>
        <v>0.91771292401958404</v>
      </c>
      <c r="J92" s="23">
        <v>295</v>
      </c>
      <c r="K92" s="22" t="e">
        <f>0.5*(E92*$P$3)+0.5*(#REF!*$P$3)</f>
        <v>#REF!</v>
      </c>
      <c r="L92" s="23" t="e">
        <f t="shared" si="4"/>
        <v>#REF!</v>
      </c>
    </row>
    <row r="93" spans="1:12" x14ac:dyDescent="0.45">
      <c r="A93" s="26">
        <v>45240.541665914352</v>
      </c>
      <c r="B93" s="17">
        <v>0.107696264585233</v>
      </c>
      <c r="C93" s="17">
        <v>0.57710335691277004</v>
      </c>
      <c r="D93" s="17">
        <v>0.114102280579018</v>
      </c>
      <c r="E93" s="17">
        <v>0.84879504058454203</v>
      </c>
      <c r="F93" s="18">
        <v>0</v>
      </c>
      <c r="G93" s="20">
        <v>0</v>
      </c>
      <c r="H93" s="20">
        <v>0</v>
      </c>
      <c r="I93" s="17">
        <f t="shared" si="3"/>
        <v>0.84879504058454203</v>
      </c>
      <c r="J93" s="23">
        <v>292</v>
      </c>
      <c r="K93" s="22" t="e">
        <f>0.5*(E93*$P$3)+0.5*(#REF!*$P$3)</f>
        <v>#REF!</v>
      </c>
      <c r="L93" s="23" t="e">
        <f t="shared" si="4"/>
        <v>#REF!</v>
      </c>
    </row>
    <row r="94" spans="1:12" x14ac:dyDescent="0.45">
      <c r="A94" s="26">
        <v>45240.583332523151</v>
      </c>
      <c r="B94" s="17">
        <v>7.7714814390778195E-2</v>
      </c>
      <c r="C94" s="17">
        <v>0.37970209659298898</v>
      </c>
      <c r="D94" s="17">
        <v>1.94808771720275E-2</v>
      </c>
      <c r="E94" s="17">
        <v>0.68292725374070695</v>
      </c>
      <c r="F94" s="18">
        <v>0</v>
      </c>
      <c r="G94" s="20">
        <v>0</v>
      </c>
      <c r="H94" s="20">
        <v>0</v>
      </c>
      <c r="I94" s="17">
        <f t="shared" si="3"/>
        <v>0.68292725374070695</v>
      </c>
      <c r="J94" s="23">
        <v>294</v>
      </c>
      <c r="K94" s="22" t="e">
        <f>0.5*(E94*$P$3)+0.5*(#REF!*$P$3)</f>
        <v>#REF!</v>
      </c>
      <c r="L94" s="23" t="e">
        <f t="shared" si="4"/>
        <v>#REF!</v>
      </c>
    </row>
    <row r="95" spans="1:12" x14ac:dyDescent="0.45">
      <c r="A95" s="26">
        <v>45240.624999131942</v>
      </c>
      <c r="B95" s="17">
        <v>0</v>
      </c>
      <c r="C95" s="17">
        <v>0.14965982044102599</v>
      </c>
      <c r="D95" s="17">
        <v>9.2766081771559605E-3</v>
      </c>
      <c r="E95" s="17">
        <v>0.46103132881387998</v>
      </c>
      <c r="F95" s="18">
        <v>0</v>
      </c>
      <c r="G95" s="20">
        <v>0</v>
      </c>
      <c r="H95" s="20">
        <v>0</v>
      </c>
      <c r="I95" s="17">
        <f t="shared" si="3"/>
        <v>0.46103132881387998</v>
      </c>
      <c r="J95" s="23">
        <v>301</v>
      </c>
      <c r="K95" s="22" t="e">
        <f>0.5*(E95*$P$3)+0.5*(#REF!*$P$3)</f>
        <v>#REF!</v>
      </c>
      <c r="L95" s="23" t="e">
        <f t="shared" si="4"/>
        <v>#REF!</v>
      </c>
    </row>
    <row r="96" spans="1:12" x14ac:dyDescent="0.45">
      <c r="A96" s="26">
        <v>45240.66666574074</v>
      </c>
      <c r="B96" s="17">
        <v>0</v>
      </c>
      <c r="C96" s="17">
        <v>0</v>
      </c>
      <c r="D96" s="17">
        <v>0</v>
      </c>
      <c r="E96" s="17">
        <v>0.20310418884073</v>
      </c>
      <c r="F96" s="18">
        <v>0</v>
      </c>
      <c r="G96" s="20">
        <v>0</v>
      </c>
      <c r="H96" s="20">
        <v>0</v>
      </c>
      <c r="I96" s="17">
        <f t="shared" si="3"/>
        <v>0.20310418884073</v>
      </c>
      <c r="J96" s="23">
        <v>305</v>
      </c>
      <c r="K96" s="22" t="e">
        <f>0.5*(E96*$P$3)+0.5*(#REF!*$P$3)</f>
        <v>#REF!</v>
      </c>
      <c r="L96" s="23" t="e">
        <f t="shared" si="4"/>
        <v>#REF!</v>
      </c>
    </row>
    <row r="97" spans="1:12" x14ac:dyDescent="0.45">
      <c r="A97" s="26">
        <v>45240.708332349539</v>
      </c>
      <c r="B97" s="17">
        <v>0</v>
      </c>
      <c r="C97" s="17">
        <v>0</v>
      </c>
      <c r="D97" s="17">
        <v>0</v>
      </c>
      <c r="E97" s="17">
        <v>0</v>
      </c>
      <c r="F97" s="18">
        <v>0</v>
      </c>
      <c r="G97" s="20">
        <v>0</v>
      </c>
      <c r="H97" s="20">
        <v>0</v>
      </c>
      <c r="I97" s="17">
        <f t="shared" si="3"/>
        <v>0</v>
      </c>
      <c r="J97" s="23">
        <v>294</v>
      </c>
      <c r="K97" s="22" t="e">
        <f>0.5*(E97*$P$3)+0.5*(#REF!*$P$3)</f>
        <v>#REF!</v>
      </c>
      <c r="L97" s="23" t="e">
        <f t="shared" si="4"/>
        <v>#REF!</v>
      </c>
    </row>
    <row r="98" spans="1:12" x14ac:dyDescent="0.45">
      <c r="A98" s="26">
        <v>45240.74999895833</v>
      </c>
      <c r="B98" s="17">
        <v>0</v>
      </c>
      <c r="C98" s="17">
        <v>0</v>
      </c>
      <c r="D98" s="17">
        <v>0</v>
      </c>
      <c r="E98" s="17">
        <v>0</v>
      </c>
      <c r="F98" s="18">
        <v>0</v>
      </c>
      <c r="G98" s="20">
        <v>0</v>
      </c>
      <c r="H98" s="20">
        <v>0</v>
      </c>
      <c r="I98" s="17">
        <f t="shared" ref="I98:I129" si="5">MAX(B98:H98)</f>
        <v>0</v>
      </c>
      <c r="J98" s="23">
        <v>273</v>
      </c>
      <c r="K98" s="22" t="e">
        <f>0.5*(E98*$P$3)+0.5*(#REF!*$P$3)</f>
        <v>#REF!</v>
      </c>
      <c r="L98" s="23" t="e">
        <f t="shared" si="4"/>
        <v>#REF!</v>
      </c>
    </row>
    <row r="99" spans="1:12" x14ac:dyDescent="0.45">
      <c r="A99" s="26">
        <v>45240.791665567129</v>
      </c>
      <c r="B99" s="17">
        <v>0</v>
      </c>
      <c r="C99" s="17">
        <v>0</v>
      </c>
      <c r="D99" s="17">
        <v>0</v>
      </c>
      <c r="E99" s="17">
        <v>0</v>
      </c>
      <c r="F99" s="18">
        <v>0</v>
      </c>
      <c r="G99" s="20">
        <v>0</v>
      </c>
      <c r="H99" s="20">
        <v>0</v>
      </c>
      <c r="I99" s="17">
        <f t="shared" si="5"/>
        <v>0</v>
      </c>
      <c r="J99" s="23">
        <v>263</v>
      </c>
      <c r="K99" s="22" t="e">
        <f>0.5*(E99*$P$3)+0.5*(#REF!*$P$3)</f>
        <v>#REF!</v>
      </c>
      <c r="L99" s="23" t="e">
        <f t="shared" si="4"/>
        <v>#REF!</v>
      </c>
    </row>
    <row r="100" spans="1:12" x14ac:dyDescent="0.45">
      <c r="A100" s="26">
        <v>45240.833332175927</v>
      </c>
      <c r="B100" s="17">
        <v>0</v>
      </c>
      <c r="C100" s="17">
        <v>0</v>
      </c>
      <c r="D100" s="17">
        <v>0</v>
      </c>
      <c r="E100" s="17">
        <v>0</v>
      </c>
      <c r="F100" s="18">
        <v>0</v>
      </c>
      <c r="G100" s="20">
        <v>0</v>
      </c>
      <c r="H100" s="20">
        <v>0</v>
      </c>
      <c r="I100" s="17">
        <f t="shared" si="5"/>
        <v>0</v>
      </c>
      <c r="J100" s="23">
        <v>249</v>
      </c>
      <c r="K100" s="22" t="e">
        <f>0.5*(E100*$P$3)+0.5*(#REF!*$P$3)</f>
        <v>#REF!</v>
      </c>
      <c r="L100" s="23" t="e">
        <f t="shared" si="4"/>
        <v>#REF!</v>
      </c>
    </row>
    <row r="101" spans="1:12" x14ac:dyDescent="0.45">
      <c r="A101" s="26">
        <v>45240.874998784719</v>
      </c>
      <c r="B101" s="17">
        <v>0</v>
      </c>
      <c r="C101" s="17">
        <v>0</v>
      </c>
      <c r="D101" s="17">
        <v>0</v>
      </c>
      <c r="E101" s="17">
        <v>0</v>
      </c>
      <c r="F101" s="18">
        <v>0</v>
      </c>
      <c r="G101" s="20">
        <v>0</v>
      </c>
      <c r="H101" s="20">
        <v>0</v>
      </c>
      <c r="I101" s="17">
        <f t="shared" si="5"/>
        <v>0</v>
      </c>
      <c r="J101" s="23">
        <v>234</v>
      </c>
      <c r="K101" s="22" t="e">
        <f>0.5*(E101*$P$3)+0.5*(#REF!*$P$3)</f>
        <v>#REF!</v>
      </c>
      <c r="L101" s="23" t="e">
        <f t="shared" si="4"/>
        <v>#REF!</v>
      </c>
    </row>
    <row r="102" spans="1:12" x14ac:dyDescent="0.45">
      <c r="A102" s="26">
        <v>45240.916665393517</v>
      </c>
      <c r="B102" s="17">
        <v>0</v>
      </c>
      <c r="C102" s="17">
        <v>0</v>
      </c>
      <c r="D102" s="17">
        <v>0</v>
      </c>
      <c r="E102" s="17">
        <v>0</v>
      </c>
      <c r="F102" s="18">
        <v>0</v>
      </c>
      <c r="G102" s="20">
        <v>0</v>
      </c>
      <c r="H102" s="20">
        <v>0</v>
      </c>
      <c r="I102" s="17">
        <f t="shared" si="5"/>
        <v>0</v>
      </c>
      <c r="J102" s="23">
        <v>223</v>
      </c>
      <c r="K102" s="22" t="e">
        <f>0.5*(E102*$P$3)+0.5*(#REF!*$P$3)</f>
        <v>#REF!</v>
      </c>
      <c r="L102" s="23" t="e">
        <f t="shared" si="4"/>
        <v>#REF!</v>
      </c>
    </row>
    <row r="103" spans="1:12" x14ac:dyDescent="0.45">
      <c r="A103" s="26">
        <v>45240.958332002316</v>
      </c>
      <c r="B103" s="17">
        <v>0</v>
      </c>
      <c r="C103" s="17">
        <v>0</v>
      </c>
      <c r="D103" s="17">
        <v>0</v>
      </c>
      <c r="E103" s="17">
        <v>0</v>
      </c>
      <c r="F103" s="18">
        <v>0</v>
      </c>
      <c r="G103" s="20">
        <v>0</v>
      </c>
      <c r="H103" s="20">
        <v>0</v>
      </c>
      <c r="I103" s="17">
        <f t="shared" si="5"/>
        <v>0</v>
      </c>
      <c r="J103" s="23">
        <v>217</v>
      </c>
      <c r="K103" s="22" t="e">
        <f>0.5*(E103*$P$3)+0.5*(#REF!*$P$3)</f>
        <v>#REF!</v>
      </c>
      <c r="L103" s="23" t="e">
        <f t="shared" si="4"/>
        <v>#REF!</v>
      </c>
    </row>
    <row r="104" spans="1:12" x14ac:dyDescent="0.45">
      <c r="A104" s="26">
        <v>45240.999998611114</v>
      </c>
      <c r="B104" s="17">
        <v>0</v>
      </c>
      <c r="C104" s="17">
        <v>0</v>
      </c>
      <c r="D104" s="17">
        <v>0</v>
      </c>
      <c r="E104" s="17">
        <v>0</v>
      </c>
      <c r="F104" s="18">
        <v>0</v>
      </c>
      <c r="G104" s="20">
        <v>0</v>
      </c>
      <c r="H104" s="20">
        <v>0</v>
      </c>
      <c r="I104" s="17">
        <f t="shared" si="5"/>
        <v>0</v>
      </c>
      <c r="J104" s="23">
        <v>212</v>
      </c>
      <c r="K104" s="22" t="e">
        <f>0.5*(E104*$P$3)+0.5*(#REF!*$P$3)</f>
        <v>#REF!</v>
      </c>
      <c r="L104" s="23" t="e">
        <f t="shared" si="4"/>
        <v>#REF!</v>
      </c>
    </row>
    <row r="105" spans="1:12" x14ac:dyDescent="0.45">
      <c r="A105" s="26">
        <v>45241.041665219906</v>
      </c>
      <c r="B105" s="19">
        <v>0</v>
      </c>
      <c r="C105" s="19">
        <v>0</v>
      </c>
      <c r="D105" s="17">
        <v>0</v>
      </c>
      <c r="E105" s="19">
        <v>0</v>
      </c>
      <c r="F105" s="18">
        <v>0</v>
      </c>
      <c r="G105" s="20">
        <v>0</v>
      </c>
      <c r="H105" s="20">
        <v>0</v>
      </c>
      <c r="I105" s="17">
        <f t="shared" si="5"/>
        <v>0</v>
      </c>
      <c r="J105" s="23">
        <v>208</v>
      </c>
      <c r="K105" s="22" t="e">
        <f>0.5*(E105*$P$3)+0.5*(#REF!*$P$3)</f>
        <v>#REF!</v>
      </c>
      <c r="L105" s="23" t="e">
        <f t="shared" si="4"/>
        <v>#REF!</v>
      </c>
    </row>
    <row r="106" spans="1:12" x14ac:dyDescent="0.45">
      <c r="A106" s="26">
        <v>45240</v>
      </c>
      <c r="B106" s="19">
        <v>0</v>
      </c>
      <c r="C106" s="19">
        <v>0</v>
      </c>
      <c r="D106" s="19">
        <v>0</v>
      </c>
      <c r="E106" s="19">
        <v>0</v>
      </c>
      <c r="F106" s="18">
        <v>0</v>
      </c>
      <c r="G106" s="20">
        <v>0</v>
      </c>
      <c r="H106" s="20">
        <v>0</v>
      </c>
      <c r="I106" s="17">
        <f t="shared" si="5"/>
        <v>0</v>
      </c>
      <c r="J106" s="23">
        <v>213</v>
      </c>
      <c r="K106" s="22" t="e">
        <f>0.5*(E106*$P$3)+0.5*(#REF!*$P$3)</f>
        <v>#REF!</v>
      </c>
      <c r="L106" s="23" t="e">
        <f t="shared" si="4"/>
        <v>#REF!</v>
      </c>
    </row>
    <row r="107" spans="1:12" x14ac:dyDescent="0.45">
      <c r="A107" s="26">
        <v>45240.041666666664</v>
      </c>
      <c r="B107" s="17">
        <v>0</v>
      </c>
      <c r="C107" s="19">
        <v>0</v>
      </c>
      <c r="D107" s="19">
        <v>0</v>
      </c>
      <c r="E107" s="17">
        <v>0</v>
      </c>
      <c r="F107" s="18">
        <v>0</v>
      </c>
      <c r="G107" s="20">
        <v>0</v>
      </c>
      <c r="H107" s="20">
        <v>0</v>
      </c>
      <c r="I107" s="17">
        <f t="shared" si="5"/>
        <v>0</v>
      </c>
      <c r="J107" s="23">
        <v>223</v>
      </c>
      <c r="K107" s="22" t="e">
        <f>0.5*(E107*$P$3)+0.5*(#REF!*$P$3)</f>
        <v>#REF!</v>
      </c>
      <c r="L107" s="23" t="e">
        <f t="shared" si="4"/>
        <v>#REF!</v>
      </c>
    </row>
    <row r="108" spans="1:12" x14ac:dyDescent="0.45">
      <c r="A108" s="26">
        <v>45240.08333321759</v>
      </c>
      <c r="B108" s="19">
        <v>4.3600058432632996E-3</v>
      </c>
      <c r="C108" s="19">
        <v>0</v>
      </c>
      <c r="D108" s="19">
        <v>0</v>
      </c>
      <c r="E108" s="17">
        <v>0</v>
      </c>
      <c r="F108" s="18">
        <v>0</v>
      </c>
      <c r="G108" s="20">
        <v>0</v>
      </c>
      <c r="H108" s="20">
        <v>0</v>
      </c>
      <c r="I108" s="17">
        <f t="shared" si="5"/>
        <v>4.3600058432632996E-3</v>
      </c>
      <c r="J108" s="23">
        <v>236</v>
      </c>
      <c r="K108" s="22" t="e">
        <f>0.5*(E108*$P$3)+0.5*(#REF!*$P$3)</f>
        <v>#REF!</v>
      </c>
      <c r="L108" s="23" t="e">
        <f t="shared" si="4"/>
        <v>#REF!</v>
      </c>
    </row>
    <row r="109" spans="1:12" x14ac:dyDescent="0.45">
      <c r="A109" s="26">
        <v>45240.124999826388</v>
      </c>
      <c r="B109" s="19">
        <v>8.4525566486138404E-2</v>
      </c>
      <c r="C109" s="17">
        <v>2.64383333048945E-2</v>
      </c>
      <c r="D109" s="19">
        <v>1.8553216354311899E-3</v>
      </c>
      <c r="E109" s="17">
        <v>0</v>
      </c>
      <c r="F109" s="18">
        <v>0</v>
      </c>
      <c r="G109" s="20">
        <v>0</v>
      </c>
      <c r="H109" s="20">
        <v>0</v>
      </c>
      <c r="I109" s="17">
        <f t="shared" si="5"/>
        <v>8.4525566486138404E-2</v>
      </c>
      <c r="J109" s="23">
        <v>249</v>
      </c>
      <c r="K109" s="22" t="e">
        <f>0.5*(E109*$P$3)+0.5*(#REF!*$P$3)</f>
        <v>#REF!</v>
      </c>
      <c r="L109" s="23" t="e">
        <f t="shared" si="4"/>
        <v>#REF!</v>
      </c>
    </row>
    <row r="110" spans="1:12" x14ac:dyDescent="0.45">
      <c r="A110" s="26">
        <v>45240.166666435187</v>
      </c>
      <c r="B110" s="19">
        <v>0.171232331064158</v>
      </c>
      <c r="C110" s="19">
        <v>0.186530664256983</v>
      </c>
      <c r="D110" s="19">
        <v>2.0408537989743101E-2</v>
      </c>
      <c r="E110" s="19">
        <v>2.0872368398600901E-2</v>
      </c>
      <c r="F110" s="18">
        <v>0</v>
      </c>
      <c r="G110" s="20">
        <v>0</v>
      </c>
      <c r="H110" s="20">
        <v>0</v>
      </c>
      <c r="I110" s="17">
        <f t="shared" si="5"/>
        <v>0.186530664256983</v>
      </c>
      <c r="J110" s="23">
        <v>260</v>
      </c>
      <c r="K110" s="22" t="e">
        <f>0.5*(E110*$P$3)+0.5*(#REF!*$P$3)</f>
        <v>#REF!</v>
      </c>
      <c r="L110" s="23" t="e">
        <f t="shared" si="4"/>
        <v>#REF!</v>
      </c>
    </row>
    <row r="111" spans="1:12" x14ac:dyDescent="0.45">
      <c r="A111" s="26">
        <v>45240.208333043978</v>
      </c>
      <c r="B111" s="19">
        <v>0.34120409438729099</v>
      </c>
      <c r="C111" s="19">
        <v>0.397896778606599</v>
      </c>
      <c r="D111" s="19">
        <v>5.4731988245220201E-2</v>
      </c>
      <c r="E111" s="19">
        <v>0.21396220020975801</v>
      </c>
      <c r="F111" s="18">
        <v>0</v>
      </c>
      <c r="G111" s="20">
        <v>0</v>
      </c>
      <c r="H111" s="20">
        <v>0</v>
      </c>
      <c r="I111" s="17">
        <f t="shared" si="5"/>
        <v>0.397896778606599</v>
      </c>
      <c r="J111" s="23">
        <v>264</v>
      </c>
      <c r="K111" s="22" t="e">
        <f>0.5*(E111*$P$3)+0.5*(#REF!*$P$3)</f>
        <v>#REF!</v>
      </c>
      <c r="L111" s="23" t="e">
        <f t="shared" si="4"/>
        <v>#REF!</v>
      </c>
    </row>
    <row r="112" spans="1:12" x14ac:dyDescent="0.45">
      <c r="A112" s="26">
        <v>45240.249999652777</v>
      </c>
      <c r="B112" s="19">
        <v>0.282730942363842</v>
      </c>
      <c r="C112" s="19">
        <v>0.60533853917451497</v>
      </c>
      <c r="D112" s="19">
        <v>0.11595760221444899</v>
      </c>
      <c r="E112" s="19">
        <v>0.47865651451636498</v>
      </c>
      <c r="F112" s="18">
        <v>0</v>
      </c>
      <c r="G112" s="20">
        <v>0</v>
      </c>
      <c r="H112" s="20">
        <v>0</v>
      </c>
      <c r="I112" s="17">
        <f t="shared" si="5"/>
        <v>0.60533853917451497</v>
      </c>
      <c r="J112" s="23">
        <v>266</v>
      </c>
      <c r="K112" s="22" t="e">
        <f>0.5*(E112*$P$3)+0.5*(#REF!*$P$3)</f>
        <v>#REF!</v>
      </c>
      <c r="L112" s="23" t="e">
        <f t="shared" si="4"/>
        <v>#REF!</v>
      </c>
    </row>
    <row r="113" spans="1:12" x14ac:dyDescent="0.45">
      <c r="A113" s="26">
        <v>45240.291666261575</v>
      </c>
      <c r="B113" s="19">
        <v>0.261523053636948</v>
      </c>
      <c r="C113" s="19">
        <v>0.71895889098434695</v>
      </c>
      <c r="D113" s="19">
        <v>0.14936975840994299</v>
      </c>
      <c r="E113" s="19">
        <v>0.70112558773737499</v>
      </c>
      <c r="F113" s="18">
        <v>0</v>
      </c>
      <c r="G113" s="20">
        <v>0</v>
      </c>
      <c r="H113" s="20">
        <v>0</v>
      </c>
      <c r="I113" s="17">
        <f t="shared" si="5"/>
        <v>0.71895889098434695</v>
      </c>
      <c r="J113" s="23">
        <v>262</v>
      </c>
      <c r="K113" s="22" t="e">
        <f>0.5*(E113*$P$3)+0.5*(#REF!*$P$3)</f>
        <v>#REF!</v>
      </c>
      <c r="L113" s="23" t="e">
        <f t="shared" si="4"/>
        <v>#REF!</v>
      </c>
    </row>
    <row r="114" spans="1:12" x14ac:dyDescent="0.45">
      <c r="A114" s="26">
        <v>45240.333332870374</v>
      </c>
      <c r="B114" s="19">
        <v>0.24762486154322599</v>
      </c>
      <c r="C114" s="19">
        <v>0.79499459367381098</v>
      </c>
      <c r="D114" s="19">
        <v>0.161824858444055</v>
      </c>
      <c r="E114" s="17">
        <v>0.85504139685465397</v>
      </c>
      <c r="F114" s="18">
        <v>0</v>
      </c>
      <c r="G114" s="20">
        <v>0</v>
      </c>
      <c r="H114" s="20">
        <v>0</v>
      </c>
      <c r="I114" s="17">
        <f t="shared" si="5"/>
        <v>0.85504139685465397</v>
      </c>
      <c r="J114" s="23">
        <v>261</v>
      </c>
      <c r="K114" s="22" t="e">
        <f>0.5*(E114*$P$3)+0.5*(#REF!*$P$3)</f>
        <v>#REF!</v>
      </c>
      <c r="L114" s="23" t="e">
        <f t="shared" si="4"/>
        <v>#REF!</v>
      </c>
    </row>
    <row r="115" spans="1:12" x14ac:dyDescent="0.45">
      <c r="A115" s="26">
        <v>45240.374999479165</v>
      </c>
      <c r="B115" s="19">
        <v>0.17874508288051899</v>
      </c>
      <c r="C115" s="17">
        <v>0.80157233813626905</v>
      </c>
      <c r="D115" s="19">
        <v>0.22294996271407599</v>
      </c>
      <c r="E115" s="17">
        <v>0.93791529576397503</v>
      </c>
      <c r="F115" s="18">
        <v>0</v>
      </c>
      <c r="G115" s="20">
        <v>0</v>
      </c>
      <c r="H115" s="20">
        <v>0</v>
      </c>
      <c r="I115" s="17">
        <f t="shared" si="5"/>
        <v>0.93791529576397503</v>
      </c>
      <c r="J115" s="23">
        <v>255</v>
      </c>
      <c r="K115" s="22" t="e">
        <f>0.5*(E115*$P$3)+0.5*(#REF!*$P$3)</f>
        <v>#REF!</v>
      </c>
      <c r="L115" s="23" t="e">
        <f t="shared" si="4"/>
        <v>#REF!</v>
      </c>
    </row>
    <row r="116" spans="1:12" x14ac:dyDescent="0.45">
      <c r="A116" s="26">
        <v>45240.416666087964</v>
      </c>
      <c r="B116" s="17">
        <v>0.17381467457938901</v>
      </c>
      <c r="C116" s="17">
        <v>0.68353325463724801</v>
      </c>
      <c r="D116" s="19">
        <v>0.155272560455779</v>
      </c>
      <c r="E116" s="17">
        <v>0.94876444269276095</v>
      </c>
      <c r="F116" s="18">
        <v>0</v>
      </c>
      <c r="G116" s="20">
        <v>0</v>
      </c>
      <c r="H116" s="20">
        <v>0</v>
      </c>
      <c r="I116" s="17">
        <f t="shared" si="5"/>
        <v>0.94876444269276095</v>
      </c>
      <c r="J116" s="23">
        <v>251</v>
      </c>
      <c r="K116" s="22" t="e">
        <f>0.5*(E116*$P$3)+0.5*(#REF!*$P$3)</f>
        <v>#REF!</v>
      </c>
      <c r="L116" s="23" t="e">
        <f t="shared" si="4"/>
        <v>#REF!</v>
      </c>
    </row>
    <row r="117" spans="1:12" x14ac:dyDescent="0.45">
      <c r="A117" s="26">
        <v>45240.458332696762</v>
      </c>
      <c r="B117" s="17">
        <v>7.1429882964100896E-2</v>
      </c>
      <c r="C117" s="17">
        <v>0.50458992638418299</v>
      </c>
      <c r="D117" s="17">
        <v>0.31193159694303901</v>
      </c>
      <c r="E117" s="17">
        <v>0.80547850520438602</v>
      </c>
      <c r="F117" s="18">
        <v>0</v>
      </c>
      <c r="G117" s="20">
        <v>0</v>
      </c>
      <c r="H117" s="20">
        <v>0</v>
      </c>
      <c r="I117" s="17">
        <f t="shared" si="5"/>
        <v>0.80547850520438602</v>
      </c>
      <c r="J117" s="23">
        <v>250</v>
      </c>
      <c r="K117" s="22" t="e">
        <f>0.5*(E117*$P$3)+0.5*(#REF!*$P$3)</f>
        <v>#REF!</v>
      </c>
      <c r="L117" s="23" t="e">
        <f t="shared" si="4"/>
        <v>#REF!</v>
      </c>
    </row>
    <row r="118" spans="1:12" x14ac:dyDescent="0.45">
      <c r="A118" s="26">
        <v>45240.499999305554</v>
      </c>
      <c r="B118" s="17">
        <v>3.7141792666439903E-2</v>
      </c>
      <c r="C118" s="17">
        <v>0.312492748195418</v>
      </c>
      <c r="D118" s="17">
        <v>8.6557768811598698E-2</v>
      </c>
      <c r="E118" s="17">
        <v>0.47067847087391301</v>
      </c>
      <c r="F118" s="18">
        <v>0</v>
      </c>
      <c r="G118" s="20">
        <v>0</v>
      </c>
      <c r="H118" s="20">
        <v>0</v>
      </c>
      <c r="I118" s="17">
        <f t="shared" si="5"/>
        <v>0.47067847087391301</v>
      </c>
      <c r="J118" s="23">
        <v>255</v>
      </c>
      <c r="K118" s="22" t="e">
        <f>0.5*(E118*$P$3)+0.5*(#REF!*$P$3)</f>
        <v>#REF!</v>
      </c>
      <c r="L118" s="23" t="e">
        <f t="shared" si="4"/>
        <v>#REF!</v>
      </c>
    </row>
    <row r="119" spans="1:12" x14ac:dyDescent="0.45">
      <c r="A119" s="26">
        <v>45240.541665914352</v>
      </c>
      <c r="B119" s="17">
        <v>0</v>
      </c>
      <c r="C119" s="17">
        <v>0.132898853768362</v>
      </c>
      <c r="D119" s="17">
        <v>7.9384513041857396E-2</v>
      </c>
      <c r="E119" s="17">
        <v>0.389311769375568</v>
      </c>
      <c r="F119" s="18">
        <v>0</v>
      </c>
      <c r="G119" s="20">
        <v>0</v>
      </c>
      <c r="H119" s="20">
        <v>0</v>
      </c>
      <c r="I119" s="17">
        <f t="shared" si="5"/>
        <v>0.389311769375568</v>
      </c>
      <c r="J119" s="23">
        <v>266</v>
      </c>
      <c r="K119" s="22" t="e">
        <f>0.5*(E119*$P$3)+0.5*(#REF!*$P$3)</f>
        <v>#REF!</v>
      </c>
      <c r="L119" s="23" t="e">
        <f t="shared" si="4"/>
        <v>#REF!</v>
      </c>
    </row>
    <row r="120" spans="1:12" x14ac:dyDescent="0.45">
      <c r="A120" s="26">
        <v>45240.583332523151</v>
      </c>
      <c r="B120" s="17">
        <v>0</v>
      </c>
      <c r="C120" s="17">
        <v>0</v>
      </c>
      <c r="D120" s="17">
        <v>0</v>
      </c>
      <c r="E120" s="17">
        <v>0.191779225222723</v>
      </c>
      <c r="F120" s="18">
        <v>0</v>
      </c>
      <c r="G120" s="20">
        <v>0</v>
      </c>
      <c r="H120" s="20">
        <v>0</v>
      </c>
      <c r="I120" s="17">
        <f t="shared" si="5"/>
        <v>0.191779225222723</v>
      </c>
      <c r="J120" s="23">
        <v>269</v>
      </c>
      <c r="K120" s="22" t="e">
        <f>0.5*(E120*$P$3)+0.5*(#REF!*$P$3)</f>
        <v>#REF!</v>
      </c>
      <c r="L120" s="23" t="e">
        <f t="shared" si="4"/>
        <v>#REF!</v>
      </c>
    </row>
    <row r="121" spans="1:12" x14ac:dyDescent="0.45">
      <c r="A121" s="26">
        <v>45240.624999131942</v>
      </c>
      <c r="B121" s="17">
        <v>0</v>
      </c>
      <c r="C121" s="17">
        <v>0</v>
      </c>
      <c r="D121" s="17">
        <v>0</v>
      </c>
      <c r="E121" s="17">
        <v>0</v>
      </c>
      <c r="F121" s="18">
        <v>0</v>
      </c>
      <c r="G121" s="20">
        <v>0</v>
      </c>
      <c r="H121" s="20">
        <v>0</v>
      </c>
      <c r="I121" s="17">
        <f t="shared" si="5"/>
        <v>0</v>
      </c>
      <c r="J121" s="23">
        <v>264</v>
      </c>
      <c r="K121" s="22" t="e">
        <f>0.5*(E121*$P$3)+0.5*(#REF!*$P$3)</f>
        <v>#REF!</v>
      </c>
      <c r="L121" s="23" t="e">
        <f t="shared" si="4"/>
        <v>#REF!</v>
      </c>
    </row>
    <row r="122" spans="1:12" x14ac:dyDescent="0.45">
      <c r="A122" s="26">
        <v>45240.66666574074</v>
      </c>
      <c r="B122" s="17">
        <v>0</v>
      </c>
      <c r="C122" s="17">
        <v>0</v>
      </c>
      <c r="D122" s="17">
        <v>0</v>
      </c>
      <c r="E122" s="17">
        <v>0</v>
      </c>
      <c r="F122" s="18">
        <v>0</v>
      </c>
      <c r="G122" s="20">
        <v>0</v>
      </c>
      <c r="H122" s="20">
        <v>0</v>
      </c>
      <c r="I122" s="17">
        <f t="shared" si="5"/>
        <v>0</v>
      </c>
      <c r="J122" s="23">
        <v>252</v>
      </c>
      <c r="K122" s="22" t="e">
        <f>0.5*(E122*$P$3)+0.5*(#REF!*$P$3)</f>
        <v>#REF!</v>
      </c>
      <c r="L122" s="23" t="e">
        <f t="shared" si="4"/>
        <v>#REF!</v>
      </c>
    </row>
    <row r="123" spans="1:12" x14ac:dyDescent="0.45">
      <c r="A123" s="26">
        <v>45240.708332349539</v>
      </c>
      <c r="B123" s="17">
        <v>0</v>
      </c>
      <c r="C123" s="17">
        <v>0</v>
      </c>
      <c r="D123" s="17">
        <v>0</v>
      </c>
      <c r="E123" s="17">
        <v>0</v>
      </c>
      <c r="F123" s="18">
        <v>0</v>
      </c>
      <c r="G123" s="20">
        <v>0</v>
      </c>
      <c r="H123" s="20">
        <v>0</v>
      </c>
      <c r="I123" s="17">
        <f t="shared" si="5"/>
        <v>0</v>
      </c>
      <c r="J123" s="23">
        <v>242</v>
      </c>
      <c r="K123" s="22" t="e">
        <f>0.5*(E123*$P$3)+0.5*(#REF!*$P$3)</f>
        <v>#REF!</v>
      </c>
      <c r="L123" s="23" t="e">
        <f t="shared" si="4"/>
        <v>#REF!</v>
      </c>
    </row>
    <row r="124" spans="1:12" x14ac:dyDescent="0.45">
      <c r="A124" s="26">
        <v>45240.74999895833</v>
      </c>
      <c r="B124" s="17">
        <v>0</v>
      </c>
      <c r="C124" s="17">
        <v>0</v>
      </c>
      <c r="D124" s="17">
        <v>0</v>
      </c>
      <c r="E124" s="17">
        <v>0</v>
      </c>
      <c r="F124" s="18">
        <v>0</v>
      </c>
      <c r="G124" s="20">
        <v>0</v>
      </c>
      <c r="H124" s="20">
        <v>0</v>
      </c>
      <c r="I124" s="17">
        <f t="shared" si="5"/>
        <v>0</v>
      </c>
      <c r="J124" s="23">
        <v>231</v>
      </c>
      <c r="K124" s="22" t="e">
        <f>0.5*(E124*$P$3)+0.5*(#REF!*$P$3)</f>
        <v>#REF!</v>
      </c>
      <c r="L124" s="23" t="e">
        <f t="shared" si="4"/>
        <v>#REF!</v>
      </c>
    </row>
    <row r="125" spans="1:12" x14ac:dyDescent="0.45">
      <c r="A125" s="26">
        <v>45240.791665567129</v>
      </c>
      <c r="B125" s="17">
        <v>0</v>
      </c>
      <c r="C125" s="17">
        <v>0</v>
      </c>
      <c r="D125" s="17">
        <v>0</v>
      </c>
      <c r="E125" s="17">
        <v>0</v>
      </c>
      <c r="F125" s="18">
        <v>0</v>
      </c>
      <c r="G125" s="20">
        <v>0</v>
      </c>
      <c r="H125" s="20">
        <v>0</v>
      </c>
      <c r="I125" s="17">
        <f t="shared" si="5"/>
        <v>0</v>
      </c>
      <c r="J125" s="23">
        <v>218</v>
      </c>
      <c r="K125" s="22" t="e">
        <f>0.5*(E125*$P$3)+0.5*(#REF!*$P$3)</f>
        <v>#REF!</v>
      </c>
      <c r="L125" s="23" t="e">
        <f t="shared" si="4"/>
        <v>#REF!</v>
      </c>
    </row>
    <row r="126" spans="1:12" x14ac:dyDescent="0.45">
      <c r="A126" s="26">
        <v>45240.833332175927</v>
      </c>
      <c r="B126" s="17">
        <v>0</v>
      </c>
      <c r="C126" s="17">
        <v>0</v>
      </c>
      <c r="D126" s="17">
        <v>0</v>
      </c>
      <c r="E126" s="17">
        <v>0</v>
      </c>
      <c r="F126" s="18">
        <v>0</v>
      </c>
      <c r="G126" s="20">
        <v>0</v>
      </c>
      <c r="H126" s="20">
        <v>0</v>
      </c>
      <c r="I126" s="17">
        <f t="shared" si="5"/>
        <v>0</v>
      </c>
      <c r="J126" s="23">
        <v>209</v>
      </c>
      <c r="K126" s="22" t="e">
        <f>0.5*(E126*$P$3)+0.5*(#REF!*$P$3)</f>
        <v>#REF!</v>
      </c>
      <c r="L126" s="23" t="e">
        <f t="shared" si="4"/>
        <v>#REF!</v>
      </c>
    </row>
    <row r="127" spans="1:12" x14ac:dyDescent="0.45">
      <c r="A127" s="26">
        <v>45240.874998784719</v>
      </c>
      <c r="B127" s="17">
        <v>0</v>
      </c>
      <c r="C127" s="17">
        <v>0</v>
      </c>
      <c r="D127" s="17">
        <v>0</v>
      </c>
      <c r="E127" s="17">
        <v>0</v>
      </c>
      <c r="F127" s="18">
        <v>0</v>
      </c>
      <c r="G127" s="20">
        <v>0</v>
      </c>
      <c r="H127" s="20">
        <v>0</v>
      </c>
      <c r="I127" s="17">
        <f t="shared" si="5"/>
        <v>0</v>
      </c>
      <c r="J127" s="23">
        <v>203</v>
      </c>
      <c r="K127" s="22" t="e">
        <f>0.5*(E127*$P$3)+0.5*(#REF!*$P$3)</f>
        <v>#REF!</v>
      </c>
      <c r="L127" s="23" t="e">
        <f t="shared" si="4"/>
        <v>#REF!</v>
      </c>
    </row>
    <row r="128" spans="1:12" x14ac:dyDescent="0.45">
      <c r="A128" s="26">
        <v>45240.916665393517</v>
      </c>
      <c r="B128" s="17">
        <v>0</v>
      </c>
      <c r="C128" s="17">
        <v>0</v>
      </c>
      <c r="D128" s="17">
        <v>0</v>
      </c>
      <c r="E128" s="17">
        <v>0</v>
      </c>
      <c r="F128" s="18">
        <v>0</v>
      </c>
      <c r="G128" s="20">
        <v>0</v>
      </c>
      <c r="H128" s="20">
        <v>0</v>
      </c>
      <c r="I128" s="17">
        <f t="shared" si="5"/>
        <v>0</v>
      </c>
      <c r="J128" s="23">
        <v>197</v>
      </c>
      <c r="K128" s="22" t="e">
        <f>0.5*(E128*$P$3)+0.5*(#REF!*$P$3)</f>
        <v>#REF!</v>
      </c>
      <c r="L128" s="23" t="e">
        <f t="shared" si="4"/>
        <v>#REF!</v>
      </c>
    </row>
    <row r="129" spans="1:12" x14ac:dyDescent="0.45">
      <c r="A129" s="26">
        <v>45240.958332002316</v>
      </c>
      <c r="B129" s="17">
        <v>0</v>
      </c>
      <c r="C129" s="17">
        <v>0</v>
      </c>
      <c r="D129" s="17">
        <v>0</v>
      </c>
      <c r="E129" s="17">
        <v>0</v>
      </c>
      <c r="F129" s="18">
        <v>0</v>
      </c>
      <c r="G129" s="20">
        <v>0</v>
      </c>
      <c r="H129" s="20">
        <v>0</v>
      </c>
      <c r="I129" s="17">
        <f t="shared" si="5"/>
        <v>0</v>
      </c>
      <c r="J129" s="23">
        <v>195</v>
      </c>
      <c r="K129" s="22" t="e">
        <f>0.5*(E129*$P$3)+0.5*(#REF!*$P$3)</f>
        <v>#REF!</v>
      </c>
      <c r="L129" s="23" t="e">
        <f t="shared" si="4"/>
        <v>#REF!</v>
      </c>
    </row>
    <row r="130" spans="1:12" x14ac:dyDescent="0.45">
      <c r="A130" s="26">
        <v>45240.999998611114</v>
      </c>
      <c r="B130" s="4">
        <v>0</v>
      </c>
      <c r="C130" s="4">
        <v>0</v>
      </c>
      <c r="D130" s="4">
        <v>0</v>
      </c>
      <c r="E130" s="4">
        <v>0</v>
      </c>
      <c r="F130" s="21">
        <v>0</v>
      </c>
      <c r="G130" s="20">
        <v>0</v>
      </c>
      <c r="H130" s="20">
        <v>0</v>
      </c>
      <c r="I130">
        <f t="shared" ref="I130:I161" si="6">MAX(B130:H130)</f>
        <v>0</v>
      </c>
      <c r="J130" s="24">
        <v>198</v>
      </c>
      <c r="K130" s="22" t="e">
        <f>0.5*(E130*$P$3)+0.5*(#REF!*$P$3)</f>
        <v>#REF!</v>
      </c>
      <c r="L130" s="23" t="e">
        <f t="shared" si="4"/>
        <v>#REF!</v>
      </c>
    </row>
    <row r="131" spans="1:12" x14ac:dyDescent="0.45">
      <c r="A131" s="26">
        <v>45241.041665219906</v>
      </c>
      <c r="B131">
        <v>0</v>
      </c>
      <c r="C131">
        <v>0</v>
      </c>
      <c r="D131">
        <v>0</v>
      </c>
      <c r="E131">
        <v>0</v>
      </c>
      <c r="F131" s="20">
        <v>0</v>
      </c>
      <c r="G131" s="20">
        <v>0</v>
      </c>
      <c r="H131" s="20">
        <v>0</v>
      </c>
      <c r="I131">
        <f t="shared" si="6"/>
        <v>0</v>
      </c>
      <c r="J131" s="22">
        <v>204</v>
      </c>
      <c r="K131" s="22" t="e">
        <f>0.5*(E131*$P$3)+0.5*(#REF!*$P$3)</f>
        <v>#REF!</v>
      </c>
      <c r="L131" s="23" t="e">
        <f t="shared" si="4"/>
        <v>#REF!</v>
      </c>
    </row>
    <row r="132" spans="1:12" x14ac:dyDescent="0.45">
      <c r="A132" s="26">
        <v>45240</v>
      </c>
      <c r="B132">
        <v>5.5659649062935797E-3</v>
      </c>
      <c r="C132">
        <v>0</v>
      </c>
      <c r="D132">
        <v>0</v>
      </c>
      <c r="E132">
        <v>0</v>
      </c>
      <c r="F132" s="20">
        <v>0</v>
      </c>
      <c r="G132" s="20">
        <v>0</v>
      </c>
      <c r="H132" s="20">
        <v>0</v>
      </c>
      <c r="I132">
        <f t="shared" si="6"/>
        <v>5.5659649062935797E-3</v>
      </c>
      <c r="J132" s="22">
        <v>212</v>
      </c>
      <c r="K132" s="22" t="e">
        <f>0.5*(E132*$P$3)+0.5*(#REF!*$P$3)</f>
        <v>#REF!</v>
      </c>
      <c r="L132" s="23" t="e">
        <f t="shared" ref="L132:L184" si="7">MIN(L131-J132+K132,$P$2)</f>
        <v>#REF!</v>
      </c>
    </row>
    <row r="133" spans="1:12" x14ac:dyDescent="0.45">
      <c r="A133" s="26">
        <v>45240.041666666664</v>
      </c>
      <c r="B133">
        <v>0.116653474673518</v>
      </c>
      <c r="C133">
        <v>2.2727690034032098E-2</v>
      </c>
      <c r="D133">
        <v>9.2766081771559605E-3</v>
      </c>
      <c r="E133">
        <v>0</v>
      </c>
      <c r="F133" s="20">
        <v>0</v>
      </c>
      <c r="G133" s="20">
        <v>0</v>
      </c>
      <c r="H133" s="20">
        <v>0</v>
      </c>
      <c r="I133">
        <f t="shared" si="6"/>
        <v>0.116653474673518</v>
      </c>
      <c r="J133" s="22">
        <v>220</v>
      </c>
      <c r="K133" s="22" t="e">
        <f>0.5*(E133*$P$3)+0.5*(#REF!*$P$3)</f>
        <v>#REF!</v>
      </c>
      <c r="L133" s="23" t="e">
        <f t="shared" si="7"/>
        <v>#REF!</v>
      </c>
    </row>
    <row r="134" spans="1:12" x14ac:dyDescent="0.45">
      <c r="A134" s="26">
        <v>45240.08333321759</v>
      </c>
      <c r="B134">
        <v>0.34006322749067402</v>
      </c>
      <c r="C134">
        <v>0.17742011278834</v>
      </c>
      <c r="D134">
        <v>3.0612806984614601E-2</v>
      </c>
      <c r="E134">
        <v>1.8738748517855001E-2</v>
      </c>
      <c r="F134" s="20">
        <v>0</v>
      </c>
      <c r="G134" s="20">
        <v>0</v>
      </c>
      <c r="H134" s="20">
        <v>0</v>
      </c>
      <c r="I134">
        <f t="shared" si="6"/>
        <v>0.34006322749067402</v>
      </c>
      <c r="J134" s="22">
        <v>234</v>
      </c>
      <c r="K134" s="22" t="e">
        <f>0.5*(E134*$P$3)+0.5*(#REF!*$P$3)</f>
        <v>#REF!</v>
      </c>
      <c r="L134" s="23" t="e">
        <f t="shared" si="7"/>
        <v>#REF!</v>
      </c>
    </row>
    <row r="135" spans="1:12" x14ac:dyDescent="0.45">
      <c r="A135" s="26">
        <v>45240.124999826388</v>
      </c>
      <c r="B135">
        <v>0.56281480165795195</v>
      </c>
      <c r="C135">
        <v>0.37168769739655</v>
      </c>
      <c r="D135">
        <v>0.13592223355578201</v>
      </c>
      <c r="E135">
        <v>0.18476508141565201</v>
      </c>
      <c r="F135" s="20">
        <v>0</v>
      </c>
      <c r="G135" s="20">
        <v>0</v>
      </c>
      <c r="H135" s="20">
        <v>0</v>
      </c>
      <c r="I135">
        <f t="shared" si="6"/>
        <v>0.56281480165795195</v>
      </c>
      <c r="J135" s="22">
        <v>239</v>
      </c>
      <c r="K135" s="22" t="e">
        <f>0.5*(E135*$P$3)+0.5*(#REF!*$P$3)</f>
        <v>#REF!</v>
      </c>
      <c r="L135" s="23" t="e">
        <f t="shared" si="7"/>
        <v>#REF!</v>
      </c>
    </row>
    <row r="136" spans="1:12" x14ac:dyDescent="0.45">
      <c r="A136" s="26">
        <v>45240.166666435187</v>
      </c>
      <c r="B136">
        <v>0.75076072369841196</v>
      </c>
      <c r="C136">
        <v>0.554199273717217</v>
      </c>
      <c r="D136">
        <v>0.52435146221073603</v>
      </c>
      <c r="E136">
        <v>0.40609525967121402</v>
      </c>
      <c r="F136" s="20">
        <v>0</v>
      </c>
      <c r="G136" s="20">
        <v>0</v>
      </c>
      <c r="H136" s="20">
        <v>0</v>
      </c>
      <c r="I136">
        <f t="shared" si="6"/>
        <v>0.75076072369841196</v>
      </c>
      <c r="J136" s="22">
        <v>243</v>
      </c>
      <c r="K136" s="22" t="e">
        <f>0.5*(E136*$P$3)+0.5*(#REF!*$P$3)</f>
        <v>#REF!</v>
      </c>
      <c r="L136" s="23" t="e">
        <f t="shared" si="7"/>
        <v>#REF!</v>
      </c>
    </row>
    <row r="137" spans="1:12" x14ac:dyDescent="0.45">
      <c r="A137" s="26">
        <v>45240.208333043978</v>
      </c>
      <c r="B137">
        <v>0.83666866483327695</v>
      </c>
      <c r="C137">
        <v>0.73574769728011202</v>
      </c>
      <c r="D137">
        <v>0.76646121634285802</v>
      </c>
      <c r="E137">
        <v>0.65031217538549602</v>
      </c>
      <c r="F137" s="20">
        <v>0</v>
      </c>
      <c r="G137" s="20">
        <v>0</v>
      </c>
      <c r="H137" s="20">
        <v>0</v>
      </c>
      <c r="I137">
        <f t="shared" si="6"/>
        <v>0.83666866483327695</v>
      </c>
      <c r="J137" s="22">
        <v>248</v>
      </c>
      <c r="K137" s="22" t="e">
        <f>0.5*(E137*$P$3)+0.5*(#REF!*$P$3)</f>
        <v>#REF!</v>
      </c>
      <c r="L137" s="23" t="e">
        <f t="shared" si="7"/>
        <v>#REF!</v>
      </c>
    </row>
    <row r="138" spans="1:12" x14ac:dyDescent="0.45">
      <c r="A138" s="26">
        <v>45240.249999652777</v>
      </c>
      <c r="B138">
        <v>0.90489458579245896</v>
      </c>
      <c r="C138">
        <v>0.83861399543367399</v>
      </c>
      <c r="D138">
        <v>0.74328759604565098</v>
      </c>
      <c r="E138">
        <v>0.80586883699073897</v>
      </c>
      <c r="F138" s="20">
        <v>0</v>
      </c>
      <c r="G138" s="20">
        <v>0</v>
      </c>
      <c r="H138" s="20">
        <v>0</v>
      </c>
      <c r="I138">
        <f t="shared" si="6"/>
        <v>0.90489458579245896</v>
      </c>
      <c r="J138" s="22">
        <v>238</v>
      </c>
      <c r="K138" s="22" t="e">
        <f>0.5*(E138*$P$3)+0.5*(#REF!*$P$3)</f>
        <v>#REF!</v>
      </c>
      <c r="L138" s="23" t="e">
        <f t="shared" si="7"/>
        <v>#REF!</v>
      </c>
    </row>
    <row r="139" spans="1:12" x14ac:dyDescent="0.45">
      <c r="A139" s="26">
        <v>45240.291666261575</v>
      </c>
      <c r="B139">
        <v>0.82545850723078495</v>
      </c>
      <c r="C139">
        <v>0.70348410601068201</v>
      </c>
      <c r="D139">
        <v>0.58576399243174704</v>
      </c>
      <c r="E139">
        <v>0.85586096392322597</v>
      </c>
      <c r="F139" s="20">
        <v>0</v>
      </c>
      <c r="G139" s="20">
        <v>0</v>
      </c>
      <c r="H139" s="20">
        <v>0</v>
      </c>
      <c r="I139">
        <f t="shared" si="6"/>
        <v>0.85586096392322597</v>
      </c>
      <c r="J139" s="22">
        <v>237</v>
      </c>
      <c r="K139" s="22" t="e">
        <f>0.5*(E139*$P$3)+0.5*(#REF!*$P$3)</f>
        <v>#REF!</v>
      </c>
      <c r="L139" s="23" t="e">
        <f t="shared" si="7"/>
        <v>#REF!</v>
      </c>
    </row>
    <row r="140" spans="1:12" x14ac:dyDescent="0.45">
      <c r="A140" s="26">
        <v>45240.333332870374</v>
      </c>
      <c r="B140">
        <v>0.65906771670708097</v>
      </c>
      <c r="C140">
        <v>0.66513425008252902</v>
      </c>
      <c r="D140">
        <v>0.65871558700891297</v>
      </c>
      <c r="E140">
        <v>0.73457906063922895</v>
      </c>
      <c r="F140" s="20">
        <v>0</v>
      </c>
      <c r="G140" s="20">
        <v>0</v>
      </c>
      <c r="H140" s="20">
        <v>0</v>
      </c>
      <c r="I140">
        <f t="shared" si="6"/>
        <v>0.73457906063922895</v>
      </c>
      <c r="J140" s="22">
        <v>234</v>
      </c>
      <c r="K140" s="22" t="e">
        <f>0.5*(E140*$P$3)+0.5*(#REF!*$P$3)</f>
        <v>#REF!</v>
      </c>
      <c r="L140" s="23" t="e">
        <f t="shared" si="7"/>
        <v>#REF!</v>
      </c>
    </row>
    <row r="141" spans="1:12" x14ac:dyDescent="0.45">
      <c r="A141" s="26">
        <v>45240.374999479165</v>
      </c>
      <c r="B141">
        <v>0.457893339177179</v>
      </c>
      <c r="C141">
        <v>0.55011792897922296</v>
      </c>
      <c r="D141">
        <v>0.19595965753781</v>
      </c>
      <c r="E141">
        <v>0.44313103224588402</v>
      </c>
      <c r="F141" s="20">
        <v>0</v>
      </c>
      <c r="G141" s="20">
        <v>0</v>
      </c>
      <c r="H141" s="20">
        <v>0</v>
      </c>
      <c r="I141">
        <f t="shared" si="6"/>
        <v>0.55011792897922296</v>
      </c>
      <c r="J141" s="22">
        <v>235</v>
      </c>
      <c r="K141" s="22" t="e">
        <f>0.5*(E141*$P$3)+0.5*(#REF!*$P$3)</f>
        <v>#REF!</v>
      </c>
      <c r="L141" s="23" t="e">
        <f t="shared" si="7"/>
        <v>#REF!</v>
      </c>
    </row>
    <row r="142" spans="1:12" x14ac:dyDescent="0.45">
      <c r="A142" s="26">
        <v>45240.416666087964</v>
      </c>
      <c r="B142">
        <v>0.198154519870097</v>
      </c>
      <c r="C142">
        <v>0.34141557744927797</v>
      </c>
      <c r="D142">
        <v>0.18535495813994701</v>
      </c>
      <c r="E142">
        <v>0.245332481977104</v>
      </c>
      <c r="F142" s="20">
        <v>0</v>
      </c>
      <c r="G142" s="20">
        <v>0</v>
      </c>
      <c r="H142" s="20">
        <v>0</v>
      </c>
      <c r="I142">
        <f t="shared" si="6"/>
        <v>0.34141557744927797</v>
      </c>
      <c r="J142" s="22">
        <v>243</v>
      </c>
      <c r="K142" s="22" t="e">
        <f>0.5*(E142*$P$3)+0.5*(#REF!*$P$3)</f>
        <v>#REF!</v>
      </c>
      <c r="L142" s="23" t="e">
        <f t="shared" si="7"/>
        <v>#REF!</v>
      </c>
    </row>
    <row r="143" spans="1:12" x14ac:dyDescent="0.45">
      <c r="A143" s="26">
        <v>45240.458332696762</v>
      </c>
      <c r="B143">
        <v>0</v>
      </c>
      <c r="C143">
        <v>0.129431867763421</v>
      </c>
      <c r="D143">
        <v>9.8563568863926906E-2</v>
      </c>
      <c r="E143">
        <v>8.8220543764753204E-2</v>
      </c>
      <c r="F143" s="20">
        <v>0</v>
      </c>
      <c r="G143" s="20">
        <v>0</v>
      </c>
      <c r="H143" s="20">
        <v>0</v>
      </c>
      <c r="I143">
        <f t="shared" si="6"/>
        <v>0.129431867763421</v>
      </c>
      <c r="J143" s="22">
        <v>258</v>
      </c>
      <c r="K143" s="22" t="e">
        <f>0.5*(E143*$P$3)+0.5*(#REF!*$P$3)</f>
        <v>#REF!</v>
      </c>
      <c r="L143" s="23" t="e">
        <f t="shared" si="7"/>
        <v>#REF!</v>
      </c>
    </row>
    <row r="144" spans="1:12" x14ac:dyDescent="0.45">
      <c r="A144" s="26">
        <v>45240.499999305554</v>
      </c>
      <c r="B144">
        <v>0</v>
      </c>
      <c r="C144">
        <v>0</v>
      </c>
      <c r="D144">
        <v>0</v>
      </c>
      <c r="E144">
        <v>8.7748061827034596E-2</v>
      </c>
      <c r="F144" s="20">
        <v>0</v>
      </c>
      <c r="G144" s="20">
        <v>0</v>
      </c>
      <c r="H144" s="20">
        <v>0</v>
      </c>
      <c r="I144">
        <f t="shared" si="6"/>
        <v>8.7748061827034596E-2</v>
      </c>
      <c r="J144" s="22">
        <v>267</v>
      </c>
      <c r="K144" s="22" t="e">
        <f>0.5*(E144*$P$3)+0.5*(#REF!*$P$3)</f>
        <v>#REF!</v>
      </c>
      <c r="L144" s="23" t="e">
        <f t="shared" si="7"/>
        <v>#REF!</v>
      </c>
    </row>
    <row r="145" spans="1:12" x14ac:dyDescent="0.45">
      <c r="A145" s="26">
        <v>45240.541665914352</v>
      </c>
      <c r="B145">
        <v>0</v>
      </c>
      <c r="C145">
        <v>0</v>
      </c>
      <c r="D145">
        <v>0</v>
      </c>
      <c r="E145">
        <v>0</v>
      </c>
      <c r="F145" s="20">
        <v>0</v>
      </c>
      <c r="G145" s="20">
        <v>0</v>
      </c>
      <c r="H145" s="20">
        <v>0</v>
      </c>
      <c r="I145">
        <f t="shared" si="6"/>
        <v>0</v>
      </c>
      <c r="J145" s="22">
        <v>260</v>
      </c>
      <c r="K145" s="22" t="e">
        <f>0.5*(E145*$P$3)+0.5*(#REF!*$P$3)</f>
        <v>#REF!</v>
      </c>
      <c r="L145" s="23" t="e">
        <f t="shared" si="7"/>
        <v>#REF!</v>
      </c>
    </row>
    <row r="146" spans="1:12" x14ac:dyDescent="0.45">
      <c r="A146" s="26">
        <v>45240.583332523151</v>
      </c>
      <c r="B146">
        <v>0</v>
      </c>
      <c r="C146">
        <v>0</v>
      </c>
      <c r="D146">
        <v>0</v>
      </c>
      <c r="E146">
        <v>0</v>
      </c>
      <c r="F146" s="20">
        <v>0</v>
      </c>
      <c r="G146" s="20">
        <v>0</v>
      </c>
      <c r="H146" s="20">
        <v>0</v>
      </c>
      <c r="I146">
        <f t="shared" si="6"/>
        <v>0</v>
      </c>
      <c r="J146" s="22">
        <v>249</v>
      </c>
      <c r="K146" s="22" t="e">
        <f>0.5*(E146*$P$3)+0.5*(#REF!*$P$3)</f>
        <v>#REF!</v>
      </c>
      <c r="L146" s="23" t="e">
        <f t="shared" si="7"/>
        <v>#REF!</v>
      </c>
    </row>
    <row r="147" spans="1:12" x14ac:dyDescent="0.45">
      <c r="A147" s="26">
        <v>45240.624999131942</v>
      </c>
      <c r="B147">
        <v>0</v>
      </c>
      <c r="C147">
        <v>0</v>
      </c>
      <c r="D147">
        <v>0</v>
      </c>
      <c r="E147">
        <v>0</v>
      </c>
      <c r="F147" s="20">
        <v>0</v>
      </c>
      <c r="G147" s="20">
        <v>0</v>
      </c>
      <c r="H147" s="20">
        <v>0</v>
      </c>
      <c r="I147">
        <f t="shared" si="6"/>
        <v>0</v>
      </c>
      <c r="J147" s="22">
        <v>239</v>
      </c>
      <c r="K147" s="22" t="e">
        <f>0.5*(E147*$P$3)+0.5*(#REF!*$P$3)</f>
        <v>#REF!</v>
      </c>
      <c r="L147" s="23" t="e">
        <f t="shared" si="7"/>
        <v>#REF!</v>
      </c>
    </row>
    <row r="148" spans="1:12" x14ac:dyDescent="0.45">
      <c r="A148" s="26">
        <v>45240.66666574074</v>
      </c>
      <c r="B148">
        <v>0</v>
      </c>
      <c r="C148">
        <v>0</v>
      </c>
      <c r="D148">
        <v>0</v>
      </c>
      <c r="E148">
        <v>0</v>
      </c>
      <c r="F148" s="20">
        <v>0</v>
      </c>
      <c r="G148" s="20">
        <v>0</v>
      </c>
      <c r="H148" s="20">
        <v>0</v>
      </c>
      <c r="I148">
        <f t="shared" si="6"/>
        <v>0</v>
      </c>
      <c r="J148" s="22">
        <v>227</v>
      </c>
      <c r="K148" s="22" t="e">
        <f>0.5*(E148*$P$3)+0.5*(#REF!*$P$3)</f>
        <v>#REF!</v>
      </c>
      <c r="L148" s="23" t="e">
        <f t="shared" si="7"/>
        <v>#REF!</v>
      </c>
    </row>
    <row r="149" spans="1:12" x14ac:dyDescent="0.45">
      <c r="A149" s="26">
        <v>45240.708332349539</v>
      </c>
      <c r="B149">
        <v>0</v>
      </c>
      <c r="C149">
        <v>0</v>
      </c>
      <c r="D149">
        <v>0</v>
      </c>
      <c r="E149">
        <v>0</v>
      </c>
      <c r="F149" s="20">
        <v>0</v>
      </c>
      <c r="G149" s="20">
        <v>0</v>
      </c>
      <c r="H149" s="20">
        <v>0</v>
      </c>
      <c r="I149">
        <f t="shared" si="6"/>
        <v>0</v>
      </c>
      <c r="J149" s="22">
        <v>215</v>
      </c>
      <c r="K149" s="22" t="e">
        <f>0.5*(E149*$P$3)+0.5*(#REF!*$P$3)</f>
        <v>#REF!</v>
      </c>
      <c r="L149" s="23" t="e">
        <f t="shared" si="7"/>
        <v>#REF!</v>
      </c>
    </row>
    <row r="150" spans="1:12" x14ac:dyDescent="0.45">
      <c r="A150" s="26">
        <v>45240.74999895833</v>
      </c>
      <c r="B150">
        <v>0</v>
      </c>
      <c r="C150">
        <v>0</v>
      </c>
      <c r="D150">
        <v>0</v>
      </c>
      <c r="E150">
        <v>0</v>
      </c>
      <c r="F150" s="20">
        <v>0</v>
      </c>
      <c r="G150" s="20">
        <v>0</v>
      </c>
      <c r="H150" s="20">
        <v>0</v>
      </c>
      <c r="I150">
        <f t="shared" si="6"/>
        <v>0</v>
      </c>
      <c r="J150" s="22">
        <v>207</v>
      </c>
      <c r="K150" s="22" t="e">
        <f>0.5*(E150*$P$3)+0.5*(#REF!*$P$3)</f>
        <v>#REF!</v>
      </c>
      <c r="L150" s="23" t="e">
        <f t="shared" si="7"/>
        <v>#REF!</v>
      </c>
    </row>
    <row r="151" spans="1:12" x14ac:dyDescent="0.45">
      <c r="A151" s="26">
        <v>45240.791665567129</v>
      </c>
      <c r="B151">
        <v>0</v>
      </c>
      <c r="C151">
        <v>0</v>
      </c>
      <c r="D151">
        <v>0</v>
      </c>
      <c r="E151">
        <v>0</v>
      </c>
      <c r="F151" s="20">
        <v>0</v>
      </c>
      <c r="G151" s="20">
        <v>0</v>
      </c>
      <c r="H151" s="20">
        <v>0</v>
      </c>
      <c r="I151">
        <f t="shared" si="6"/>
        <v>0</v>
      </c>
      <c r="J151" s="22">
        <v>202</v>
      </c>
      <c r="K151" s="22" t="e">
        <f>0.5*(E151*$P$3)+0.5*(#REF!*$P$3)</f>
        <v>#REF!</v>
      </c>
      <c r="L151" s="23" t="e">
        <f t="shared" si="7"/>
        <v>#REF!</v>
      </c>
    </row>
    <row r="152" spans="1:12" x14ac:dyDescent="0.45">
      <c r="A152" s="26">
        <v>45240.833332175927</v>
      </c>
      <c r="B152">
        <v>0</v>
      </c>
      <c r="C152">
        <v>0</v>
      </c>
      <c r="D152">
        <v>0</v>
      </c>
      <c r="E152">
        <v>0</v>
      </c>
      <c r="F152" s="20">
        <v>0</v>
      </c>
      <c r="G152" s="20">
        <v>0</v>
      </c>
      <c r="H152" s="20">
        <v>0</v>
      </c>
      <c r="I152">
        <f t="shared" si="6"/>
        <v>0</v>
      </c>
      <c r="J152" s="22">
        <v>200</v>
      </c>
      <c r="K152" s="22" t="e">
        <f>0.5*(E152*$P$3)+0.5*(#REF!*$P$3)</f>
        <v>#REF!</v>
      </c>
      <c r="L152" s="23" t="e">
        <f t="shared" si="7"/>
        <v>#REF!</v>
      </c>
    </row>
    <row r="153" spans="1:12" x14ac:dyDescent="0.45">
      <c r="A153" s="26">
        <v>45240.874998784719</v>
      </c>
      <c r="B153">
        <v>0</v>
      </c>
      <c r="C153">
        <v>0</v>
      </c>
      <c r="D153">
        <v>0</v>
      </c>
      <c r="E153">
        <v>0</v>
      </c>
      <c r="F153" s="20">
        <v>0</v>
      </c>
      <c r="G153" s="20">
        <v>0</v>
      </c>
      <c r="H153" s="20">
        <v>0</v>
      </c>
      <c r="I153">
        <f t="shared" si="6"/>
        <v>0</v>
      </c>
      <c r="J153" s="22">
        <v>205</v>
      </c>
      <c r="K153" s="22" t="e">
        <f>0.5*(E153*$P$3)+0.5*(#REF!*$P$3)</f>
        <v>#REF!</v>
      </c>
      <c r="L153" s="23" t="e">
        <f t="shared" si="7"/>
        <v>#REF!</v>
      </c>
    </row>
    <row r="154" spans="1:12" x14ac:dyDescent="0.45">
      <c r="A154" s="26">
        <v>45240.916665393517</v>
      </c>
      <c r="B154">
        <v>0</v>
      </c>
      <c r="C154">
        <v>0</v>
      </c>
      <c r="D154">
        <v>0</v>
      </c>
      <c r="E154">
        <v>0</v>
      </c>
      <c r="F154" s="20">
        <v>0</v>
      </c>
      <c r="G154" s="20">
        <v>0</v>
      </c>
      <c r="H154" s="20">
        <v>0</v>
      </c>
      <c r="I154">
        <f t="shared" si="6"/>
        <v>0</v>
      </c>
      <c r="J154" s="22">
        <v>219</v>
      </c>
      <c r="K154" s="22" t="e">
        <f>0.5*(E154*$P$3)+0.5*(#REF!*$P$3)</f>
        <v>#REF!</v>
      </c>
      <c r="L154" s="23" t="e">
        <f t="shared" si="7"/>
        <v>#REF!</v>
      </c>
    </row>
    <row r="155" spans="1:12" x14ac:dyDescent="0.45">
      <c r="A155" s="26">
        <v>45240.958332002316</v>
      </c>
      <c r="B155">
        <v>0</v>
      </c>
      <c r="C155">
        <v>0</v>
      </c>
      <c r="D155">
        <v>0</v>
      </c>
      <c r="E155">
        <v>0</v>
      </c>
      <c r="F155" s="20">
        <v>0</v>
      </c>
      <c r="G155" s="20">
        <v>0</v>
      </c>
      <c r="H155" s="20">
        <v>0</v>
      </c>
      <c r="I155">
        <f t="shared" si="6"/>
        <v>0</v>
      </c>
      <c r="J155" s="22">
        <v>258</v>
      </c>
      <c r="K155" s="22" t="e">
        <f>0.5*(E155*$P$3)+0.5*(#REF!*$P$3)</f>
        <v>#REF!</v>
      </c>
      <c r="L155" s="23" t="e">
        <f t="shared" si="7"/>
        <v>#REF!</v>
      </c>
    </row>
    <row r="156" spans="1:12" x14ac:dyDescent="0.45">
      <c r="A156" s="26">
        <v>45240.999998611114</v>
      </c>
      <c r="B156">
        <v>5.5659649062935797E-3</v>
      </c>
      <c r="C156">
        <v>0</v>
      </c>
      <c r="D156">
        <v>0</v>
      </c>
      <c r="E156">
        <v>0</v>
      </c>
      <c r="F156" s="20">
        <v>0</v>
      </c>
      <c r="G156" s="20">
        <v>0</v>
      </c>
      <c r="H156" s="20">
        <v>0</v>
      </c>
      <c r="I156">
        <f t="shared" si="6"/>
        <v>5.5659649062935797E-3</v>
      </c>
      <c r="J156" s="22">
        <v>289</v>
      </c>
      <c r="K156" s="22" t="e">
        <f>0.5*(E156*$P$3)+0.5*(#REF!*$P$3)</f>
        <v>#REF!</v>
      </c>
      <c r="L156" s="23" t="e">
        <f t="shared" si="7"/>
        <v>#REF!</v>
      </c>
    </row>
    <row r="157" spans="1:12" x14ac:dyDescent="0.45">
      <c r="A157" s="26">
        <v>45241.041665219906</v>
      </c>
      <c r="B157">
        <v>0.125094675846074</v>
      </c>
      <c r="C157">
        <v>2.0501304071514601E-2</v>
      </c>
      <c r="D157">
        <v>8.3489473594403705E-3</v>
      </c>
      <c r="E157">
        <v>0</v>
      </c>
      <c r="F157" s="20">
        <v>0</v>
      </c>
      <c r="G157" s="20">
        <v>0</v>
      </c>
      <c r="H157" s="20">
        <v>0</v>
      </c>
      <c r="I157">
        <f t="shared" si="6"/>
        <v>0.125094675846074</v>
      </c>
      <c r="J157" s="22">
        <v>302</v>
      </c>
      <c r="K157" s="22" t="e">
        <f>0.5*(E157*$P$3)+0.5*(#REF!*$P$3)</f>
        <v>#REF!</v>
      </c>
      <c r="L157" s="23" t="e">
        <f t="shared" si="7"/>
        <v>#REF!</v>
      </c>
    </row>
    <row r="158" spans="1:12" x14ac:dyDescent="0.45">
      <c r="A158" s="26">
        <v>45240</v>
      </c>
      <c r="B158">
        <v>0.35794850575213999</v>
      </c>
      <c r="C158">
        <v>0.15164250358963899</v>
      </c>
      <c r="D158">
        <v>1.76255555365963E-2</v>
      </c>
      <c r="E158">
        <v>1.6234064310022899E-2</v>
      </c>
      <c r="F158" s="20">
        <v>0</v>
      </c>
      <c r="G158" s="20">
        <v>0</v>
      </c>
      <c r="H158" s="20">
        <v>0</v>
      </c>
      <c r="I158">
        <f t="shared" si="6"/>
        <v>0.35794850575213999</v>
      </c>
      <c r="J158" s="22">
        <v>305</v>
      </c>
      <c r="K158" s="22" t="e">
        <f>0.5*(E158*$P$3)+0.5*(#REF!*$P$3)</f>
        <v>#REF!</v>
      </c>
      <c r="L158" s="23" t="e">
        <f t="shared" si="7"/>
        <v>#REF!</v>
      </c>
    </row>
    <row r="159" spans="1:12" x14ac:dyDescent="0.45">
      <c r="A159" s="26">
        <v>45240.041666666664</v>
      </c>
      <c r="B159">
        <v>0.603666828023119</v>
      </c>
      <c r="C159">
        <v>0.35508253663858103</v>
      </c>
      <c r="D159">
        <v>0.23808528847125901</v>
      </c>
      <c r="E159">
        <v>0.177964262165861</v>
      </c>
      <c r="F159" s="20">
        <v>0</v>
      </c>
      <c r="G159" s="20">
        <v>0</v>
      </c>
      <c r="H159" s="20">
        <v>0</v>
      </c>
      <c r="I159">
        <f t="shared" si="6"/>
        <v>0.603666828023119</v>
      </c>
      <c r="J159" s="22">
        <v>305</v>
      </c>
      <c r="K159" s="22" t="e">
        <f>0.5*(E159*$P$3)+0.5*(#REF!*$P$3)</f>
        <v>#REF!</v>
      </c>
      <c r="L159" s="23" t="e">
        <f t="shared" si="7"/>
        <v>#REF!</v>
      </c>
    </row>
    <row r="160" spans="1:12" x14ac:dyDescent="0.45">
      <c r="A160" s="26">
        <v>45240.08333321759</v>
      </c>
      <c r="B160">
        <v>0.75890084285878201</v>
      </c>
      <c r="C160">
        <v>0.57369957980446096</v>
      </c>
      <c r="D160">
        <v>0.506515247030214</v>
      </c>
      <c r="E160">
        <v>0.40088619179479401</v>
      </c>
      <c r="F160" s="20">
        <v>0</v>
      </c>
      <c r="G160" s="20">
        <v>0</v>
      </c>
      <c r="H160" s="20">
        <v>0</v>
      </c>
      <c r="I160">
        <f t="shared" si="6"/>
        <v>0.75890084285878201</v>
      </c>
      <c r="J160" s="22">
        <v>303</v>
      </c>
      <c r="K160" s="22" t="e">
        <f>0.5*(E160*$P$3)+0.5*(#REF!*$P$3)</f>
        <v>#REF!</v>
      </c>
      <c r="L160" s="23" t="e">
        <f t="shared" si="7"/>
        <v>#REF!</v>
      </c>
    </row>
    <row r="161" spans="1:12" x14ac:dyDescent="0.45">
      <c r="A161" s="26">
        <v>45240.124999826388</v>
      </c>
      <c r="B161">
        <v>0.89799746134694802</v>
      </c>
      <c r="C161">
        <v>0.74385543213905803</v>
      </c>
      <c r="D161">
        <v>0.70482320167798396</v>
      </c>
      <c r="E161">
        <v>0.60401643898328505</v>
      </c>
      <c r="F161" s="20">
        <v>0</v>
      </c>
      <c r="G161" s="20">
        <v>0</v>
      </c>
      <c r="H161" s="20">
        <v>0</v>
      </c>
      <c r="I161">
        <f t="shared" si="6"/>
        <v>0.89799746134694802</v>
      </c>
      <c r="J161" s="22">
        <v>304</v>
      </c>
      <c r="K161" s="22" t="e">
        <f>0.5*(E161*$P$3)+0.5*(#REF!*$P$3)</f>
        <v>#REF!</v>
      </c>
      <c r="L161" s="23" t="e">
        <f t="shared" si="7"/>
        <v>#REF!</v>
      </c>
    </row>
    <row r="162" spans="1:12" x14ac:dyDescent="0.45">
      <c r="A162" s="26">
        <v>45240.166666435187</v>
      </c>
      <c r="B162">
        <v>0.90408784359886096</v>
      </c>
      <c r="C162">
        <v>0.74178459496248195</v>
      </c>
      <c r="D162">
        <v>0.78307319033457201</v>
      </c>
      <c r="E162">
        <v>0.76245796531717303</v>
      </c>
      <c r="F162" s="20">
        <v>0</v>
      </c>
      <c r="G162" s="20">
        <v>0</v>
      </c>
      <c r="H162" s="20">
        <v>0</v>
      </c>
      <c r="I162">
        <f t="shared" ref="I162:I184" si="8">MAX(B162:H162)</f>
        <v>0.90408784359886096</v>
      </c>
      <c r="J162" s="22">
        <v>301</v>
      </c>
      <c r="K162" s="22" t="e">
        <f>0.5*(E162*$P$3)+0.5*(#REF!*$P$3)</f>
        <v>#REF!</v>
      </c>
      <c r="L162" s="23" t="e">
        <f t="shared" si="7"/>
        <v>#REF!</v>
      </c>
    </row>
    <row r="163" spans="1:12" x14ac:dyDescent="0.45">
      <c r="A163" s="26">
        <v>45240.208333043978</v>
      </c>
      <c r="B163">
        <v>0.79524725837128096</v>
      </c>
      <c r="C163">
        <v>0.73713808973178596</v>
      </c>
      <c r="D163">
        <v>0.63105948773669096</v>
      </c>
      <c r="E163">
        <v>0.66252395706356404</v>
      </c>
      <c r="F163" s="20">
        <v>0</v>
      </c>
      <c r="G163" s="20">
        <v>0</v>
      </c>
      <c r="H163" s="20">
        <v>0</v>
      </c>
      <c r="I163">
        <f t="shared" si="8"/>
        <v>0.79524725837128096</v>
      </c>
      <c r="J163" s="22">
        <v>297</v>
      </c>
      <c r="K163" s="22" t="e">
        <f>0.5*(E163*$P$3)+0.5*(#REF!*$P$3)</f>
        <v>#REF!</v>
      </c>
      <c r="L163" s="23" t="e">
        <f t="shared" si="7"/>
        <v>#REF!</v>
      </c>
    </row>
    <row r="164" spans="1:12" x14ac:dyDescent="0.45">
      <c r="A164" s="26">
        <v>45240.249999652777</v>
      </c>
      <c r="B164">
        <v>0.65872702127987104</v>
      </c>
      <c r="C164">
        <v>0.68721700597546198</v>
      </c>
      <c r="D164">
        <v>0.69401719378862803</v>
      </c>
      <c r="E164">
        <v>0.61970044022123305</v>
      </c>
      <c r="F164" s="20">
        <v>0</v>
      </c>
      <c r="G164" s="20">
        <v>0</v>
      </c>
      <c r="H164" s="20">
        <v>0</v>
      </c>
      <c r="I164">
        <f t="shared" si="8"/>
        <v>0.69401719378862803</v>
      </c>
      <c r="J164" s="22">
        <v>295</v>
      </c>
      <c r="K164" s="22" t="e">
        <f>0.5*(E164*$P$3)+0.5*(#REF!*$P$3)</f>
        <v>#REF!</v>
      </c>
      <c r="L164" s="23" t="e">
        <f t="shared" si="7"/>
        <v>#REF!</v>
      </c>
    </row>
    <row r="165" spans="1:12" x14ac:dyDescent="0.45">
      <c r="A165" s="26">
        <v>45240.291666261575</v>
      </c>
      <c r="B165">
        <v>0.45439198615582799</v>
      </c>
      <c r="C165">
        <v>0.53593386925879705</v>
      </c>
      <c r="D165">
        <v>0.11224695894358699</v>
      </c>
      <c r="E165">
        <v>0.68393676937539205</v>
      </c>
      <c r="F165" s="20">
        <v>0</v>
      </c>
      <c r="G165" s="20">
        <v>0</v>
      </c>
      <c r="H165" s="20">
        <v>0</v>
      </c>
      <c r="I165">
        <f t="shared" si="8"/>
        <v>0.68393676937539205</v>
      </c>
      <c r="J165" s="22">
        <v>294</v>
      </c>
      <c r="K165" s="22" t="e">
        <f>0.5*(E165*$P$3)+0.5*(#REF!*$P$3)</f>
        <v>#REF!</v>
      </c>
      <c r="L165" s="23" t="e">
        <f t="shared" si="7"/>
        <v>#REF!</v>
      </c>
    </row>
    <row r="166" spans="1:12" x14ac:dyDescent="0.45">
      <c r="A166" s="26">
        <v>45240.333332870374</v>
      </c>
      <c r="B166">
        <v>0.18924075507402399</v>
      </c>
      <c r="C166">
        <v>0.35733660086706098</v>
      </c>
      <c r="D166">
        <v>0.12606891163903799</v>
      </c>
      <c r="E166">
        <v>0.53660452989405205</v>
      </c>
      <c r="F166" s="20">
        <v>0</v>
      </c>
      <c r="G166" s="20">
        <v>0</v>
      </c>
      <c r="H166" s="20">
        <v>0</v>
      </c>
      <c r="I166">
        <f t="shared" si="8"/>
        <v>0.53660452989405205</v>
      </c>
      <c r="J166" s="22">
        <v>298</v>
      </c>
      <c r="K166" s="22" t="e">
        <f>0.5*(E166*$P$3)+0.5*(#REF!*$P$3)</f>
        <v>#REF!</v>
      </c>
      <c r="L166" s="23" t="e">
        <f t="shared" si="7"/>
        <v>#REF!</v>
      </c>
    </row>
    <row r="167" spans="1:12" x14ac:dyDescent="0.45">
      <c r="A167" s="26">
        <v>45240.374999479165</v>
      </c>
      <c r="B167">
        <v>0</v>
      </c>
      <c r="C167">
        <v>0.12440800016612701</v>
      </c>
      <c r="D167">
        <v>2.1336198807458701E-2</v>
      </c>
      <c r="E167">
        <v>0.338651016545157</v>
      </c>
      <c r="F167" s="20">
        <v>0</v>
      </c>
      <c r="G167" s="20">
        <v>0</v>
      </c>
      <c r="H167" s="20">
        <v>0</v>
      </c>
      <c r="I167">
        <f t="shared" si="8"/>
        <v>0.338651016545157</v>
      </c>
      <c r="J167" s="22">
        <v>308</v>
      </c>
      <c r="K167" s="22" t="e">
        <f>0.5*(E167*$P$3)+0.5*(#REF!*$P$3)</f>
        <v>#REF!</v>
      </c>
      <c r="L167" s="23" t="e">
        <f t="shared" si="7"/>
        <v>#REF!</v>
      </c>
    </row>
    <row r="168" spans="1:12" x14ac:dyDescent="0.45">
      <c r="A168" s="26">
        <v>45240.416666087964</v>
      </c>
      <c r="B168">
        <v>0</v>
      </c>
      <c r="C168">
        <v>0</v>
      </c>
      <c r="D168">
        <v>0</v>
      </c>
      <c r="E168">
        <v>0.12506072508818</v>
      </c>
      <c r="F168" s="20">
        <v>0</v>
      </c>
      <c r="G168" s="20">
        <v>0</v>
      </c>
      <c r="H168" s="20">
        <v>0</v>
      </c>
      <c r="I168">
        <f t="shared" si="8"/>
        <v>0.12506072508818</v>
      </c>
      <c r="J168" s="22">
        <v>314</v>
      </c>
      <c r="K168" s="22" t="e">
        <f>0.5*(E168*$P$3)+0.5*(#REF!*$P$3)</f>
        <v>#REF!</v>
      </c>
      <c r="L168" s="23" t="e">
        <f t="shared" si="7"/>
        <v>#REF!</v>
      </c>
    </row>
    <row r="169" spans="1:12" x14ac:dyDescent="0.45">
      <c r="A169" s="26">
        <v>45240.458332696762</v>
      </c>
      <c r="B169">
        <v>0</v>
      </c>
      <c r="C169">
        <v>0</v>
      </c>
      <c r="D169">
        <v>0</v>
      </c>
      <c r="E169">
        <v>0</v>
      </c>
      <c r="F169" s="20">
        <v>0</v>
      </c>
      <c r="G169" s="20">
        <v>0</v>
      </c>
      <c r="H169" s="20">
        <v>0</v>
      </c>
      <c r="I169">
        <f t="shared" si="8"/>
        <v>0</v>
      </c>
      <c r="J169" s="22">
        <v>302</v>
      </c>
      <c r="K169" s="22" t="e">
        <f>0.5*(E169*$P$3)+0.5*(#REF!*$P$3)</f>
        <v>#REF!</v>
      </c>
      <c r="L169" s="23" t="e">
        <f t="shared" si="7"/>
        <v>#REF!</v>
      </c>
    </row>
    <row r="170" spans="1:12" x14ac:dyDescent="0.45">
      <c r="A170" s="26">
        <v>45240.499999305554</v>
      </c>
      <c r="B170">
        <v>0</v>
      </c>
      <c r="C170">
        <v>0</v>
      </c>
      <c r="D170">
        <v>0</v>
      </c>
      <c r="E170">
        <v>0</v>
      </c>
      <c r="F170" s="20">
        <v>0</v>
      </c>
      <c r="G170" s="20">
        <v>0</v>
      </c>
      <c r="H170" s="20">
        <v>0</v>
      </c>
      <c r="I170">
        <f t="shared" si="8"/>
        <v>0</v>
      </c>
      <c r="J170" s="22">
        <v>284</v>
      </c>
      <c r="K170" s="22" t="e">
        <f>0.5*(E170*$P$3)+0.5*(#REF!*$P$3)</f>
        <v>#REF!</v>
      </c>
      <c r="L170" s="23" t="e">
        <f t="shared" si="7"/>
        <v>#REF!</v>
      </c>
    </row>
    <row r="171" spans="1:12" x14ac:dyDescent="0.45">
      <c r="A171" s="26">
        <v>45240.541665914352</v>
      </c>
      <c r="B171">
        <v>0</v>
      </c>
      <c r="C171">
        <v>0</v>
      </c>
      <c r="D171">
        <v>0</v>
      </c>
      <c r="E171">
        <v>0</v>
      </c>
      <c r="F171" s="20">
        <v>0</v>
      </c>
      <c r="G171" s="20">
        <v>0</v>
      </c>
      <c r="H171" s="20">
        <v>0</v>
      </c>
      <c r="I171">
        <f t="shared" si="8"/>
        <v>0</v>
      </c>
      <c r="J171" s="22">
        <v>266</v>
      </c>
      <c r="K171" s="22" t="e">
        <f>0.5*(E171*$P$3)+0.5*(#REF!*$P$3)</f>
        <v>#REF!</v>
      </c>
      <c r="L171" s="23" t="e">
        <f t="shared" si="7"/>
        <v>#REF!</v>
      </c>
    </row>
    <row r="172" spans="1:12" x14ac:dyDescent="0.45">
      <c r="A172" s="26">
        <v>45240.583332523151</v>
      </c>
      <c r="B172">
        <v>0</v>
      </c>
      <c r="C172">
        <v>0</v>
      </c>
      <c r="D172">
        <v>0</v>
      </c>
      <c r="E172">
        <v>0</v>
      </c>
      <c r="F172" s="20">
        <v>0</v>
      </c>
      <c r="G172" s="20">
        <v>0</v>
      </c>
      <c r="H172" s="20">
        <v>0</v>
      </c>
      <c r="I172">
        <f t="shared" si="8"/>
        <v>0</v>
      </c>
      <c r="J172" s="22">
        <v>251</v>
      </c>
      <c r="K172" s="22" t="e">
        <f>0.5*(E172*$P$3)+0.5*(#REF!*$P$3)</f>
        <v>#REF!</v>
      </c>
      <c r="L172" s="23" t="e">
        <f t="shared" si="7"/>
        <v>#REF!</v>
      </c>
    </row>
    <row r="173" spans="1:12" x14ac:dyDescent="0.45">
      <c r="A173" s="26">
        <v>45240.624999131942</v>
      </c>
      <c r="B173">
        <v>0</v>
      </c>
      <c r="C173">
        <v>0</v>
      </c>
      <c r="D173">
        <v>0</v>
      </c>
      <c r="E173">
        <v>0</v>
      </c>
      <c r="F173" s="20">
        <v>0</v>
      </c>
      <c r="G173" s="20">
        <v>0</v>
      </c>
      <c r="H173" s="20">
        <v>0</v>
      </c>
      <c r="I173">
        <f t="shared" si="8"/>
        <v>0</v>
      </c>
      <c r="J173" s="22">
        <v>237</v>
      </c>
      <c r="K173" s="22" t="e">
        <f>0.5*(E173*$P$3)+0.5*(#REF!*$P$3)</f>
        <v>#REF!</v>
      </c>
      <c r="L173" s="23" t="e">
        <f t="shared" si="7"/>
        <v>#REF!</v>
      </c>
    </row>
    <row r="174" spans="1:12" x14ac:dyDescent="0.45">
      <c r="A174" s="26">
        <v>45240.66666574074</v>
      </c>
      <c r="B174">
        <v>0</v>
      </c>
      <c r="C174">
        <v>0</v>
      </c>
      <c r="D174">
        <v>0</v>
      </c>
      <c r="E174">
        <v>0</v>
      </c>
      <c r="F174" s="20">
        <v>0</v>
      </c>
      <c r="G174" s="20">
        <v>0</v>
      </c>
      <c r="H174" s="20">
        <v>0</v>
      </c>
      <c r="I174">
        <f t="shared" si="8"/>
        <v>0</v>
      </c>
      <c r="J174" s="22">
        <v>228</v>
      </c>
      <c r="K174" s="22" t="e">
        <f>0.5*(E174*$P$3)+0.5*(#REF!*$P$3)</f>
        <v>#REF!</v>
      </c>
      <c r="L174" s="23" t="e">
        <f t="shared" si="7"/>
        <v>#REF!</v>
      </c>
    </row>
    <row r="175" spans="1:12" x14ac:dyDescent="0.45">
      <c r="A175" s="26">
        <v>45240.708332349539</v>
      </c>
      <c r="B175">
        <v>0</v>
      </c>
      <c r="C175">
        <v>0</v>
      </c>
      <c r="D175">
        <v>0</v>
      </c>
      <c r="E175">
        <v>0</v>
      </c>
      <c r="F175" s="20">
        <v>0</v>
      </c>
      <c r="G175" s="20">
        <v>0</v>
      </c>
      <c r="H175" s="20">
        <v>0</v>
      </c>
      <c r="I175">
        <f t="shared" si="8"/>
        <v>0</v>
      </c>
      <c r="J175" s="22">
        <v>223</v>
      </c>
      <c r="K175" s="22" t="e">
        <f>0.5*(E175*$P$3)+0.5*(#REF!*$P$3)</f>
        <v>#REF!</v>
      </c>
      <c r="L175" s="23" t="e">
        <f t="shared" si="7"/>
        <v>#REF!</v>
      </c>
    </row>
    <row r="176" spans="1:12" x14ac:dyDescent="0.45">
      <c r="A176" s="26">
        <v>45240.74999895833</v>
      </c>
      <c r="B176">
        <v>0</v>
      </c>
      <c r="C176">
        <v>0</v>
      </c>
      <c r="D176">
        <v>0</v>
      </c>
      <c r="E176">
        <v>0</v>
      </c>
      <c r="F176" s="20">
        <v>0</v>
      </c>
      <c r="G176" s="20">
        <v>0</v>
      </c>
      <c r="H176" s="20">
        <v>0</v>
      </c>
      <c r="I176">
        <f t="shared" si="8"/>
        <v>0</v>
      </c>
      <c r="J176" s="22">
        <v>219</v>
      </c>
      <c r="K176" s="22" t="e">
        <f>0.5*(E176*$P$3)+0.5*(#REF!*$P$3)</f>
        <v>#REF!</v>
      </c>
      <c r="L176" s="23" t="e">
        <f t="shared" si="7"/>
        <v>#REF!</v>
      </c>
    </row>
    <row r="177" spans="1:12" x14ac:dyDescent="0.45">
      <c r="A177" s="26">
        <v>45240.791665567129</v>
      </c>
      <c r="B177">
        <v>0</v>
      </c>
      <c r="C177">
        <v>0</v>
      </c>
      <c r="D177">
        <v>0</v>
      </c>
      <c r="E177">
        <v>0</v>
      </c>
      <c r="F177" s="20">
        <v>0</v>
      </c>
      <c r="G177" s="20">
        <v>0</v>
      </c>
      <c r="H177" s="20">
        <v>0</v>
      </c>
      <c r="I177">
        <f t="shared" si="8"/>
        <v>0</v>
      </c>
      <c r="J177" s="22">
        <v>218</v>
      </c>
      <c r="K177" s="22" t="e">
        <f>0.5*(E177*$P$3)+0.5*(#REF!*$P$3)</f>
        <v>#REF!</v>
      </c>
      <c r="L177" s="23" t="e">
        <f t="shared" si="7"/>
        <v>#REF!</v>
      </c>
    </row>
    <row r="178" spans="1:12" x14ac:dyDescent="0.45">
      <c r="A178" s="26">
        <v>45240.833332175927</v>
      </c>
      <c r="B178">
        <v>0</v>
      </c>
      <c r="C178">
        <v>0</v>
      </c>
      <c r="D178">
        <v>0</v>
      </c>
      <c r="E178">
        <v>0</v>
      </c>
      <c r="F178" s="20">
        <v>0</v>
      </c>
      <c r="G178" s="20">
        <v>0</v>
      </c>
      <c r="H178" s="20">
        <v>0</v>
      </c>
      <c r="I178">
        <f t="shared" si="8"/>
        <v>0</v>
      </c>
      <c r="J178" s="22">
        <v>235</v>
      </c>
      <c r="K178" s="22" t="e">
        <f>0.5*(E178*$P$3)+0.5*(#REF!*$P$3)</f>
        <v>#REF!</v>
      </c>
      <c r="L178" s="23" t="e">
        <f t="shared" si="7"/>
        <v>#REF!</v>
      </c>
    </row>
    <row r="179" spans="1:12" x14ac:dyDescent="0.45">
      <c r="A179" s="26">
        <v>45240.874998784719</v>
      </c>
      <c r="B179">
        <v>0</v>
      </c>
      <c r="C179">
        <v>0</v>
      </c>
      <c r="D179">
        <v>0</v>
      </c>
      <c r="E179">
        <v>0</v>
      </c>
      <c r="F179" s="20">
        <v>0</v>
      </c>
      <c r="G179" s="20">
        <v>0</v>
      </c>
      <c r="H179" s="20">
        <v>0</v>
      </c>
      <c r="I179">
        <f t="shared" si="8"/>
        <v>0</v>
      </c>
      <c r="J179" s="22">
        <v>266</v>
      </c>
      <c r="K179" s="22" t="e">
        <f>0.5*(E179*$P$3)+0.5*(#REF!*$P$3)</f>
        <v>#REF!</v>
      </c>
      <c r="L179" s="23" t="e">
        <f t="shared" si="7"/>
        <v>#REF!</v>
      </c>
    </row>
    <row r="180" spans="1:12" x14ac:dyDescent="0.45">
      <c r="A180" s="26">
        <v>45240.916665393517</v>
      </c>
      <c r="B180">
        <v>4.8238362521210998E-3</v>
      </c>
      <c r="C180">
        <v>0</v>
      </c>
      <c r="D180">
        <v>0</v>
      </c>
      <c r="E180">
        <v>0</v>
      </c>
      <c r="F180" s="20">
        <v>0</v>
      </c>
      <c r="G180" s="20">
        <v>0</v>
      </c>
      <c r="H180" s="20">
        <v>0</v>
      </c>
      <c r="I180">
        <f t="shared" si="8"/>
        <v>4.8238362521210998E-3</v>
      </c>
      <c r="J180" s="22">
        <v>295</v>
      </c>
      <c r="K180" s="22" t="e">
        <f>0.5*(E180*$P$3)+0.5*(#REF!*$P$3)</f>
        <v>#REF!</v>
      </c>
      <c r="L180" s="23" t="e">
        <f t="shared" si="7"/>
        <v>#REF!</v>
      </c>
    </row>
    <row r="181" spans="1:12" x14ac:dyDescent="0.45">
      <c r="A181" s="26">
        <v>45240</v>
      </c>
      <c r="B181">
        <v>0.117097547768427</v>
      </c>
      <c r="C181">
        <v>2.1336198807458701E-2</v>
      </c>
      <c r="D181">
        <v>8.3489473594403705E-3</v>
      </c>
      <c r="E181">
        <v>0</v>
      </c>
      <c r="F181" s="20">
        <v>0</v>
      </c>
      <c r="G181" s="20">
        <v>0</v>
      </c>
      <c r="H181" s="20">
        <v>0</v>
      </c>
      <c r="I181">
        <f t="shared" si="8"/>
        <v>0.117097547768427</v>
      </c>
      <c r="J181" s="22">
        <v>307</v>
      </c>
      <c r="K181" s="22" t="e">
        <f>0.5*(E181*$P$3)+0.5*(#REF!*$P$3)</f>
        <v>#REF!</v>
      </c>
      <c r="L181" s="23" t="e">
        <f t="shared" si="7"/>
        <v>#REF!</v>
      </c>
    </row>
    <row r="182" spans="1:12" x14ac:dyDescent="0.45">
      <c r="A182" s="26">
        <v>45240.041666666664</v>
      </c>
      <c r="B182">
        <v>0.324727779630126</v>
      </c>
      <c r="C182">
        <v>0.157262434884616</v>
      </c>
      <c r="D182">
        <v>3.3395789437761399E-2</v>
      </c>
      <c r="E182">
        <v>1.58629999829367E-2</v>
      </c>
      <c r="F182" s="20">
        <v>0</v>
      </c>
      <c r="G182" s="20">
        <v>0</v>
      </c>
      <c r="H182" s="20">
        <v>0</v>
      </c>
      <c r="I182">
        <f t="shared" si="8"/>
        <v>0.324727779630126</v>
      </c>
      <c r="J182" s="22">
        <v>305</v>
      </c>
      <c r="K182" s="22" t="e">
        <f>0.5*(E182*$P$3)+0.5*(#REF!*$P$3)</f>
        <v>#REF!</v>
      </c>
      <c r="L182" s="23" t="e">
        <f t="shared" si="7"/>
        <v>#REF!</v>
      </c>
    </row>
    <row r="183" spans="1:12" x14ac:dyDescent="0.45">
      <c r="A183" s="26">
        <v>45240.08333321759</v>
      </c>
      <c r="B183">
        <v>0.51143632915369897</v>
      </c>
      <c r="C183">
        <v>0.34076678700623098</v>
      </c>
      <c r="D183">
        <v>0.17160741067716201</v>
      </c>
      <c r="E183">
        <v>0.196068545774397</v>
      </c>
      <c r="F183" s="20">
        <v>0</v>
      </c>
      <c r="G183" s="20">
        <v>0</v>
      </c>
      <c r="H183" s="20">
        <v>0</v>
      </c>
      <c r="I183">
        <f t="shared" si="8"/>
        <v>0.51143632915369897</v>
      </c>
      <c r="J183" s="22">
        <v>307</v>
      </c>
      <c r="K183" s="22" t="e">
        <f>0.5*(E183*$P$3)+0.5*(#REF!*$P$3)</f>
        <v>#REF!</v>
      </c>
      <c r="L183" s="23" t="e">
        <f t="shared" si="7"/>
        <v>#REF!</v>
      </c>
    </row>
    <row r="184" spans="1:12" x14ac:dyDescent="0.45">
      <c r="A184" s="26">
        <v>45240.124999826388</v>
      </c>
      <c r="B184">
        <v>0.70414050667316996</v>
      </c>
      <c r="C184">
        <v>0.58733818482344602</v>
      </c>
      <c r="D184">
        <v>0.13358315775104501</v>
      </c>
      <c r="E184">
        <v>0.40159832589158001</v>
      </c>
      <c r="F184" s="20">
        <v>0</v>
      </c>
      <c r="G184" s="20">
        <v>0</v>
      </c>
      <c r="H184" s="20">
        <v>0</v>
      </c>
      <c r="I184">
        <f t="shared" si="8"/>
        <v>0.70414050667316996</v>
      </c>
      <c r="J184" s="22">
        <v>306</v>
      </c>
      <c r="K184" s="22" t="e">
        <f>0.5*(E184*$P$3)+0.5*(#REF!*$P$3)</f>
        <v>#REF!</v>
      </c>
      <c r="L184" s="23" t="e">
        <f t="shared" si="7"/>
        <v>#REF!</v>
      </c>
    </row>
    <row r="185" spans="1:12" x14ac:dyDescent="0.45">
      <c r="C185" s="25"/>
      <c r="E185" s="2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29D6-8E0F-4C45-8CD6-BEA2E3920D41}">
  <dimension ref="A1:G27"/>
  <sheetViews>
    <sheetView workbookViewId="0">
      <selection activeCell="D25" sqref="D25"/>
    </sheetView>
  </sheetViews>
  <sheetFormatPr defaultRowHeight="14.25" x14ac:dyDescent="0.45"/>
  <sheetData>
    <row r="1" spans="1:7" x14ac:dyDescent="0.45">
      <c r="A1" t="s">
        <v>33</v>
      </c>
      <c r="B1" t="s">
        <v>34</v>
      </c>
    </row>
    <row r="2" spans="1:7" ht="16.5" x14ac:dyDescent="0.45">
      <c r="A2" s="11" t="s">
        <v>35</v>
      </c>
      <c r="B2" s="12">
        <v>0.19182199999999999</v>
      </c>
      <c r="F2">
        <v>1</v>
      </c>
      <c r="G2">
        <v>0.25</v>
      </c>
    </row>
    <row r="3" spans="1:7" ht="16.5" x14ac:dyDescent="0.45">
      <c r="A3" s="11" t="s">
        <v>36</v>
      </c>
      <c r="B3" s="13">
        <v>0.17599200000000001</v>
      </c>
      <c r="F3">
        <v>2</v>
      </c>
      <c r="G3">
        <v>0.33</v>
      </c>
    </row>
    <row r="4" spans="1:7" ht="16.5" x14ac:dyDescent="0.45">
      <c r="A4" s="11" t="s">
        <v>37</v>
      </c>
      <c r="B4" s="14">
        <v>0.11376600000000001</v>
      </c>
      <c r="F4">
        <v>3</v>
      </c>
      <c r="G4">
        <v>0.2</v>
      </c>
    </row>
    <row r="5" spans="1:7" ht="16.5" x14ac:dyDescent="0.45">
      <c r="A5" s="11" t="s">
        <v>38</v>
      </c>
      <c r="B5" s="13">
        <v>9.3827999999999995E-2</v>
      </c>
      <c r="F5">
        <v>4</v>
      </c>
      <c r="G5">
        <v>0.22</v>
      </c>
    </row>
    <row r="6" spans="1:7" ht="16.5" x14ac:dyDescent="0.45">
      <c r="A6" s="11" t="s">
        <v>39</v>
      </c>
      <c r="B6" s="15">
        <v>6.8515000000000006E-2</v>
      </c>
    </row>
    <row r="7" spans="1:7" ht="16.5" x14ac:dyDescent="0.45">
      <c r="A7" s="11" t="s">
        <v>40</v>
      </c>
      <c r="B7" s="15">
        <v>5.2507999999999999E-2</v>
      </c>
    </row>
    <row r="8" spans="1:7" ht="16.5" x14ac:dyDescent="0.45">
      <c r="A8" s="11" t="s">
        <v>41</v>
      </c>
      <c r="B8" s="12">
        <v>3.9897000000000002E-2</v>
      </c>
    </row>
    <row r="9" spans="1:7" ht="16.5" x14ac:dyDescent="0.45">
      <c r="A9" s="11" t="s">
        <v>42</v>
      </c>
      <c r="B9" s="13">
        <v>3.2481000000000003E-2</v>
      </c>
    </row>
    <row r="10" spans="1:7" ht="16.5" x14ac:dyDescent="0.45">
      <c r="A10" s="11" t="s">
        <v>43</v>
      </c>
      <c r="B10" s="15">
        <v>3.1483999999999998E-2</v>
      </c>
    </row>
    <row r="11" spans="1:7" ht="16.5" x14ac:dyDescent="0.45">
      <c r="A11" s="11" t="s">
        <v>44</v>
      </c>
      <c r="B11" s="15">
        <v>2.5603999999999998E-2</v>
      </c>
    </row>
    <row r="12" spans="1:7" ht="16.5" x14ac:dyDescent="0.45">
      <c r="A12" s="11" t="s">
        <v>45</v>
      </c>
      <c r="B12" s="14">
        <v>2.4444E-2</v>
      </c>
    </row>
    <row r="13" spans="1:7" ht="16.5" x14ac:dyDescent="0.45">
      <c r="A13" s="11" t="s">
        <v>46</v>
      </c>
      <c r="B13" s="14">
        <v>2.2339999999999999E-2</v>
      </c>
    </row>
    <row r="14" spans="1:7" ht="16.5" x14ac:dyDescent="0.45">
      <c r="A14" s="11" t="s">
        <v>47</v>
      </c>
      <c r="B14" s="13">
        <v>2.0008999999999999E-2</v>
      </c>
    </row>
    <row r="15" spans="1:7" ht="16.5" x14ac:dyDescent="0.45">
      <c r="A15" s="11" t="s">
        <v>48</v>
      </c>
      <c r="B15" s="14">
        <v>1.9372E-2</v>
      </c>
    </row>
    <row r="16" spans="1:7" ht="16.5" x14ac:dyDescent="0.45">
      <c r="A16" s="11" t="s">
        <v>49</v>
      </c>
      <c r="B16" s="14">
        <v>1.7256000000000001E-2</v>
      </c>
    </row>
    <row r="17" spans="1:2" ht="16.5" x14ac:dyDescent="0.45">
      <c r="A17" s="11" t="s">
        <v>50</v>
      </c>
      <c r="B17" s="14">
        <v>1.5036000000000001E-2</v>
      </c>
    </row>
    <row r="18" spans="1:2" ht="16.5" x14ac:dyDescent="0.45">
      <c r="A18" s="11" t="s">
        <v>51</v>
      </c>
      <c r="B18" s="12">
        <v>1.3644E-2</v>
      </c>
    </row>
    <row r="19" spans="1:2" ht="16.5" x14ac:dyDescent="0.45">
      <c r="A19" s="11" t="s">
        <v>52</v>
      </c>
      <c r="B19" s="15">
        <v>1.0805E-2</v>
      </c>
    </row>
    <row r="20" spans="1:2" ht="16.5" x14ac:dyDescent="0.45">
      <c r="A20" s="11" t="s">
        <v>53</v>
      </c>
      <c r="B20" s="14">
        <v>7.1929999999999997E-3</v>
      </c>
    </row>
    <row r="21" spans="1:2" ht="16.5" x14ac:dyDescent="0.45">
      <c r="A21" s="11" t="s">
        <v>54</v>
      </c>
      <c r="B21" s="14">
        <v>5.313E-3</v>
      </c>
    </row>
    <row r="22" spans="1:2" ht="16.5" x14ac:dyDescent="0.45">
      <c r="A22" s="11" t="s">
        <v>55</v>
      </c>
      <c r="B22" s="13">
        <v>5.215E-3</v>
      </c>
    </row>
    <row r="23" spans="1:2" ht="16.5" x14ac:dyDescent="0.45">
      <c r="A23" s="11" t="s">
        <v>56</v>
      </c>
      <c r="B23" s="15">
        <v>4.836E-3</v>
      </c>
    </row>
    <row r="24" spans="1:2" ht="16.5" x14ac:dyDescent="0.45">
      <c r="A24" s="11" t="s">
        <v>57</v>
      </c>
      <c r="B24" s="15">
        <v>3.251E-3</v>
      </c>
    </row>
    <row r="25" spans="1:2" ht="16.5" x14ac:dyDescent="0.45">
      <c r="A25" s="11" t="s">
        <v>58</v>
      </c>
      <c r="B25" s="15">
        <v>2.7079999999999999E-3</v>
      </c>
    </row>
    <row r="26" spans="1:2" ht="16.5" x14ac:dyDescent="0.45">
      <c r="A26" s="11" t="s">
        <v>59</v>
      </c>
      <c r="B26" s="12">
        <v>1.9870000000000001E-3</v>
      </c>
    </row>
    <row r="27" spans="1:2" ht="16.5" x14ac:dyDescent="0.45">
      <c r="A27" s="11" t="s">
        <v>60</v>
      </c>
      <c r="B27" s="16">
        <v>6.9700000000000003E-4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2E245-4520-4575-A198-340EB33FC1E1}">
  <dimension ref="A1:H50"/>
  <sheetViews>
    <sheetView topLeftCell="D34" zoomScale="126" workbookViewId="0">
      <selection activeCell="F5" sqref="F5"/>
    </sheetView>
  </sheetViews>
  <sheetFormatPr defaultRowHeight="14.25" x14ac:dyDescent="0.45"/>
  <cols>
    <col min="1" max="1" width="13.86328125" customWidth="1"/>
    <col min="2" max="2" width="9.73046875" bestFit="1" customWidth="1"/>
    <col min="3" max="3" width="10.3984375" customWidth="1"/>
    <col min="4" max="4" width="14.265625" customWidth="1"/>
    <col min="5" max="5" width="12.86328125" customWidth="1"/>
  </cols>
  <sheetData>
    <row r="1" spans="1:6" x14ac:dyDescent="0.4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28</v>
      </c>
    </row>
    <row r="2" spans="1:6" x14ac:dyDescent="0.45">
      <c r="A2" s="5">
        <v>16</v>
      </c>
      <c r="B2" s="5">
        <v>2.8000000000000001E-2</v>
      </c>
      <c r="C2" s="5">
        <f>ROUND((300*300)/B2,0)</f>
        <v>3214286</v>
      </c>
      <c r="D2" s="5">
        <f>A2*300*300</f>
        <v>1440000</v>
      </c>
      <c r="E2" s="5">
        <f>C2+D2</f>
        <v>4654286</v>
      </c>
      <c r="F2" s="8">
        <f>ROUND((300*240)/B2,0)+D2</f>
        <v>4011429</v>
      </c>
    </row>
    <row r="3" spans="1:6" x14ac:dyDescent="0.45">
      <c r="A3">
        <f>A2+24</f>
        <v>40</v>
      </c>
      <c r="B3">
        <v>3.9E-2</v>
      </c>
      <c r="C3">
        <f>ROUND((300*300)/B3,0)</f>
        <v>2307692</v>
      </c>
      <c r="D3">
        <f>A3*300*300</f>
        <v>3600000</v>
      </c>
      <c r="E3">
        <f>C3+D3</f>
        <v>5907692</v>
      </c>
    </row>
    <row r="4" spans="1:6" x14ac:dyDescent="0.45">
      <c r="A4">
        <f>A3+24</f>
        <v>64</v>
      </c>
      <c r="B4">
        <v>4.5999999999999999E-2</v>
      </c>
      <c r="C4">
        <f>ROUND((300*300)/B4,0)</f>
        <v>1956522</v>
      </c>
      <c r="D4">
        <f>A4*300*300</f>
        <v>5760000</v>
      </c>
      <c r="E4">
        <f>C4+D4</f>
        <v>7716522</v>
      </c>
    </row>
    <row r="5" spans="1:6" x14ac:dyDescent="0.45">
      <c r="A5">
        <f>A4+24</f>
        <v>88</v>
      </c>
      <c r="B5">
        <v>5.0999999999999997E-2</v>
      </c>
      <c r="C5">
        <f>ROUND((300*300)/B5,0)</f>
        <v>1764706</v>
      </c>
      <c r="D5">
        <f>A5*300*300</f>
        <v>7920000</v>
      </c>
      <c r="E5">
        <f>C5+D5</f>
        <v>9684706</v>
      </c>
    </row>
    <row r="6" spans="1:6" x14ac:dyDescent="0.45">
      <c r="A6">
        <f>A5+24</f>
        <v>112</v>
      </c>
      <c r="B6">
        <v>7.0000000000000007E-2</v>
      </c>
      <c r="C6">
        <f>ROUND((300*300)/B6,0)</f>
        <v>1285714</v>
      </c>
      <c r="D6">
        <f>A6*300*300</f>
        <v>10080000</v>
      </c>
      <c r="E6">
        <f>C6+D6</f>
        <v>11365714</v>
      </c>
    </row>
    <row r="33" spans="1:8" x14ac:dyDescent="0.45">
      <c r="A33" t="s">
        <v>19</v>
      </c>
      <c r="B33" t="s">
        <v>20</v>
      </c>
      <c r="C33" t="s">
        <v>21</v>
      </c>
      <c r="D33" t="s">
        <v>22</v>
      </c>
      <c r="F33" t="s">
        <v>23</v>
      </c>
      <c r="G33" t="s">
        <v>26</v>
      </c>
      <c r="H33" t="s">
        <v>27</v>
      </c>
    </row>
    <row r="34" spans="1:8" x14ac:dyDescent="0.45">
      <c r="A34" s="5">
        <v>16</v>
      </c>
      <c r="B34" s="5">
        <v>2.8000000000000001E-2</v>
      </c>
      <c r="C34" s="5">
        <f>ROUND((300*300)/B34,0)</f>
        <v>3214286</v>
      </c>
      <c r="D34" s="5">
        <f>A34*300*300</f>
        <v>1440000</v>
      </c>
      <c r="F34" s="5">
        <f>C34+D34</f>
        <v>4654286</v>
      </c>
      <c r="G34" s="8">
        <f>ROUND((300*3000)/0.32,0)</f>
        <v>2812500</v>
      </c>
      <c r="H34" s="7">
        <f>ROUND((300*3000)/0.11,0)+D38</f>
        <v>18261818</v>
      </c>
    </row>
    <row r="35" spans="1:8" x14ac:dyDescent="0.45">
      <c r="A35">
        <f>A34+24</f>
        <v>40</v>
      </c>
      <c r="B35">
        <v>3.9E-2</v>
      </c>
      <c r="C35">
        <f>ROUND((300*300)/B35,0)</f>
        <v>2307692</v>
      </c>
      <c r="D35">
        <f>A35*300*300</f>
        <v>3600000</v>
      </c>
      <c r="F35">
        <f>C35+D35</f>
        <v>5907692</v>
      </c>
    </row>
    <row r="36" spans="1:8" x14ac:dyDescent="0.45">
      <c r="A36">
        <f>A35+24</f>
        <v>64</v>
      </c>
      <c r="B36">
        <v>4.5999999999999999E-2</v>
      </c>
      <c r="C36">
        <f>ROUND((300*300)/B36,0)</f>
        <v>1956522</v>
      </c>
      <c r="D36">
        <f>A36*300*300</f>
        <v>5760000</v>
      </c>
      <c r="F36">
        <f>C36+D36</f>
        <v>7716522</v>
      </c>
    </row>
    <row r="37" spans="1:8" x14ac:dyDescent="0.45">
      <c r="A37">
        <f>A36+24</f>
        <v>88</v>
      </c>
      <c r="B37">
        <v>5.0999999999999997E-2</v>
      </c>
      <c r="C37">
        <f>ROUND((300*300)/B37,0)</f>
        <v>1764706</v>
      </c>
      <c r="D37">
        <f>A37*300*300</f>
        <v>7920000</v>
      </c>
      <c r="F37">
        <f>C37+D37</f>
        <v>9684706</v>
      </c>
    </row>
    <row r="38" spans="1:8" x14ac:dyDescent="0.45">
      <c r="A38">
        <f>A37+24</f>
        <v>112</v>
      </c>
      <c r="B38">
        <v>7.0000000000000007E-2</v>
      </c>
      <c r="C38">
        <f>ROUND((300*300)/B38,0)</f>
        <v>1285714</v>
      </c>
      <c r="D38">
        <f>A38*300*300</f>
        <v>10080000</v>
      </c>
      <c r="F38">
        <f>C38+D38</f>
        <v>11365714</v>
      </c>
    </row>
    <row r="46" spans="1:8" x14ac:dyDescent="0.45">
      <c r="A46" t="s">
        <v>29</v>
      </c>
    </row>
    <row r="47" spans="1:8" x14ac:dyDescent="0.45">
      <c r="A47" t="s">
        <v>21</v>
      </c>
      <c r="B47" t="s">
        <v>22</v>
      </c>
      <c r="C47" t="s">
        <v>24</v>
      </c>
      <c r="D47" t="s">
        <v>30</v>
      </c>
      <c r="E47" t="s">
        <v>31</v>
      </c>
    </row>
    <row r="48" spans="1:8" x14ac:dyDescent="0.45">
      <c r="A48">
        <f>ROUND(300/$B$34,0)</f>
        <v>10714</v>
      </c>
      <c r="B48">
        <f>16*300</f>
        <v>4800</v>
      </c>
      <c r="D48">
        <f>(A48*0.028)+C48*0.32</f>
        <v>299.99200000000002</v>
      </c>
      <c r="E48">
        <f>A48*300+B48*300+C48*3000</f>
        <v>4654200</v>
      </c>
    </row>
    <row r="49" spans="1:5" x14ac:dyDescent="0.45">
      <c r="A49">
        <v>5000</v>
      </c>
      <c r="B49">
        <v>2400</v>
      </c>
      <c r="C49">
        <v>400</v>
      </c>
      <c r="D49">
        <f>(A49*0.028)+C49*0.4</f>
        <v>300</v>
      </c>
      <c r="E49">
        <f>A49*300+B49*300+C49*3000</f>
        <v>3420000</v>
      </c>
    </row>
    <row r="50" spans="1:5" x14ac:dyDescent="0.45">
      <c r="A50">
        <v>2800</v>
      </c>
      <c r="B50">
        <v>1300</v>
      </c>
      <c r="C50">
        <v>550</v>
      </c>
      <c r="D50">
        <f>(A50*0.028)+C50*0.4</f>
        <v>298.39999999999998</v>
      </c>
      <c r="E50" s="9">
        <f>A50*300+B50*300+C50*3000</f>
        <v>2880000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B2110-015B-434A-A256-8D56B308F5F5}">
  <dimension ref="A1:D11"/>
  <sheetViews>
    <sheetView workbookViewId="0">
      <selection activeCell="F21" sqref="F21"/>
    </sheetView>
  </sheetViews>
  <sheetFormatPr defaultRowHeight="14.25" x14ac:dyDescent="0.45"/>
  <cols>
    <col min="1" max="1" width="9.1328125" customWidth="1"/>
    <col min="2" max="2" width="9.86328125" customWidth="1"/>
    <col min="3" max="3" width="11.265625" customWidth="1"/>
    <col min="4" max="4" width="13.73046875" customWidth="1"/>
    <col min="9" max="9" width="18.86328125" customWidth="1"/>
  </cols>
  <sheetData>
    <row r="1" spans="1:4" x14ac:dyDescent="0.45">
      <c r="A1" t="s">
        <v>11</v>
      </c>
      <c r="B1" t="s">
        <v>12</v>
      </c>
      <c r="C1" t="s">
        <v>13</v>
      </c>
      <c r="D1" t="s">
        <v>14</v>
      </c>
    </row>
    <row r="2" spans="1:4" x14ac:dyDescent="0.45">
      <c r="A2" t="s">
        <v>8</v>
      </c>
      <c r="B2" t="s">
        <v>61</v>
      </c>
      <c r="C2">
        <v>1200</v>
      </c>
      <c r="D2">
        <f>C2*700000</f>
        <v>840000000</v>
      </c>
    </row>
    <row r="3" spans="1:4" x14ac:dyDescent="0.45">
      <c r="A3" t="s">
        <v>1</v>
      </c>
      <c r="B3" t="s">
        <v>8</v>
      </c>
      <c r="C3">
        <v>300</v>
      </c>
      <c r="D3">
        <f t="shared" ref="D3:D11" si="0">C3*700000</f>
        <v>210000000</v>
      </c>
    </row>
    <row r="4" spans="1:4" x14ac:dyDescent="0.45">
      <c r="A4" t="s">
        <v>2</v>
      </c>
      <c r="B4" t="s">
        <v>3</v>
      </c>
      <c r="C4">
        <v>500</v>
      </c>
      <c r="D4">
        <f t="shared" si="0"/>
        <v>350000000</v>
      </c>
    </row>
    <row r="5" spans="1:4" x14ac:dyDescent="0.45">
      <c r="A5" t="s">
        <v>3</v>
      </c>
      <c r="B5" t="s">
        <v>61</v>
      </c>
      <c r="C5">
        <v>1000</v>
      </c>
      <c r="D5">
        <f t="shared" si="0"/>
        <v>700000000</v>
      </c>
    </row>
    <row r="6" spans="1:4" x14ac:dyDescent="0.45">
      <c r="A6" t="s">
        <v>6</v>
      </c>
      <c r="B6" t="s">
        <v>5</v>
      </c>
      <c r="C6">
        <v>400</v>
      </c>
      <c r="D6">
        <f t="shared" si="0"/>
        <v>280000000</v>
      </c>
    </row>
    <row r="7" spans="1:4" x14ac:dyDescent="0.45">
      <c r="A7" t="s">
        <v>5</v>
      </c>
      <c r="B7" t="s">
        <v>4</v>
      </c>
      <c r="C7">
        <v>800</v>
      </c>
      <c r="D7">
        <f t="shared" si="0"/>
        <v>560000000</v>
      </c>
    </row>
    <row r="8" spans="1:4" x14ac:dyDescent="0.45">
      <c r="A8" t="s">
        <v>4</v>
      </c>
      <c r="B8" t="s">
        <v>61</v>
      </c>
      <c r="C8">
        <v>600</v>
      </c>
      <c r="D8">
        <f t="shared" si="0"/>
        <v>420000000</v>
      </c>
    </row>
    <row r="9" spans="1:4" x14ac:dyDescent="0.45">
      <c r="A9" t="s">
        <v>62</v>
      </c>
      <c r="B9" t="s">
        <v>61</v>
      </c>
      <c r="C9">
        <v>700</v>
      </c>
      <c r="D9">
        <f t="shared" si="0"/>
        <v>490000000</v>
      </c>
    </row>
    <row r="10" spans="1:4" x14ac:dyDescent="0.45">
      <c r="A10" t="s">
        <v>63</v>
      </c>
      <c r="B10" t="s">
        <v>61</v>
      </c>
      <c r="C10">
        <v>700</v>
      </c>
      <c r="D10">
        <f t="shared" si="0"/>
        <v>490000000</v>
      </c>
    </row>
    <row r="11" spans="1:4" x14ac:dyDescent="0.45">
      <c r="A11" t="s">
        <v>64</v>
      </c>
      <c r="B11" t="s">
        <v>61</v>
      </c>
      <c r="C11">
        <v>700</v>
      </c>
      <c r="D11">
        <f t="shared" si="0"/>
        <v>490000000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Finance</vt:lpstr>
      <vt:lpstr>CostPrice</vt:lpstr>
      <vt:lpstr>LCOE</vt:lpstr>
      <vt:lpstr>Dunkelflaute 11okt23</vt:lpstr>
      <vt:lpstr>LoadZones</vt:lpstr>
      <vt:lpstr>BattVSSolar</vt:lpstr>
      <vt:lpstr>Connections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 Dekoning</dc:creator>
  <cp:lastModifiedBy>Mats Dekoning</cp:lastModifiedBy>
  <dcterms:created xsi:type="dcterms:W3CDTF">2025-01-06T15:56:54Z</dcterms:created>
  <dcterms:modified xsi:type="dcterms:W3CDTF">2025-04-03T18:57:27Z</dcterms:modified>
</cp:coreProperties>
</file>