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ropbox\CIIR\Censo\censo_indigena\"/>
    </mc:Choice>
  </mc:AlternateContent>
  <xr:revisionPtr revIDLastSave="0" documentId="13_ncr:1_{382AEF5D-AC19-4CD3-BC94-6C68EECBA3D8}" xr6:coauthVersionLast="47" xr6:coauthVersionMax="47" xr10:uidLastSave="{00000000-0000-0000-0000-000000000000}"/>
  <bookViews>
    <workbookView xWindow="-120" yWindow="-120" windowWidth="29040" windowHeight="15840" xr2:uid="{E13A3416-046C-42DD-8F30-F3C9CDFBA19A}"/>
  </bookViews>
  <sheets>
    <sheet name="País" sheetId="1" r:id="rId1"/>
    <sheet name="(15) Arica" sheetId="16" r:id="rId2"/>
    <sheet name="(1) Tarapacá" sheetId="2" r:id="rId3"/>
    <sheet name="(2) Antogasta" sheetId="3" r:id="rId4"/>
    <sheet name="(3) Atacama" sheetId="4" r:id="rId5"/>
    <sheet name="(4) Coquimbo" sheetId="5" r:id="rId6"/>
    <sheet name="(5) Valparaíso" sheetId="6" r:id="rId7"/>
    <sheet name="(6) O Higgins" sheetId="7" r:id="rId8"/>
    <sheet name="(7) Maule" sheetId="8" r:id="rId9"/>
    <sheet name="(8) Bío Bío" sheetId="9" r:id="rId10"/>
    <sheet name="(9) Araucanía" sheetId="10" r:id="rId11"/>
    <sheet name="(14) Los Ríos" sheetId="11" r:id="rId12"/>
    <sheet name="(10) Los Lagos" sheetId="12" r:id="rId13"/>
    <sheet name="(11) Aysén" sheetId="13" r:id="rId14"/>
    <sheet name="(12) Magallanes" sheetId="14" r:id="rId15"/>
    <sheet name="(13) Metropolitana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R27" i="1"/>
  <c r="R47" i="1" s="1"/>
  <c r="R29" i="1"/>
  <c r="R31" i="1"/>
  <c r="R33" i="1"/>
  <c r="R35" i="1"/>
  <c r="R37" i="1"/>
  <c r="R39" i="1"/>
  <c r="R48" i="1" s="1"/>
  <c r="R41" i="1"/>
  <c r="R43" i="1"/>
  <c r="R45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S27" i="1"/>
  <c r="S29" i="1"/>
  <c r="S31" i="1"/>
  <c r="S33" i="1"/>
  <c r="S35" i="1"/>
  <c r="S37" i="1"/>
  <c r="S39" i="1"/>
  <c r="S41" i="1"/>
  <c r="S43" i="1"/>
  <c r="S45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23" i="1"/>
  <c r="L11" i="1" s="1"/>
  <c r="C22" i="1"/>
  <c r="B25" i="3"/>
  <c r="B23" i="2"/>
  <c r="C7" i="1"/>
  <c r="D4" i="1" s="1"/>
  <c r="B24" i="16"/>
  <c r="C23" i="16" s="1"/>
  <c r="B9" i="16"/>
  <c r="C7" i="16" s="1"/>
  <c r="B24" i="15"/>
  <c r="C23" i="15" s="1"/>
  <c r="B9" i="15"/>
  <c r="C8" i="15" s="1"/>
  <c r="B24" i="14"/>
  <c r="C22" i="14" s="1"/>
  <c r="B9" i="14"/>
  <c r="C6" i="14" s="1"/>
  <c r="B24" i="13"/>
  <c r="C23" i="13" s="1"/>
  <c r="B9" i="13"/>
  <c r="C6" i="13" s="1"/>
  <c r="B24" i="12"/>
  <c r="C17" i="12" s="1"/>
  <c r="B9" i="12"/>
  <c r="C6" i="12" s="1"/>
  <c r="B24" i="11"/>
  <c r="C17" i="11" s="1"/>
  <c r="B9" i="11"/>
  <c r="C6" i="11" s="1"/>
  <c r="B24" i="10"/>
  <c r="C23" i="10" s="1"/>
  <c r="B9" i="10"/>
  <c r="C6" i="10" s="1"/>
  <c r="B24" i="9"/>
  <c r="C23" i="9" s="1"/>
  <c r="B9" i="9"/>
  <c r="C7" i="9" s="1"/>
  <c r="B24" i="8"/>
  <c r="C20" i="8" s="1"/>
  <c r="B9" i="8"/>
  <c r="C8" i="8" s="1"/>
  <c r="B24" i="7"/>
  <c r="C23" i="7" s="1"/>
  <c r="B9" i="7"/>
  <c r="C8" i="7" s="1"/>
  <c r="B24" i="6"/>
  <c r="C23" i="6" s="1"/>
  <c r="R49" i="1" l="1"/>
  <c r="R52" i="1" s="1"/>
  <c r="R50" i="1"/>
  <c r="R51" i="1"/>
  <c r="I5" i="1"/>
  <c r="I12" i="1"/>
  <c r="J12" i="1"/>
  <c r="K11" i="1"/>
  <c r="L13" i="1"/>
  <c r="J5" i="1"/>
  <c r="J13" i="1"/>
  <c r="K12" i="1"/>
  <c r="L6" i="1"/>
  <c r="L12" i="1"/>
  <c r="I7" i="1"/>
  <c r="K5" i="1"/>
  <c r="K13" i="1"/>
  <c r="L7" i="1"/>
  <c r="K10" i="1"/>
  <c r="I8" i="1"/>
  <c r="J7" i="1"/>
  <c r="K6" i="1"/>
  <c r="L5" i="1"/>
  <c r="L8" i="1"/>
  <c r="I9" i="1"/>
  <c r="J8" i="1"/>
  <c r="K7" i="1"/>
  <c r="L9" i="1"/>
  <c r="J11" i="1"/>
  <c r="I10" i="1"/>
  <c r="J9" i="1"/>
  <c r="K8" i="1"/>
  <c r="L10" i="1"/>
  <c r="I13" i="1"/>
  <c r="I11" i="1"/>
  <c r="J10" i="1"/>
  <c r="K9" i="1"/>
  <c r="D21" i="1"/>
  <c r="C18" i="6"/>
  <c r="D16" i="1"/>
  <c r="D17" i="1"/>
  <c r="D19" i="1"/>
  <c r="D13" i="1"/>
  <c r="D14" i="1"/>
  <c r="D15" i="1"/>
  <c r="D18" i="1"/>
  <c r="D12" i="1"/>
  <c r="D20" i="1"/>
  <c r="D5" i="1"/>
  <c r="D6" i="1"/>
  <c r="C14" i="16"/>
  <c r="C15" i="16"/>
  <c r="C16" i="16"/>
  <c r="C17" i="16"/>
  <c r="C18" i="16"/>
  <c r="C19" i="16"/>
  <c r="C20" i="16"/>
  <c r="C21" i="16"/>
  <c r="C22" i="16"/>
  <c r="C6" i="16"/>
  <c r="C8" i="16"/>
  <c r="C9" i="16" s="1"/>
  <c r="C16" i="15"/>
  <c r="C17" i="15"/>
  <c r="C18" i="15"/>
  <c r="C19" i="15"/>
  <c r="C20" i="15"/>
  <c r="C7" i="15"/>
  <c r="C6" i="15"/>
  <c r="C21" i="15"/>
  <c r="C14" i="15"/>
  <c r="C22" i="15"/>
  <c r="C15" i="15"/>
  <c r="C16" i="14"/>
  <c r="C18" i="14"/>
  <c r="C19" i="14"/>
  <c r="C20" i="14"/>
  <c r="C21" i="14"/>
  <c r="C15" i="14"/>
  <c r="C17" i="14"/>
  <c r="C14" i="14"/>
  <c r="C23" i="14"/>
  <c r="C7" i="14"/>
  <c r="C8" i="14"/>
  <c r="C15" i="13"/>
  <c r="C16" i="13"/>
  <c r="C17" i="13"/>
  <c r="C18" i="13"/>
  <c r="C19" i="13"/>
  <c r="C20" i="13"/>
  <c r="C21" i="13"/>
  <c r="C14" i="13"/>
  <c r="C22" i="13"/>
  <c r="C7" i="13"/>
  <c r="C8" i="13"/>
  <c r="C19" i="12"/>
  <c r="C8" i="12"/>
  <c r="C14" i="12"/>
  <c r="C15" i="12"/>
  <c r="C16" i="12"/>
  <c r="C7" i="12"/>
  <c r="C9" i="12" s="1"/>
  <c r="C18" i="12"/>
  <c r="C20" i="12"/>
  <c r="C21" i="12"/>
  <c r="C22" i="12"/>
  <c r="C23" i="12"/>
  <c r="C18" i="11"/>
  <c r="C19" i="11"/>
  <c r="C21" i="11"/>
  <c r="C7" i="11"/>
  <c r="C8" i="11"/>
  <c r="C22" i="11"/>
  <c r="C15" i="11"/>
  <c r="C23" i="11"/>
  <c r="C20" i="11"/>
  <c r="C14" i="11"/>
  <c r="C16" i="11"/>
  <c r="C16" i="10"/>
  <c r="C17" i="10"/>
  <c r="C18" i="10"/>
  <c r="C19" i="10"/>
  <c r="C21" i="10"/>
  <c r="C20" i="10"/>
  <c r="C22" i="10"/>
  <c r="C14" i="10"/>
  <c r="C15" i="10"/>
  <c r="C7" i="10"/>
  <c r="C8" i="10"/>
  <c r="C14" i="9"/>
  <c r="C15" i="9"/>
  <c r="C16" i="9"/>
  <c r="C17" i="9"/>
  <c r="C18" i="9"/>
  <c r="C8" i="9"/>
  <c r="C6" i="9"/>
  <c r="C9" i="9" s="1"/>
  <c r="C19" i="9"/>
  <c r="C20" i="9"/>
  <c r="C21" i="9"/>
  <c r="C22" i="9"/>
  <c r="C14" i="8"/>
  <c r="C15" i="8"/>
  <c r="C21" i="8"/>
  <c r="C22" i="8"/>
  <c r="C23" i="8"/>
  <c r="C16" i="8"/>
  <c r="C7" i="8"/>
  <c r="C18" i="8"/>
  <c r="C6" i="8"/>
  <c r="C17" i="8"/>
  <c r="C19" i="8"/>
  <c r="C16" i="7"/>
  <c r="C7" i="7"/>
  <c r="C6" i="7"/>
  <c r="C17" i="7"/>
  <c r="C18" i="7"/>
  <c r="C19" i="7"/>
  <c r="C20" i="7"/>
  <c r="C21" i="7"/>
  <c r="C14" i="7"/>
  <c r="C22" i="7"/>
  <c r="C15" i="7"/>
  <c r="C16" i="6"/>
  <c r="C17" i="6"/>
  <c r="C19" i="6"/>
  <c r="C20" i="6"/>
  <c r="C21" i="6"/>
  <c r="C22" i="6"/>
  <c r="C15" i="6"/>
  <c r="C14" i="6"/>
  <c r="K14" i="1" l="1"/>
  <c r="L14" i="1"/>
  <c r="J14" i="1"/>
  <c r="I14" i="1"/>
  <c r="D22" i="1"/>
  <c r="D7" i="1"/>
  <c r="C24" i="16"/>
  <c r="C9" i="15"/>
  <c r="C24" i="15"/>
  <c r="C24" i="14"/>
  <c r="C9" i="14"/>
  <c r="C24" i="13"/>
  <c r="C9" i="13"/>
  <c r="C24" i="12"/>
  <c r="C9" i="11"/>
  <c r="C24" i="11"/>
  <c r="C24" i="10"/>
  <c r="C9" i="10"/>
  <c r="C24" i="9"/>
  <c r="C24" i="8"/>
  <c r="C9" i="8"/>
  <c r="C9" i="7"/>
  <c r="C24" i="7"/>
  <c r="C24" i="6"/>
  <c r="B9" i="6" l="1"/>
  <c r="C8" i="6" s="1"/>
  <c r="B25" i="5"/>
  <c r="C24" i="5" s="1"/>
  <c r="B9" i="5"/>
  <c r="C6" i="5" s="1"/>
  <c r="B25" i="4"/>
  <c r="C18" i="4" s="1"/>
  <c r="B9" i="4"/>
  <c r="C6" i="4" s="1"/>
  <c r="C20" i="3"/>
  <c r="B9" i="3"/>
  <c r="C8" i="3" s="1"/>
  <c r="C22" i="2"/>
  <c r="B9" i="2"/>
  <c r="C8" i="2" s="1"/>
  <c r="C16" i="5" l="1"/>
  <c r="C15" i="5"/>
  <c r="C6" i="6"/>
  <c r="C7" i="6"/>
  <c r="C17" i="5"/>
  <c r="C20" i="5"/>
  <c r="C18" i="5"/>
  <c r="C21" i="5"/>
  <c r="C19" i="5"/>
  <c r="C22" i="5"/>
  <c r="C7" i="5"/>
  <c r="C8" i="5"/>
  <c r="C23" i="5"/>
  <c r="C17" i="4"/>
  <c r="C19" i="4"/>
  <c r="C20" i="4"/>
  <c r="C21" i="4"/>
  <c r="C7" i="4"/>
  <c r="C8" i="4"/>
  <c r="C9" i="4" s="1"/>
  <c r="C22" i="4"/>
  <c r="C15" i="4"/>
  <c r="C23" i="4"/>
  <c r="C16" i="4"/>
  <c r="C24" i="4"/>
  <c r="C22" i="3"/>
  <c r="C23" i="3"/>
  <c r="C21" i="3"/>
  <c r="C24" i="3"/>
  <c r="C17" i="3"/>
  <c r="C18" i="3"/>
  <c r="C19" i="3"/>
  <c r="C15" i="3"/>
  <c r="C16" i="3"/>
  <c r="C6" i="3"/>
  <c r="C7" i="3"/>
  <c r="C16" i="2"/>
  <c r="C15" i="2"/>
  <c r="C18" i="2"/>
  <c r="C19" i="2"/>
  <c r="C21" i="2"/>
  <c r="C17" i="2"/>
  <c r="C20" i="2"/>
  <c r="C14" i="2"/>
  <c r="C13" i="2"/>
  <c r="C6" i="2"/>
  <c r="C7" i="2"/>
  <c r="C9" i="6" l="1"/>
  <c r="C25" i="5"/>
  <c r="C9" i="5"/>
  <c r="C25" i="4"/>
  <c r="C25" i="3"/>
  <c r="C9" i="3"/>
  <c r="C23" i="2"/>
  <c r="C9" i="2"/>
  <c r="C48" i="1"/>
  <c r="S48" i="1" s="1"/>
  <c r="F49" i="1" l="1"/>
  <c r="F42" i="1" s="1"/>
  <c r="F52" i="1"/>
  <c r="H50" i="1"/>
  <c r="O52" i="1"/>
  <c r="H49" i="1"/>
  <c r="H32" i="1" s="1"/>
  <c r="Q51" i="1"/>
  <c r="I52" i="1"/>
  <c r="O51" i="1"/>
  <c r="E51" i="1"/>
  <c r="G49" i="1"/>
  <c r="G30" i="1" s="1"/>
  <c r="F50" i="1"/>
  <c r="F51" i="1"/>
  <c r="I50" i="1"/>
  <c r="D52" i="1"/>
  <c r="O49" i="1"/>
  <c r="O30" i="1" s="1"/>
  <c r="K49" i="1"/>
  <c r="K30" i="1" s="1"/>
  <c r="J50" i="1"/>
  <c r="L52" i="1"/>
  <c r="G50" i="1"/>
  <c r="J51" i="1"/>
  <c r="M49" i="1"/>
  <c r="E49" i="1"/>
  <c r="C51" i="1"/>
  <c r="H51" i="1"/>
  <c r="G52" i="1"/>
  <c r="N50" i="1"/>
  <c r="L50" i="1"/>
  <c r="K51" i="1"/>
  <c r="P49" i="1"/>
  <c r="P30" i="1" s="1"/>
  <c r="Q49" i="1"/>
  <c r="Q30" i="1" s="1"/>
  <c r="C52" i="1"/>
  <c r="Q50" i="1"/>
  <c r="J52" i="1"/>
  <c r="E52" i="1"/>
  <c r="Q52" i="1"/>
  <c r="I51" i="1"/>
  <c r="D49" i="1"/>
  <c r="L49" i="1"/>
  <c r="L30" i="1" s="1"/>
  <c r="C50" i="1"/>
  <c r="N51" i="1"/>
  <c r="C49" i="1"/>
  <c r="M50" i="1"/>
  <c r="O50" i="1"/>
  <c r="P50" i="1"/>
  <c r="P52" i="1"/>
  <c r="H52" i="1"/>
  <c r="H44" i="1"/>
  <c r="M52" i="1"/>
  <c r="D50" i="1"/>
  <c r="E50" i="1"/>
  <c r="J49" i="1"/>
  <c r="J30" i="1" s="1"/>
  <c r="N49" i="1"/>
  <c r="N30" i="1" s="1"/>
  <c r="M51" i="1"/>
  <c r="P51" i="1"/>
  <c r="K50" i="1"/>
  <c r="I49" i="1"/>
  <c r="I30" i="1" s="1"/>
  <c r="K52" i="1"/>
  <c r="G51" i="1"/>
  <c r="L51" i="1"/>
  <c r="D51" i="1"/>
  <c r="N52" i="1"/>
  <c r="H38" i="1"/>
  <c r="S50" i="1" l="1"/>
  <c r="S52" i="1"/>
  <c r="S51" i="1"/>
  <c r="F40" i="1"/>
  <c r="H42" i="1"/>
  <c r="F32" i="1"/>
  <c r="M28" i="1"/>
  <c r="M30" i="1"/>
  <c r="F36" i="1"/>
  <c r="F28" i="1"/>
  <c r="F38" i="1"/>
  <c r="F34" i="1"/>
  <c r="H36" i="1"/>
  <c r="H30" i="1"/>
  <c r="S49" i="1"/>
  <c r="C28" i="1"/>
  <c r="F44" i="1"/>
  <c r="F30" i="1"/>
  <c r="H34" i="1"/>
  <c r="H28" i="1"/>
  <c r="H40" i="1"/>
  <c r="P32" i="1"/>
  <c r="P38" i="1"/>
  <c r="P28" i="1"/>
  <c r="P40" i="1"/>
  <c r="P34" i="1"/>
  <c r="P44" i="1"/>
  <c r="P36" i="1"/>
  <c r="P42" i="1"/>
  <c r="N28" i="1"/>
  <c r="N40" i="1"/>
  <c r="N42" i="1"/>
  <c r="N36" i="1"/>
  <c r="N32" i="1"/>
  <c r="N38" i="1"/>
  <c r="N44" i="1"/>
  <c r="N34" i="1"/>
  <c r="L42" i="1"/>
  <c r="L40" i="1"/>
  <c r="L34" i="1"/>
  <c r="L32" i="1"/>
  <c r="L38" i="1"/>
  <c r="L28" i="1"/>
  <c r="L44" i="1"/>
  <c r="L36" i="1"/>
  <c r="Q32" i="1"/>
  <c r="Q44" i="1"/>
  <c r="Q38" i="1"/>
  <c r="Q42" i="1"/>
  <c r="Q28" i="1"/>
  <c r="Q34" i="1"/>
  <c r="Q36" i="1"/>
  <c r="Q40" i="1"/>
  <c r="G36" i="1"/>
  <c r="G38" i="1"/>
  <c r="G34" i="1"/>
  <c r="G40" i="1"/>
  <c r="G44" i="1"/>
  <c r="G42" i="1"/>
  <c r="G28" i="1"/>
  <c r="G32" i="1"/>
  <c r="J28" i="1"/>
  <c r="J38" i="1"/>
  <c r="J44" i="1"/>
  <c r="J32" i="1"/>
  <c r="J40" i="1"/>
  <c r="J36" i="1"/>
  <c r="J42" i="1"/>
  <c r="J34" i="1"/>
  <c r="D36" i="1"/>
  <c r="D34" i="1"/>
  <c r="D28" i="1"/>
  <c r="D30" i="1"/>
  <c r="D42" i="1"/>
  <c r="D44" i="1"/>
  <c r="D38" i="1"/>
  <c r="D32" i="1"/>
  <c r="D40" i="1"/>
  <c r="E42" i="1"/>
  <c r="E36" i="1"/>
  <c r="E32" i="1"/>
  <c r="E44" i="1"/>
  <c r="E40" i="1"/>
  <c r="E34" i="1"/>
  <c r="E28" i="1"/>
  <c r="E30" i="1"/>
  <c r="E38" i="1"/>
  <c r="K44" i="1"/>
  <c r="K32" i="1"/>
  <c r="K42" i="1"/>
  <c r="K38" i="1"/>
  <c r="K28" i="1"/>
  <c r="K40" i="1"/>
  <c r="K36" i="1"/>
  <c r="K34" i="1"/>
  <c r="O34" i="1"/>
  <c r="O28" i="1"/>
  <c r="O44" i="1"/>
  <c r="O40" i="1"/>
  <c r="O36" i="1"/>
  <c r="O38" i="1"/>
  <c r="O32" i="1"/>
  <c r="O42" i="1"/>
  <c r="I42" i="1"/>
  <c r="I44" i="1"/>
  <c r="I36" i="1"/>
  <c r="I38" i="1"/>
  <c r="I32" i="1"/>
  <c r="I40" i="1"/>
  <c r="I28" i="1"/>
  <c r="I34" i="1"/>
  <c r="M44" i="1"/>
  <c r="M34" i="1"/>
  <c r="M40" i="1"/>
  <c r="M32" i="1"/>
  <c r="M38" i="1"/>
  <c r="M42" i="1"/>
  <c r="M36" i="1"/>
  <c r="C40" i="1"/>
  <c r="S40" i="1" s="1"/>
  <c r="C34" i="1"/>
  <c r="S34" i="1" s="1"/>
  <c r="C36" i="1"/>
  <c r="C44" i="1"/>
  <c r="C42" i="1"/>
  <c r="C32" i="1"/>
  <c r="C38" i="1"/>
  <c r="C30" i="1"/>
  <c r="S30" i="1" l="1"/>
  <c r="S47" i="1" s="1"/>
  <c r="S38" i="1"/>
  <c r="S32" i="1"/>
  <c r="S42" i="1"/>
  <c r="S44" i="1"/>
  <c r="S28" i="1"/>
  <c r="S36" i="1"/>
</calcChain>
</file>

<file path=xl/sharedStrings.xml><?xml version="1.0" encoding="utf-8"?>
<sst xmlns="http://schemas.openxmlformats.org/spreadsheetml/2006/main" count="412" uniqueCount="69">
  <si>
    <t>Región de Tarapacá</t>
  </si>
  <si>
    <t>p.16 Identificación Indígena</t>
  </si>
  <si>
    <t>Indígena</t>
  </si>
  <si>
    <t>No indígena</t>
  </si>
  <si>
    <t>N</t>
  </si>
  <si>
    <t>Porcentaje</t>
  </si>
  <si>
    <t>NA</t>
  </si>
  <si>
    <t>Total</t>
  </si>
  <si>
    <t>p.16a ¿Cuál?</t>
  </si>
  <si>
    <t>Mapuche</t>
  </si>
  <si>
    <t>Aymara</t>
  </si>
  <si>
    <t>Rapa Nui</t>
  </si>
  <si>
    <t>Lican Antai</t>
  </si>
  <si>
    <t>Quechua</t>
  </si>
  <si>
    <t>Colla</t>
  </si>
  <si>
    <t>Diaguita</t>
  </si>
  <si>
    <t>Kawésqar</t>
  </si>
  <si>
    <t>Yagán</t>
  </si>
  <si>
    <t>Otro</t>
  </si>
  <si>
    <t>Región de Antofasta</t>
  </si>
  <si>
    <t>Yagán o Yámana</t>
  </si>
  <si>
    <t>Región de Atacama</t>
  </si>
  <si>
    <t>Región de Coquimbo</t>
  </si>
  <si>
    <t>Región de Valparaíso</t>
  </si>
  <si>
    <t>Región de O'Higgins</t>
  </si>
  <si>
    <t>Región de Maule</t>
  </si>
  <si>
    <t>Región de Bío Bío</t>
  </si>
  <si>
    <t>Región de Los Ríos</t>
  </si>
  <si>
    <t>Región de Los Lagos</t>
  </si>
  <si>
    <t>Región de Arica</t>
  </si>
  <si>
    <t>Región de Aysén</t>
  </si>
  <si>
    <t>Pueblo Originario</t>
  </si>
  <si>
    <t>Tarapacá</t>
  </si>
  <si>
    <t>Antofagasta</t>
  </si>
  <si>
    <t>Atacama</t>
  </si>
  <si>
    <t>Coquimbo</t>
  </si>
  <si>
    <t>Valparaíso</t>
  </si>
  <si>
    <t>O'Higgins</t>
  </si>
  <si>
    <t>Maule</t>
  </si>
  <si>
    <t>Bío Bío</t>
  </si>
  <si>
    <t>Araucanía</t>
  </si>
  <si>
    <t>Los Ríos</t>
  </si>
  <si>
    <t>Los Lagos</t>
  </si>
  <si>
    <t>Arica</t>
  </si>
  <si>
    <t>Metropolitana</t>
  </si>
  <si>
    <t>Aysén</t>
  </si>
  <si>
    <t>Magallanes</t>
  </si>
  <si>
    <t>Región del la Aruacanía</t>
  </si>
  <si>
    <t>Total sin otros</t>
  </si>
  <si>
    <t>Total sin otro</t>
  </si>
  <si>
    <t>Proporción sin otros</t>
  </si>
  <si>
    <t>Mapuche prop</t>
  </si>
  <si>
    <t>Aymara prop</t>
  </si>
  <si>
    <t>Rapa Nui prop</t>
  </si>
  <si>
    <t>Lican Antai pro</t>
  </si>
  <si>
    <t>Quechua Prop</t>
  </si>
  <si>
    <t>Colla Prop</t>
  </si>
  <si>
    <t>Diaguita Prop</t>
  </si>
  <si>
    <t>Kawésqar prop</t>
  </si>
  <si>
    <t>Yagán o Yamana prop</t>
  </si>
  <si>
    <t>Proyección 10k</t>
  </si>
  <si>
    <t>Proyección 12.5 k</t>
  </si>
  <si>
    <t>Proyección 7.5k</t>
  </si>
  <si>
    <t>Proyección 15k</t>
  </si>
  <si>
    <t>Proyección a 7.5k</t>
  </si>
  <si>
    <t>Proyección a 10k</t>
  </si>
  <si>
    <t>Proyección 12.5k</t>
  </si>
  <si>
    <t>Total pueblo pro</t>
  </si>
  <si>
    <t>Total 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</si>
</sst>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"/>
    <numFmt numFmtId="165" formatCode="_ * #,##0.0_ ;_ * \-#,##0.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1">
    <xf numFmtId="0" fontId="0" fillId="0" borderId="0" xfId="0"/>
    <xf numFmtId="41" fontId="0" fillId="0" borderId="0" xfId="1" applyFont="1"/>
    <xf numFmtId="41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0" xfId="0" applyBorder="1"/>
    <xf numFmtId="41" fontId="0" fillId="0" borderId="0" xfId="1" applyFont="1" applyBorder="1"/>
    <xf numFmtId="165" fontId="0" fillId="0" borderId="0" xfId="1" applyNumberFormat="1" applyFont="1" applyBorder="1"/>
    <xf numFmtId="164" fontId="0" fillId="0" borderId="0" xfId="1" applyNumberFormat="1" applyFont="1" applyBorder="1"/>
    <xf numFmtId="0" fontId="0" fillId="0" borderId="1" xfId="0" applyBorder="1"/>
    <xf numFmtId="41" fontId="0" fillId="0" borderId="1" xfId="1" applyFont="1" applyBorder="1"/>
    <xf numFmtId="165" fontId="0" fillId="0" borderId="1" xfId="1" applyNumberFormat="1" applyFont="1" applyBorder="1"/>
    <xf numFmtId="0" fontId="0" fillId="0" borderId="0" xfId="0" applyFill="1" applyBorder="1"/>
    <xf numFmtId="0" fontId="0" fillId="0" borderId="1" xfId="0" applyFill="1" applyBorder="1"/>
    <xf numFmtId="3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ill="1" applyBorder="1"/>
    <xf numFmtId="0" fontId="0" fillId="2" borderId="0" xfId="0" applyFill="1"/>
    <xf numFmtId="41" fontId="0" fillId="2" borderId="0" xfId="0" applyNumberFormat="1" applyFill="1"/>
    <xf numFmtId="0" fontId="0" fillId="0" borderId="0" xfId="0" applyAlignment="1">
      <alignment horizontal="center" vertical="center"/>
    </xf>
    <xf numFmtId="0" fontId="0" fillId="3" borderId="0" xfId="0" applyFill="1" applyBorder="1"/>
    <xf numFmtId="41" fontId="0" fillId="3" borderId="0" xfId="0" applyNumberFormat="1" applyFill="1"/>
    <xf numFmtId="0" fontId="0" fillId="3" borderId="0" xfId="0" applyFill="1"/>
    <xf numFmtId="41" fontId="0" fillId="3" borderId="0" xfId="1" applyFont="1" applyFill="1"/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1" fontId="0" fillId="0" borderId="0" xfId="1" applyFont="1" applyFill="1"/>
    <xf numFmtId="41" fontId="2" fillId="3" borderId="0" xfId="0" applyNumberFormat="1" applyFont="1" applyFill="1"/>
  </cellXfs>
  <cellStyles count="2">
    <cellStyle name="Millares [0]" xfId="1" builtinId="6"/>
    <cellStyle name="Normal" xfId="0" builtinId="0"/>
  </cellStyles>
  <dxfs count="19">
    <dxf>
      <numFmt numFmtId="33" formatCode="_ * #,##0_ ;_ * \-#,##0_ ;_ * &quot;-&quot;_ ;_ @_ "/>
    </dxf>
    <dxf>
      <numFmt numFmtId="33" formatCode="_ * #,##0_ ;_ * \-#,##0_ ;_ * &quot;-&quot;_ ;_ @_ "/>
    </dxf>
    <dxf>
      <alignment horizontal="general" vertical="bottom" textRotation="0" wrapText="1" indent="0" justifyLastLine="0" shrinkToFit="0" readingOrder="0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numFmt numFmtId="33" formatCode="_ * #,##0_ ;_ * \-#,##0_ ;_ * &quot;-&quot;_ ;_ @_ 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D7E09-5A29-4C3B-B94D-1B9D0EAF428B}" name="Tabla2" displayName="Tabla2" ref="B26:S52" totalsRowShown="0" headerRowDxfId="2">
  <autoFilter ref="B26:S52" xr:uid="{0E8D7E09-5A29-4C3B-B94D-1B9D0EAF428B}"/>
  <tableColumns count="18">
    <tableColumn id="1" xr3:uid="{7FD4A99F-F3DA-41C9-A746-2AFFEBDC516A}" name="Pueblo Originario" dataDxfId="18"/>
    <tableColumn id="2" xr3:uid="{DC861769-A159-4D90-A112-B53AB1D1BC68}" name="Arica" dataDxfId="17"/>
    <tableColumn id="3" xr3:uid="{3396E90A-C266-42D6-B952-F6D5F8E65111}" name="Tarapacá" dataDxfId="16"/>
    <tableColumn id="4" xr3:uid="{2FB75D88-241F-4D56-B5C8-30C5408C4F71}" name="Antofagasta" dataDxfId="15"/>
    <tableColumn id="5" xr3:uid="{828C777B-629C-436A-8134-01AD8156E260}" name="Atacama" dataDxfId="14"/>
    <tableColumn id="6" xr3:uid="{BA996C30-E227-4F30-A99B-99B757912CF7}" name="Coquimbo" dataDxfId="13"/>
    <tableColumn id="7" xr3:uid="{5D7EA67A-9FB7-44D1-8178-79AEEA4BB8DF}" name="Valparaíso" dataDxfId="12"/>
    <tableColumn id="8" xr3:uid="{B42E1DDF-6A0C-45C9-BEC7-0C4CC76436CB}" name="Metropolitana" dataDxfId="11"/>
    <tableColumn id="9" xr3:uid="{EFC73510-FA06-4A33-94BA-09D792D30AD2}" name="O'Higgins" dataDxfId="10"/>
    <tableColumn id="10" xr3:uid="{70B33E1B-B6E2-4B47-92E5-B06C6E51DBF0}" name="Maule" dataDxfId="9"/>
    <tableColumn id="11" xr3:uid="{ABB2FB85-4CD0-4989-9CA0-71160B0A215B}" name="Bío Bío" dataDxfId="8"/>
    <tableColumn id="12" xr3:uid="{38191A13-F592-47C7-95EC-BF0D46EC8465}" name="Araucanía" dataDxfId="7"/>
    <tableColumn id="13" xr3:uid="{E79133D7-9EAF-48B2-808A-D626810DCB52}" name="Los Ríos" dataDxfId="6"/>
    <tableColumn id="14" xr3:uid="{AC156EF5-BB7B-432D-8B81-A03D843CD098}" name="Los Lagos" dataDxfId="5"/>
    <tableColumn id="15" xr3:uid="{5D3CC085-A57A-45AC-AFC5-0462FB91762F}" name="Aysén" dataDxfId="4"/>
    <tableColumn id="16" xr3:uid="{D38F16DE-8B74-4F6E-8E97-3F46F5D5B3D3}" name="Magallanes" dataDxfId="3"/>
    <tableColumn id="17" xr3:uid="{33D74F07-E1FD-4AE7-A56F-DC8C48EBCBE8}" name="Total" dataDxfId="0"/>
    <tableColumn id="18" xr3:uid="{F217F36D-501D-45A7-AD14-9E2BEEA3433D}" name="Total pueblo pro" dataDxfId="1">
      <calculatedColumnFormula>SUM(C27:Q27)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8626-408E-4C8C-A124-9573E9AAAF3D}">
  <dimension ref="B1:S52"/>
  <sheetViews>
    <sheetView tabSelected="1" zoomScale="82" zoomScaleNormal="82" workbookViewId="0">
      <selection activeCell="F21" sqref="F21"/>
    </sheetView>
  </sheetViews>
  <sheetFormatPr baseColWidth="10" defaultRowHeight="15" x14ac:dyDescent="0.25"/>
  <cols>
    <col min="2" max="2" width="19.85546875" customWidth="1"/>
    <col min="3" max="3" width="29.42578125" customWidth="1"/>
    <col min="4" max="4" width="20.7109375" customWidth="1"/>
    <col min="5" max="5" width="19" customWidth="1"/>
    <col min="6" max="6" width="17.28515625" customWidth="1"/>
    <col min="7" max="7" width="12.7109375" customWidth="1"/>
    <col min="8" max="8" width="17.5703125" customWidth="1"/>
    <col min="9" max="9" width="19" customWidth="1"/>
    <col min="10" max="10" width="17.5703125" customWidth="1"/>
    <col min="11" max="11" width="16.85546875" customWidth="1"/>
    <col min="12" max="12" width="13.85546875" customWidth="1"/>
    <col min="13" max="13" width="12.5703125" customWidth="1"/>
    <col min="15" max="15" width="12.140625" customWidth="1"/>
    <col min="17" max="17" width="14.42578125" customWidth="1"/>
    <col min="18" max="18" width="15.85546875" customWidth="1"/>
    <col min="19" max="19" width="12.28515625" bestFit="1" customWidth="1"/>
  </cols>
  <sheetData>
    <row r="1" spans="2:13" x14ac:dyDescent="0.25">
      <c r="B1" s="26" t="s">
        <v>7</v>
      </c>
      <c r="C1" s="26"/>
      <c r="D1" s="26"/>
    </row>
    <row r="2" spans="2:13" ht="15.75" thickBot="1" x14ac:dyDescent="0.3">
      <c r="B2" s="27" t="s">
        <v>1</v>
      </c>
      <c r="C2" s="27"/>
      <c r="D2" s="27"/>
    </row>
    <row r="3" spans="2:13" ht="15.75" thickTop="1" x14ac:dyDescent="0.25">
      <c r="B3" s="4"/>
      <c r="C3" s="4" t="s">
        <v>4</v>
      </c>
      <c r="D3" s="4" t="s">
        <v>5</v>
      </c>
      <c r="H3" s="26" t="s">
        <v>50</v>
      </c>
      <c r="I3" s="26"/>
      <c r="J3" s="26"/>
      <c r="K3" s="26"/>
      <c r="L3" s="26"/>
      <c r="M3" s="26"/>
    </row>
    <row r="4" spans="2:13" x14ac:dyDescent="0.25">
      <c r="B4" s="5" t="s">
        <v>2</v>
      </c>
      <c r="C4" s="6">
        <v>2185792</v>
      </c>
      <c r="D4" s="7">
        <f>(C4*100)/C7</f>
        <v>12.437644400083464</v>
      </c>
      <c r="H4" s="20" t="s">
        <v>31</v>
      </c>
      <c r="I4" s="20" t="s">
        <v>62</v>
      </c>
      <c r="J4" s="20" t="s">
        <v>60</v>
      </c>
      <c r="K4" s="20" t="s">
        <v>61</v>
      </c>
      <c r="L4" s="20" t="s">
        <v>63</v>
      </c>
    </row>
    <row r="5" spans="2:13" x14ac:dyDescent="0.25">
      <c r="B5" s="5" t="s">
        <v>3</v>
      </c>
      <c r="C5" s="6">
        <v>14890284</v>
      </c>
      <c r="D5" s="8">
        <f>(C5*100)/C7</f>
        <v>84.729039820921841</v>
      </c>
      <c r="H5" s="5" t="s">
        <v>9</v>
      </c>
      <c r="I5" s="16">
        <f>(C12*7500)/C23</f>
        <v>6230.5706224816267</v>
      </c>
      <c r="J5" s="16">
        <f>(C12*10000)/C23</f>
        <v>8307.427496642169</v>
      </c>
      <c r="K5" s="16">
        <f>(C12*12500)/C23</f>
        <v>10384.284370802712</v>
      </c>
      <c r="L5" s="16">
        <f>(C12*15000)/C23</f>
        <v>12461.141244963253</v>
      </c>
    </row>
    <row r="6" spans="2:13" ht="15.75" thickBot="1" x14ac:dyDescent="0.3">
      <c r="B6" s="9" t="s">
        <v>6</v>
      </c>
      <c r="C6" s="10">
        <v>497927</v>
      </c>
      <c r="D6" s="11">
        <f>(C6*100)/C7</f>
        <v>2.833315778994689</v>
      </c>
      <c r="H6" s="5" t="s">
        <v>10</v>
      </c>
      <c r="I6" s="16">
        <f>(C13*7500)/C23</f>
        <v>577.35287545702101</v>
      </c>
      <c r="J6" s="16">
        <f>(C13*10000)/C23</f>
        <v>769.80383394269461</v>
      </c>
      <c r="K6" s="16">
        <f>(C13*12500)/C23</f>
        <v>962.25479242836832</v>
      </c>
      <c r="L6" s="16">
        <f>(C13*15000)/C23</f>
        <v>1154.705750914042</v>
      </c>
    </row>
    <row r="7" spans="2:13" ht="15.75" thickTop="1" x14ac:dyDescent="0.25">
      <c r="B7" t="s">
        <v>7</v>
      </c>
      <c r="C7" s="2">
        <f>SUM(C4:C6)</f>
        <v>17574003</v>
      </c>
      <c r="D7" s="3">
        <f>SUM(D4:D6)</f>
        <v>100</v>
      </c>
      <c r="H7" s="12" t="s">
        <v>11</v>
      </c>
      <c r="I7" s="16">
        <f>(C14*7500)/C23</f>
        <v>34.618189497049777</v>
      </c>
      <c r="J7" s="16">
        <f>(C14*10000)/C23</f>
        <v>46.157585996066366</v>
      </c>
      <c r="K7" s="16">
        <f>(C14*12500)/C23</f>
        <v>57.696982495082956</v>
      </c>
      <c r="L7" s="16">
        <f>(C14*15000)/C23</f>
        <v>69.236378994099553</v>
      </c>
    </row>
    <row r="8" spans="2:13" x14ac:dyDescent="0.25">
      <c r="H8" s="12" t="s">
        <v>12</v>
      </c>
      <c r="I8" s="16">
        <f>(C15*7500)/C23</f>
        <v>111.85443098583941</v>
      </c>
      <c r="J8" s="16">
        <f>(C15*10000)/C23</f>
        <v>149.13924131445253</v>
      </c>
      <c r="K8" s="16">
        <f>(C15*12500)/C23</f>
        <v>186.42405164306567</v>
      </c>
      <c r="L8" s="16">
        <f>(C15*15000)/C23</f>
        <v>223.70886197167883</v>
      </c>
    </row>
    <row r="9" spans="2:13" x14ac:dyDescent="0.25">
      <c r="B9" s="28"/>
      <c r="C9" s="28"/>
      <c r="D9" s="28"/>
      <c r="H9" s="5" t="s">
        <v>13</v>
      </c>
      <c r="I9" s="16">
        <f>(C16*7500)/C23</f>
        <v>124.74187061241427</v>
      </c>
      <c r="J9" s="16">
        <f>(C16*10000)/C23</f>
        <v>166.3224941498857</v>
      </c>
      <c r="K9" s="16">
        <f>(C16*12500)/C23</f>
        <v>207.90311768735711</v>
      </c>
      <c r="L9" s="16">
        <f>(C16*15000)/C23</f>
        <v>249.48374122482855</v>
      </c>
    </row>
    <row r="10" spans="2:13" ht="15.75" thickBot="1" x14ac:dyDescent="0.3">
      <c r="B10" s="27" t="s">
        <v>1</v>
      </c>
      <c r="C10" s="27"/>
      <c r="D10" s="27"/>
      <c r="H10" s="12" t="s">
        <v>14</v>
      </c>
      <c r="I10" s="16">
        <f>(C17*7500)/C23</f>
        <v>76.403843273412122</v>
      </c>
      <c r="J10" s="16">
        <f>(C17*10000)/C23</f>
        <v>101.87179103121616</v>
      </c>
      <c r="K10" s="16">
        <f>(C17*12500)/C23</f>
        <v>127.3397387890202</v>
      </c>
      <c r="L10" s="16">
        <f>(C17*15000)/C23</f>
        <v>152.80768654682424</v>
      </c>
    </row>
    <row r="11" spans="2:13" ht="15.75" thickTop="1" x14ac:dyDescent="0.25">
      <c r="B11" s="4"/>
      <c r="C11" s="4" t="s">
        <v>4</v>
      </c>
      <c r="D11" s="4" t="s">
        <v>5</v>
      </c>
      <c r="H11" s="12" t="s">
        <v>15</v>
      </c>
      <c r="I11" s="16">
        <f>(C18*7500)/C23</f>
        <v>325.8654854305758</v>
      </c>
      <c r="J11" s="16">
        <f>(C18*10000)/C23</f>
        <v>434.48731390743438</v>
      </c>
      <c r="K11" s="16">
        <f>(C18*12500)/C23</f>
        <v>543.10914238429291</v>
      </c>
      <c r="L11" s="16">
        <f>(C18*15000)/C23</f>
        <v>651.7309708611516</v>
      </c>
    </row>
    <row r="12" spans="2:13" x14ac:dyDescent="0.25">
      <c r="B12" s="5" t="s">
        <v>9</v>
      </c>
      <c r="C12" s="6">
        <v>1691629</v>
      </c>
      <c r="D12" s="7">
        <f>(C12*100)/C22</f>
        <v>77.392039132726268</v>
      </c>
      <c r="H12" s="5" t="s">
        <v>16</v>
      </c>
      <c r="I12" s="16">
        <f>(C19*7500)/C23</f>
        <v>12.699597551423302</v>
      </c>
      <c r="J12" s="16">
        <f>(C19*10000)/C23</f>
        <v>16.932796735231069</v>
      </c>
      <c r="K12" s="16">
        <f>(C19*12500)/C23</f>
        <v>21.165995919038838</v>
      </c>
      <c r="L12" s="16">
        <f>(C19*15000)/C23</f>
        <v>25.399195102846605</v>
      </c>
    </row>
    <row r="13" spans="2:13" x14ac:dyDescent="0.25">
      <c r="B13" s="5" t="s">
        <v>10</v>
      </c>
      <c r="C13" s="6">
        <v>156754</v>
      </c>
      <c r="D13" s="7">
        <f>(C13*100)/C22</f>
        <v>7.1714966474394632</v>
      </c>
      <c r="H13" s="12" t="s">
        <v>20</v>
      </c>
      <c r="I13" s="16">
        <f>(C20*7500)/C23</f>
        <v>5.8930847106372637</v>
      </c>
      <c r="J13" s="16">
        <f>(C20*10000)/C23</f>
        <v>7.8574462808496843</v>
      </c>
      <c r="K13" s="16">
        <f>(C20*12500)/C23</f>
        <v>9.8218078510621059</v>
      </c>
      <c r="L13" s="16">
        <f>(C20*15000)/C23</f>
        <v>11.786169421274527</v>
      </c>
    </row>
    <row r="14" spans="2:13" x14ac:dyDescent="0.25">
      <c r="B14" s="12" t="s">
        <v>11</v>
      </c>
      <c r="C14" s="6">
        <v>9399</v>
      </c>
      <c r="D14" s="7">
        <f>(C14*100)/C22</f>
        <v>0.43000431880069101</v>
      </c>
      <c r="I14" s="16">
        <f>SUM(I5:I13)</f>
        <v>7500.0000000000009</v>
      </c>
      <c r="J14" s="16">
        <f>SUM(J5:J13)</f>
        <v>10000.000000000004</v>
      </c>
      <c r="K14" s="16">
        <f>SUM(K5:K13)</f>
        <v>12500</v>
      </c>
      <c r="L14" s="16">
        <f>SUM(L5:L13)</f>
        <v>15000.000000000002</v>
      </c>
    </row>
    <row r="15" spans="2:13" x14ac:dyDescent="0.25">
      <c r="B15" s="12" t="s">
        <v>12</v>
      </c>
      <c r="C15" s="6">
        <v>30369</v>
      </c>
      <c r="D15" s="7">
        <f>(C15*100)/C22</f>
        <v>1.3893819723011156</v>
      </c>
    </row>
    <row r="16" spans="2:13" x14ac:dyDescent="0.25">
      <c r="B16" s="5" t="s">
        <v>13</v>
      </c>
      <c r="C16" s="14">
        <v>33868</v>
      </c>
      <c r="D16" s="7">
        <f>(C16*100)/C22</f>
        <v>1.5494612479137997</v>
      </c>
    </row>
    <row r="17" spans="2:19" x14ac:dyDescent="0.25">
      <c r="B17" s="12" t="s">
        <v>14</v>
      </c>
      <c r="C17" s="6">
        <v>20744</v>
      </c>
      <c r="D17" s="7">
        <f>(C17*100)/C22</f>
        <v>0.94903815184610429</v>
      </c>
    </row>
    <row r="18" spans="2:19" x14ac:dyDescent="0.25">
      <c r="B18" s="12" t="s">
        <v>15</v>
      </c>
      <c r="C18" s="6">
        <v>88474</v>
      </c>
      <c r="D18" s="7">
        <f>(C18*100)/C22</f>
        <v>4.0476861476297836</v>
      </c>
    </row>
    <row r="19" spans="2:19" x14ac:dyDescent="0.25">
      <c r="B19" s="5" t="s">
        <v>16</v>
      </c>
      <c r="C19" s="6">
        <v>3448</v>
      </c>
      <c r="D19" s="7">
        <f>(C19*100)/C22</f>
        <v>0.15774602523936404</v>
      </c>
    </row>
    <row r="20" spans="2:19" x14ac:dyDescent="0.25">
      <c r="B20" s="12" t="s">
        <v>20</v>
      </c>
      <c r="C20" s="6">
        <v>1600</v>
      </c>
      <c r="D20" s="7">
        <f>(C20*100)/C22</f>
        <v>7.320001171200187E-2</v>
      </c>
    </row>
    <row r="21" spans="2:19" ht="15.75" thickBot="1" x14ac:dyDescent="0.3">
      <c r="B21" s="9" t="s">
        <v>18</v>
      </c>
      <c r="C21" s="10">
        <v>149507</v>
      </c>
      <c r="D21" s="11">
        <f>(C21*100)/C22</f>
        <v>6.8399463443914152</v>
      </c>
    </row>
    <row r="22" spans="2:19" ht="15.75" thickTop="1" x14ac:dyDescent="0.25">
      <c r="B22" t="s">
        <v>7</v>
      </c>
      <c r="C22" s="2">
        <f>SUM(C12:C21)</f>
        <v>2185792</v>
      </c>
      <c r="D22" s="3">
        <f>SUM(D12:D21)</f>
        <v>100.00000000000003</v>
      </c>
    </row>
    <row r="23" spans="2:19" x14ac:dyDescent="0.25">
      <c r="B23" t="s">
        <v>49</v>
      </c>
      <c r="C23" s="2">
        <f>SUM(C12:C20)</f>
        <v>2036285</v>
      </c>
    </row>
    <row r="25" spans="2:19" x14ac:dyDescent="0.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2:19" ht="30" x14ac:dyDescent="0.25">
      <c r="B26" s="15" t="s">
        <v>31</v>
      </c>
      <c r="C26" s="15" t="s">
        <v>43</v>
      </c>
      <c r="D26" s="15" t="s">
        <v>32</v>
      </c>
      <c r="E26" s="15" t="s">
        <v>33</v>
      </c>
      <c r="F26" s="15" t="s">
        <v>34</v>
      </c>
      <c r="G26" s="15" t="s">
        <v>35</v>
      </c>
      <c r="H26" s="15" t="s">
        <v>36</v>
      </c>
      <c r="I26" s="15" t="s">
        <v>44</v>
      </c>
      <c r="J26" s="15" t="s">
        <v>37</v>
      </c>
      <c r="K26" s="15" t="s">
        <v>38</v>
      </c>
      <c r="L26" s="15" t="s">
        <v>39</v>
      </c>
      <c r="M26" s="15" t="s">
        <v>40</v>
      </c>
      <c r="N26" s="15" t="s">
        <v>41</v>
      </c>
      <c r="O26" s="15" t="s">
        <v>42</v>
      </c>
      <c r="P26" s="15" t="s">
        <v>45</v>
      </c>
      <c r="Q26" s="15" t="s">
        <v>46</v>
      </c>
      <c r="R26" s="15" t="s">
        <v>7</v>
      </c>
      <c r="S26" s="15" t="s">
        <v>67</v>
      </c>
    </row>
    <row r="27" spans="2:19" x14ac:dyDescent="0.25">
      <c r="B27" s="5" t="s">
        <v>9</v>
      </c>
      <c r="C27" s="1">
        <v>7814</v>
      </c>
      <c r="D27">
        <v>12367</v>
      </c>
      <c r="E27">
        <v>17430</v>
      </c>
      <c r="F27">
        <v>9020</v>
      </c>
      <c r="G27">
        <v>24750</v>
      </c>
      <c r="H27">
        <v>91744</v>
      </c>
      <c r="I27">
        <v>611412</v>
      </c>
      <c r="J27">
        <v>51274</v>
      </c>
      <c r="K27">
        <v>44140</v>
      </c>
      <c r="L27">
        <v>172652</v>
      </c>
      <c r="M27">
        <v>313188</v>
      </c>
      <c r="N27">
        <v>91951</v>
      </c>
      <c r="O27">
        <v>186854</v>
      </c>
      <c r="P27">
        <v>26570</v>
      </c>
      <c r="Q27">
        <v>30463</v>
      </c>
      <c r="R27" s="1">
        <f>SUM(C27:Q27)</f>
        <v>1691629</v>
      </c>
      <c r="S27" s="2">
        <f>SUM(C27:Q27)</f>
        <v>1691629</v>
      </c>
    </row>
    <row r="28" spans="2:19" s="23" customFormat="1" ht="15.75" x14ac:dyDescent="0.25">
      <c r="B28" s="21" t="s">
        <v>51</v>
      </c>
      <c r="C28" s="22">
        <f>(C27*C49)/C48</f>
        <v>28.780479659928222</v>
      </c>
      <c r="D28" s="22">
        <f>(D27*D49)/D48</f>
        <v>45.550062958066597</v>
      </c>
      <c r="E28" s="22">
        <f>(E27*E49)/E48</f>
        <v>64.198075310026738</v>
      </c>
      <c r="F28" s="22">
        <f>(F27*F49)/F48</f>
        <v>33.222411893083255</v>
      </c>
      <c r="G28" s="22">
        <f>(G27*G49)/G48</f>
        <v>91.159057023704051</v>
      </c>
      <c r="H28" s="22">
        <f>(H27*H49)/H48</f>
        <v>337.91097081142243</v>
      </c>
      <c r="I28" s="22">
        <f>(I27*I49)/I48</f>
        <v>2251.9491463829072</v>
      </c>
      <c r="J28" s="22">
        <f>(J27*J49)/J48</f>
        <v>188.85210059932936</v>
      </c>
      <c r="K28" s="22">
        <f>(K27*K49)/K48</f>
        <v>162.57619301116353</v>
      </c>
      <c r="L28" s="22">
        <f>(L27*L49)/L48</f>
        <v>635.9108490204668</v>
      </c>
      <c r="M28" s="22">
        <f>(M27*M49)/M48</f>
        <v>1153.532232369286</v>
      </c>
      <c r="N28" s="22">
        <f>(N27*N49)/N48</f>
        <v>338.67339201562066</v>
      </c>
      <c r="O28" s="22">
        <f>(O27*O49)/O48</f>
        <v>688.21957337806862</v>
      </c>
      <c r="P28" s="22">
        <f>(P27*P49)/P48</f>
        <v>97.86247050989158</v>
      </c>
      <c r="Q28" s="22">
        <f>(Q27*Q49)/Q48</f>
        <v>112.20114562073118</v>
      </c>
      <c r="R28" s="24"/>
      <c r="S28" s="30">
        <f>SUM(C28:Q28)</f>
        <v>6230.5981605636953</v>
      </c>
    </row>
    <row r="29" spans="2:19" x14ac:dyDescent="0.25">
      <c r="B29" s="5" t="s">
        <v>10</v>
      </c>
      <c r="C29" s="1">
        <v>59432</v>
      </c>
      <c r="D29">
        <v>48964</v>
      </c>
      <c r="E29">
        <v>12861</v>
      </c>
      <c r="F29">
        <v>2716</v>
      </c>
      <c r="G29">
        <v>5530</v>
      </c>
      <c r="H29">
        <v>5881</v>
      </c>
      <c r="I29">
        <v>15988</v>
      </c>
      <c r="J29">
        <v>1128</v>
      </c>
      <c r="K29">
        <v>689</v>
      </c>
      <c r="L29">
        <v>1655</v>
      </c>
      <c r="M29">
        <v>489</v>
      </c>
      <c r="N29">
        <v>266</v>
      </c>
      <c r="O29">
        <v>830</v>
      </c>
      <c r="P29">
        <v>162</v>
      </c>
      <c r="Q29">
        <v>163</v>
      </c>
      <c r="R29" s="1">
        <f t="shared" ref="R29:R43" si="0">SUM(C29:Q29)</f>
        <v>156754</v>
      </c>
      <c r="S29" s="2">
        <f>SUM(C29:Q29)</f>
        <v>156754</v>
      </c>
    </row>
    <row r="30" spans="2:19" s="23" customFormat="1" ht="15.75" x14ac:dyDescent="0.25">
      <c r="B30" s="21" t="s">
        <v>52</v>
      </c>
      <c r="C30" s="22">
        <f t="shared" ref="C30:Q30" si="1">(C29*C49)/C48</f>
        <v>218.89959907203149</v>
      </c>
      <c r="D30" s="22">
        <f t="shared" si="1"/>
        <v>180.34392194378364</v>
      </c>
      <c r="E30" s="22">
        <f t="shared" si="1"/>
        <v>47.369560904317495</v>
      </c>
      <c r="F30" s="22">
        <f t="shared" si="1"/>
        <v>10.003555510156774</v>
      </c>
      <c r="G30" s="22">
        <f t="shared" si="1"/>
        <v>20.368064054185187</v>
      </c>
      <c r="H30" s="22">
        <f t="shared" si="1"/>
        <v>21.660865226521356</v>
      </c>
      <c r="I30" s="22">
        <f t="shared" si="1"/>
        <v>58.886909240201234</v>
      </c>
      <c r="J30" s="22">
        <f t="shared" si="1"/>
        <v>4.154643083746997</v>
      </c>
      <c r="K30" s="22">
        <f t="shared" si="1"/>
        <v>2.537720819770994</v>
      </c>
      <c r="L30" s="22">
        <f t="shared" si="1"/>
        <v>6.0956864393628365</v>
      </c>
      <c r="M30" s="22">
        <f t="shared" si="1"/>
        <v>1.8010819751350016</v>
      </c>
      <c r="N30" s="22">
        <f t="shared" si="1"/>
        <v>0.97972966336586986</v>
      </c>
      <c r="O30" s="22">
        <f t="shared" si="1"/>
        <v>3.0570512052393681</v>
      </c>
      <c r="P30" s="22">
        <f t="shared" si="1"/>
        <v>0.59667746415515388</v>
      </c>
      <c r="Q30" s="22">
        <f t="shared" si="1"/>
        <v>0.60036065837833386</v>
      </c>
      <c r="R30" s="24"/>
      <c r="S30" s="30">
        <f>SUM(C30:Q30)</f>
        <v>577.35542726035192</v>
      </c>
    </row>
    <row r="31" spans="2:19" x14ac:dyDescent="0.25">
      <c r="B31" s="12" t="s">
        <v>11</v>
      </c>
      <c r="C31">
        <v>38</v>
      </c>
      <c r="D31">
        <v>84</v>
      </c>
      <c r="E31">
        <v>103</v>
      </c>
      <c r="F31">
        <v>55</v>
      </c>
      <c r="G31">
        <v>149</v>
      </c>
      <c r="H31">
        <v>4566</v>
      </c>
      <c r="I31">
        <v>3012</v>
      </c>
      <c r="J31">
        <v>253</v>
      </c>
      <c r="K31">
        <v>184</v>
      </c>
      <c r="L31">
        <v>432</v>
      </c>
      <c r="M31">
        <v>161</v>
      </c>
      <c r="N31">
        <v>75</v>
      </c>
      <c r="O31">
        <v>208</v>
      </c>
      <c r="P31">
        <v>25</v>
      </c>
      <c r="Q31">
        <v>54</v>
      </c>
      <c r="R31" s="1">
        <f t="shared" si="0"/>
        <v>9399</v>
      </c>
      <c r="S31" s="2">
        <f>SUM(C31:Q31)</f>
        <v>9399</v>
      </c>
    </row>
    <row r="32" spans="2:19" s="23" customFormat="1" ht="15.75" x14ac:dyDescent="0.25">
      <c r="B32" s="21" t="s">
        <v>53</v>
      </c>
      <c r="C32" s="25">
        <f t="shared" ref="C32:L32" si="2">(C31*C49)/C48</f>
        <v>0.13996138048083853</v>
      </c>
      <c r="D32" s="25">
        <f t="shared" si="2"/>
        <v>0.30938831474711681</v>
      </c>
      <c r="E32" s="22">
        <f t="shared" si="2"/>
        <v>0.37936900498753612</v>
      </c>
      <c r="F32" s="22">
        <f t="shared" si="2"/>
        <v>0.20257568227489789</v>
      </c>
      <c r="G32" s="22">
        <f t="shared" si="2"/>
        <v>0.5487959392538142</v>
      </c>
      <c r="H32" s="22">
        <f t="shared" si="2"/>
        <v>16.817464823039707</v>
      </c>
      <c r="I32" s="22">
        <f t="shared" si="2"/>
        <v>11.093781000218046</v>
      </c>
      <c r="J32" s="22">
        <f t="shared" si="2"/>
        <v>0.9318481384645303</v>
      </c>
      <c r="K32" s="22">
        <f t="shared" si="2"/>
        <v>0.677707737065113</v>
      </c>
      <c r="L32" s="22">
        <f t="shared" si="2"/>
        <v>1.5911399044137435</v>
      </c>
      <c r="M32" s="22">
        <f t="shared" ref="M32:Q32" si="3">(M31*M49)/M48</f>
        <v>0.59299426993197391</v>
      </c>
      <c r="N32" s="22">
        <f t="shared" si="3"/>
        <v>0.27623956673849714</v>
      </c>
      <c r="O32" s="22">
        <f t="shared" si="3"/>
        <v>0.76610439842143196</v>
      </c>
      <c r="P32" s="22">
        <f t="shared" si="3"/>
        <v>9.2079855579499062E-2</v>
      </c>
      <c r="Q32" s="22">
        <f t="shared" si="3"/>
        <v>0.19889248805171794</v>
      </c>
      <c r="R32" s="24"/>
      <c r="S32" s="30">
        <f>SUM(C32:Q32)</f>
        <v>34.618342503668465</v>
      </c>
    </row>
    <row r="33" spans="2:19" x14ac:dyDescent="0.25">
      <c r="B33" s="12" t="s">
        <v>12</v>
      </c>
      <c r="C33">
        <v>744</v>
      </c>
      <c r="D33">
        <v>816</v>
      </c>
      <c r="E33">
        <v>25262</v>
      </c>
      <c r="F33">
        <v>375</v>
      </c>
      <c r="G33">
        <v>957</v>
      </c>
      <c r="H33">
        <v>547</v>
      </c>
      <c r="I33">
        <v>1120</v>
      </c>
      <c r="J33">
        <v>87</v>
      </c>
      <c r="K33">
        <v>73</v>
      </c>
      <c r="L33">
        <v>166</v>
      </c>
      <c r="M33">
        <v>68</v>
      </c>
      <c r="N33">
        <v>24</v>
      </c>
      <c r="O33">
        <v>84</v>
      </c>
      <c r="P33">
        <v>18</v>
      </c>
      <c r="Q33">
        <v>19</v>
      </c>
      <c r="R33" s="29">
        <f t="shared" si="0"/>
        <v>30360</v>
      </c>
      <c r="S33" s="2">
        <f>SUM(C33:Q33)</f>
        <v>30360</v>
      </c>
    </row>
    <row r="34" spans="2:19" s="23" customFormat="1" ht="15.75" x14ac:dyDescent="0.25">
      <c r="B34" s="21" t="s">
        <v>54</v>
      </c>
      <c r="C34" s="22">
        <f t="shared" ref="C34:L34" si="4">(C33*C49)/C48</f>
        <v>2.7402965020458914</v>
      </c>
      <c r="D34" s="22">
        <f t="shared" si="4"/>
        <v>3.0054864861148491</v>
      </c>
      <c r="E34" s="22">
        <f t="shared" si="4"/>
        <v>93.044852465972198</v>
      </c>
      <c r="F34" s="22">
        <f t="shared" si="4"/>
        <v>1.3811978336924855</v>
      </c>
      <c r="G34" s="22">
        <f t="shared" si="4"/>
        <v>3.5248168715832229</v>
      </c>
      <c r="H34" s="22">
        <f t="shared" si="4"/>
        <v>2.014707240079439</v>
      </c>
      <c r="I34" s="22">
        <f t="shared" si="4"/>
        <v>4.1251775299615572</v>
      </c>
      <c r="J34" s="22">
        <f t="shared" si="4"/>
        <v>0.32043789741665668</v>
      </c>
      <c r="K34" s="22">
        <f t="shared" si="4"/>
        <v>0.26887317829213725</v>
      </c>
      <c r="L34" s="22">
        <f t="shared" si="4"/>
        <v>0.61141024104787367</v>
      </c>
      <c r="M34" s="22">
        <f t="shared" ref="M34:Q34" si="5">(M33*M49)/M48</f>
        <v>0.25045720717623743</v>
      </c>
      <c r="N34" s="22">
        <f t="shared" si="5"/>
        <v>8.8396661356319087E-2</v>
      </c>
      <c r="O34" s="22">
        <f t="shared" si="5"/>
        <v>0.30938831474711675</v>
      </c>
      <c r="P34" s="22">
        <f t="shared" si="5"/>
        <v>6.6297496017239319E-2</v>
      </c>
      <c r="Q34" s="22">
        <f t="shared" si="5"/>
        <v>6.9980690240419266E-2</v>
      </c>
      <c r="R34" s="24"/>
      <c r="S34" s="30">
        <f>SUM(C34:Q34)</f>
        <v>111.82177661574364</v>
      </c>
    </row>
    <row r="35" spans="2:19" x14ac:dyDescent="0.25">
      <c r="B35" s="5" t="s">
        <v>13</v>
      </c>
      <c r="C35">
        <v>2659</v>
      </c>
      <c r="D35">
        <v>7580</v>
      </c>
      <c r="E35">
        <v>10446</v>
      </c>
      <c r="F35">
        <v>916</v>
      </c>
      <c r="G35">
        <v>943</v>
      </c>
      <c r="H35">
        <v>1142</v>
      </c>
      <c r="I35">
        <v>8366</v>
      </c>
      <c r="J35">
        <v>468</v>
      </c>
      <c r="K35">
        <v>282</v>
      </c>
      <c r="L35">
        <v>521</v>
      </c>
      <c r="M35">
        <v>152</v>
      </c>
      <c r="N35">
        <v>93</v>
      </c>
      <c r="O35">
        <v>198</v>
      </c>
      <c r="P35">
        <v>52</v>
      </c>
      <c r="Q35">
        <v>50</v>
      </c>
      <c r="R35" s="1">
        <f t="shared" si="0"/>
        <v>33868</v>
      </c>
      <c r="S35" s="2">
        <f>SUM(C35:Q35)</f>
        <v>33868</v>
      </c>
    </row>
    <row r="36" spans="2:19" s="23" customFormat="1" ht="15.75" x14ac:dyDescent="0.25">
      <c r="B36" s="21" t="s">
        <v>55</v>
      </c>
      <c r="C36" s="22">
        <f t="shared" ref="C36:L36" si="6">(C35*C49)/C48</f>
        <v>9.7936134394355179</v>
      </c>
      <c r="D36" s="22">
        <f t="shared" si="6"/>
        <v>27.918612211704112</v>
      </c>
      <c r="E36" s="22">
        <f t="shared" si="6"/>
        <v>38.474646855337888</v>
      </c>
      <c r="F36" s="22">
        <f t="shared" si="6"/>
        <v>3.3738059084328449</v>
      </c>
      <c r="G36" s="22">
        <f t="shared" si="6"/>
        <v>3.4732521524587034</v>
      </c>
      <c r="H36" s="22">
        <f t="shared" si="6"/>
        <v>4.206207802871516</v>
      </c>
      <c r="I36" s="22">
        <f t="shared" si="6"/>
        <v>30.813602871123564</v>
      </c>
      <c r="J36" s="22">
        <f t="shared" si="6"/>
        <v>1.723734896448222</v>
      </c>
      <c r="K36" s="22">
        <f t="shared" si="6"/>
        <v>1.0386607709367492</v>
      </c>
      <c r="L36" s="22">
        <f t="shared" si="6"/>
        <v>1.9189441902767601</v>
      </c>
      <c r="M36" s="22">
        <f t="shared" ref="M36:Q36" si="7">(M35*M49)/M48</f>
        <v>0.55984552192335424</v>
      </c>
      <c r="N36" s="22">
        <f t="shared" si="7"/>
        <v>0.34253706275573642</v>
      </c>
      <c r="O36" s="22">
        <f t="shared" si="7"/>
        <v>0.72927245618963243</v>
      </c>
      <c r="P36" s="22">
        <f t="shared" si="7"/>
        <v>0.19152609960535805</v>
      </c>
      <c r="Q36" s="22">
        <f t="shared" si="7"/>
        <v>0.1841597111589981</v>
      </c>
      <c r="R36" s="24"/>
      <c r="S36" s="30">
        <f>SUM(C36:Q36)</f>
        <v>124.74242195065895</v>
      </c>
    </row>
    <row r="37" spans="2:19" x14ac:dyDescent="0.25">
      <c r="B37" s="12" t="s">
        <v>14</v>
      </c>
      <c r="C37">
        <v>312</v>
      </c>
      <c r="D37">
        <v>794</v>
      </c>
      <c r="E37">
        <v>1007</v>
      </c>
      <c r="F37">
        <v>14054</v>
      </c>
      <c r="G37">
        <v>1939</v>
      </c>
      <c r="H37">
        <v>716</v>
      </c>
      <c r="I37">
        <v>1222</v>
      </c>
      <c r="J37">
        <v>159</v>
      </c>
      <c r="K37">
        <v>126</v>
      </c>
      <c r="L37">
        <v>182</v>
      </c>
      <c r="M37">
        <v>86</v>
      </c>
      <c r="N37">
        <v>33</v>
      </c>
      <c r="O37">
        <v>76</v>
      </c>
      <c r="P37">
        <v>11</v>
      </c>
      <c r="Q37">
        <v>27</v>
      </c>
      <c r="R37" s="1">
        <f t="shared" si="0"/>
        <v>20744</v>
      </c>
      <c r="S37" s="2">
        <f>SUM(C37:Q37)</f>
        <v>20744</v>
      </c>
    </row>
    <row r="38" spans="2:19" s="23" customFormat="1" ht="15.75" x14ac:dyDescent="0.25">
      <c r="B38" s="21" t="s">
        <v>56</v>
      </c>
      <c r="C38" s="22">
        <f t="shared" ref="C38:L38" si="8">(C37*C49)/C48</f>
        <v>1.1491565976321481</v>
      </c>
      <c r="D38" s="22">
        <f t="shared" si="8"/>
        <v>2.9244562132048899</v>
      </c>
      <c r="E38" s="22">
        <f t="shared" si="8"/>
        <v>3.7089765827422219</v>
      </c>
      <c r="F38" s="22">
        <f t="shared" si="8"/>
        <v>51.763611612571182</v>
      </c>
      <c r="G38" s="22">
        <f t="shared" si="8"/>
        <v>7.1417135987459455</v>
      </c>
      <c r="H38" s="22">
        <f t="shared" si="8"/>
        <v>2.6371670637968525</v>
      </c>
      <c r="I38" s="22">
        <f t="shared" si="8"/>
        <v>4.5008633407259131</v>
      </c>
      <c r="J38" s="22">
        <f t="shared" si="8"/>
        <v>0.58562788148561384</v>
      </c>
      <c r="K38" s="22">
        <f t="shared" si="8"/>
        <v>0.46408247212067516</v>
      </c>
      <c r="L38" s="22">
        <f t="shared" si="8"/>
        <v>0.67034134861875305</v>
      </c>
      <c r="M38" s="22">
        <f t="shared" ref="M38:Q38" si="9">(M37*M49)/M48</f>
        <v>0.31675470319347676</v>
      </c>
      <c r="N38" s="22">
        <f t="shared" si="9"/>
        <v>0.12154540936493875</v>
      </c>
      <c r="O38" s="22">
        <f t="shared" si="9"/>
        <v>0.27992276096167706</v>
      </c>
      <c r="P38" s="22">
        <f t="shared" si="9"/>
        <v>4.0515136454979582E-2</v>
      </c>
      <c r="Q38" s="22">
        <f t="shared" si="9"/>
        <v>9.9446244025858971E-2</v>
      </c>
      <c r="R38" s="24"/>
      <c r="S38" s="30">
        <f>SUM(C38:Q38)</f>
        <v>76.404180965645139</v>
      </c>
    </row>
    <row r="39" spans="2:19" x14ac:dyDescent="0.25">
      <c r="B39" s="12" t="s">
        <v>15</v>
      </c>
      <c r="C39">
        <v>1898</v>
      </c>
      <c r="D39">
        <v>6313</v>
      </c>
      <c r="E39">
        <v>8425</v>
      </c>
      <c r="F39">
        <v>26381</v>
      </c>
      <c r="G39">
        <v>26470</v>
      </c>
      <c r="H39">
        <v>6928</v>
      </c>
      <c r="I39">
        <v>9381</v>
      </c>
      <c r="J39">
        <v>728</v>
      </c>
      <c r="K39">
        <v>411</v>
      </c>
      <c r="L39">
        <v>659</v>
      </c>
      <c r="M39">
        <v>218</v>
      </c>
      <c r="N39">
        <v>114</v>
      </c>
      <c r="O39">
        <v>356</v>
      </c>
      <c r="P39">
        <v>71</v>
      </c>
      <c r="Q39">
        <v>121</v>
      </c>
      <c r="R39" s="1">
        <f t="shared" si="0"/>
        <v>88474</v>
      </c>
      <c r="S39" s="2">
        <f>SUM(C39:Q39)</f>
        <v>88474</v>
      </c>
    </row>
    <row r="40" spans="2:19" s="23" customFormat="1" ht="15.75" x14ac:dyDescent="0.25">
      <c r="B40" s="21" t="s">
        <v>57</v>
      </c>
      <c r="C40" s="22">
        <f t="shared" ref="C40:Q40" si="10">(C39*C49)/C48</f>
        <v>6.990702635595567</v>
      </c>
      <c r="D40" s="22">
        <f t="shared" si="10"/>
        <v>23.252005130935103</v>
      </c>
      <c r="E40" s="22">
        <f t="shared" si="10"/>
        <v>31.030911330291183</v>
      </c>
      <c r="F40" s="22">
        <f t="shared" si="10"/>
        <v>97.16634680171056</v>
      </c>
      <c r="G40" s="22">
        <f t="shared" si="10"/>
        <v>97.494151087573584</v>
      </c>
      <c r="H40" s="22">
        <f t="shared" si="10"/>
        <v>25.517169578190774</v>
      </c>
      <c r="I40" s="22">
        <f t="shared" si="10"/>
        <v>34.552045007651223</v>
      </c>
      <c r="J40" s="22">
        <f t="shared" si="10"/>
        <v>2.6813653944750122</v>
      </c>
      <c r="K40" s="22">
        <f t="shared" si="10"/>
        <v>1.5137928257269644</v>
      </c>
      <c r="L40" s="22">
        <f t="shared" si="10"/>
        <v>2.4272249930755949</v>
      </c>
      <c r="M40" s="22">
        <f t="shared" si="10"/>
        <v>0.80293634065323172</v>
      </c>
      <c r="N40" s="22">
        <f t="shared" si="10"/>
        <v>0.41988414144251568</v>
      </c>
      <c r="O40" s="22">
        <f t="shared" si="10"/>
        <v>1.3112171434520663</v>
      </c>
      <c r="P40" s="22">
        <f t="shared" si="10"/>
        <v>0.2615067898457773</v>
      </c>
      <c r="Q40" s="22">
        <f t="shared" si="10"/>
        <v>0.44566650100477539</v>
      </c>
      <c r="R40" s="24"/>
      <c r="S40" s="30">
        <f>SUM(C40:Q40)</f>
        <v>325.86692570162387</v>
      </c>
    </row>
    <row r="41" spans="2:19" x14ac:dyDescent="0.25">
      <c r="B41" s="5" t="s">
        <v>16</v>
      </c>
      <c r="C41">
        <v>26</v>
      </c>
      <c r="D41">
        <v>24</v>
      </c>
      <c r="E41">
        <v>82</v>
      </c>
      <c r="F41">
        <v>27</v>
      </c>
      <c r="G41">
        <v>90</v>
      </c>
      <c r="H41">
        <v>299</v>
      </c>
      <c r="I41">
        <v>1030</v>
      </c>
      <c r="J41">
        <v>70</v>
      </c>
      <c r="K41">
        <v>67</v>
      </c>
      <c r="L41">
        <v>234</v>
      </c>
      <c r="M41">
        <v>96</v>
      </c>
      <c r="N41">
        <v>80</v>
      </c>
      <c r="O41">
        <v>251</v>
      </c>
      <c r="P41">
        <v>117</v>
      </c>
      <c r="Q41">
        <v>955</v>
      </c>
      <c r="R41" s="1">
        <f t="shared" si="0"/>
        <v>3448</v>
      </c>
      <c r="S41" s="2">
        <f>SUM(C41:Q41)</f>
        <v>3448</v>
      </c>
    </row>
    <row r="42" spans="2:19" s="23" customFormat="1" ht="15.75" x14ac:dyDescent="0.25">
      <c r="B42" s="21" t="s">
        <v>58</v>
      </c>
      <c r="C42" s="22">
        <f t="shared" ref="C42:Q42" si="11">(C41*C49)/C48</f>
        <v>9.5763049802678996E-2</v>
      </c>
      <c r="D42" s="22">
        <f t="shared" si="11"/>
        <v>8.8396661356319087E-2</v>
      </c>
      <c r="E42" s="22">
        <f t="shared" si="11"/>
        <v>0.30202192630075686</v>
      </c>
      <c r="F42" s="22">
        <f t="shared" si="11"/>
        <v>9.9446244025858957E-2</v>
      </c>
      <c r="G42" s="22">
        <f t="shared" si="11"/>
        <v>0.33148748008619655</v>
      </c>
      <c r="H42" s="22">
        <f t="shared" si="11"/>
        <v>1.1012750727308085</v>
      </c>
      <c r="I42" s="22">
        <f t="shared" si="11"/>
        <v>3.793690049875361</v>
      </c>
      <c r="J42" s="22">
        <f t="shared" si="11"/>
        <v>0.25782359562259732</v>
      </c>
      <c r="K42" s="22">
        <f t="shared" si="11"/>
        <v>0.24677401295305745</v>
      </c>
      <c r="L42" s="22">
        <f t="shared" si="11"/>
        <v>0.8618674482241111</v>
      </c>
      <c r="M42" s="22">
        <f t="shared" si="11"/>
        <v>0.3535866454252764</v>
      </c>
      <c r="N42" s="22">
        <f t="shared" si="11"/>
        <v>0.29465553785439696</v>
      </c>
      <c r="O42" s="22">
        <f t="shared" si="11"/>
        <v>0.92448175001817035</v>
      </c>
      <c r="P42" s="22">
        <f t="shared" si="11"/>
        <v>0.43093372411205555</v>
      </c>
      <c r="Q42" s="22">
        <f t="shared" si="11"/>
        <v>3.5174504831368636</v>
      </c>
      <c r="R42" s="24"/>
      <c r="S42" s="30">
        <f>SUM(C42:Q42)</f>
        <v>12.699653681524509</v>
      </c>
    </row>
    <row r="43" spans="2:19" x14ac:dyDescent="0.25">
      <c r="B43" s="12" t="s">
        <v>20</v>
      </c>
      <c r="C43">
        <v>8</v>
      </c>
      <c r="D43">
        <v>31</v>
      </c>
      <c r="E43">
        <v>55</v>
      </c>
      <c r="F43">
        <v>17</v>
      </c>
      <c r="G43">
        <v>74</v>
      </c>
      <c r="H43">
        <v>147</v>
      </c>
      <c r="I43">
        <v>539</v>
      </c>
      <c r="J43">
        <v>45</v>
      </c>
      <c r="K43">
        <v>50</v>
      </c>
      <c r="L43">
        <v>114</v>
      </c>
      <c r="M43">
        <v>39</v>
      </c>
      <c r="N43">
        <v>29</v>
      </c>
      <c r="O43">
        <v>109</v>
      </c>
      <c r="P43">
        <v>37</v>
      </c>
      <c r="Q43">
        <v>306</v>
      </c>
      <c r="R43" s="1">
        <f t="shared" si="0"/>
        <v>1600</v>
      </c>
      <c r="S43" s="2">
        <f>SUM(C43:Q43)</f>
        <v>1600</v>
      </c>
    </row>
    <row r="44" spans="2:19" s="23" customFormat="1" ht="15.75" x14ac:dyDescent="0.25">
      <c r="B44" s="21" t="s">
        <v>59</v>
      </c>
      <c r="C44" s="22">
        <f t="shared" ref="C44:Q44" si="12">(C43*C49)/C48</f>
        <v>2.9465553785439694E-2</v>
      </c>
      <c r="D44" s="22">
        <f t="shared" si="12"/>
        <v>0.11417902091857883</v>
      </c>
      <c r="E44" s="22">
        <f t="shared" si="12"/>
        <v>0.20257568227489792</v>
      </c>
      <c r="F44" s="22">
        <f t="shared" si="12"/>
        <v>6.2614301794059343E-2</v>
      </c>
      <c r="G44" s="22">
        <f t="shared" si="12"/>
        <v>0.27255637251531717</v>
      </c>
      <c r="H44" s="22">
        <f t="shared" si="12"/>
        <v>0.54142955080745436</v>
      </c>
      <c r="I44" s="22">
        <f t="shared" si="12"/>
        <v>1.9852416862939994</v>
      </c>
      <c r="J44" s="22">
        <f t="shared" si="12"/>
        <v>0.16574374004309825</v>
      </c>
      <c r="K44" s="22">
        <f t="shared" si="12"/>
        <v>0.1841597111589981</v>
      </c>
      <c r="L44" s="22">
        <f t="shared" si="12"/>
        <v>0.41988414144251562</v>
      </c>
      <c r="M44" s="22">
        <f t="shared" si="12"/>
        <v>0.14364457470401851</v>
      </c>
      <c r="N44" s="22">
        <f t="shared" si="12"/>
        <v>0.10681263247221891</v>
      </c>
      <c r="O44" s="22">
        <f t="shared" si="12"/>
        <v>0.4014681703266158</v>
      </c>
      <c r="P44" s="22">
        <f t="shared" si="12"/>
        <v>0.13627818625765861</v>
      </c>
      <c r="Q44" s="22">
        <f t="shared" si="12"/>
        <v>1.1270574322930682</v>
      </c>
      <c r="R44" s="24"/>
      <c r="S44" s="30">
        <f>SUM(C44:Q44)</f>
        <v>5.8931107570879391</v>
      </c>
    </row>
    <row r="45" spans="2:19" ht="15" customHeight="1" thickBot="1" x14ac:dyDescent="0.3">
      <c r="B45" s="9" t="s">
        <v>18</v>
      </c>
      <c r="C45" s="9">
        <v>5952</v>
      </c>
      <c r="D45" s="9">
        <v>3092</v>
      </c>
      <c r="E45" s="9">
        <v>6741</v>
      </c>
      <c r="F45" s="9">
        <v>1852</v>
      </c>
      <c r="G45" s="9">
        <v>4054</v>
      </c>
      <c r="H45" s="9">
        <v>7781</v>
      </c>
      <c r="I45" s="9">
        <v>43037</v>
      </c>
      <c r="J45" s="9">
        <v>3068</v>
      </c>
      <c r="K45" s="9">
        <v>2991</v>
      </c>
      <c r="L45" s="9">
        <v>13017</v>
      </c>
      <c r="M45" s="9">
        <v>6831</v>
      </c>
      <c r="N45" s="9">
        <v>3646</v>
      </c>
      <c r="O45" s="9">
        <v>39800</v>
      </c>
      <c r="P45" s="13">
        <v>2012</v>
      </c>
      <c r="Q45" s="13">
        <v>5633</v>
      </c>
      <c r="R45" s="10">
        <f>SUM(C45:Q45)</f>
        <v>149507</v>
      </c>
      <c r="S45" s="2">
        <f>SUM(C45:Q45)</f>
        <v>149507</v>
      </c>
    </row>
    <row r="46" spans="2:19" ht="15.75" thickTop="1" x14ac:dyDescent="0.25">
      <c r="B46" t="s">
        <v>68</v>
      </c>
    </row>
    <row r="47" spans="2:19" x14ac:dyDescent="0.25">
      <c r="B47" s="12" t="s">
        <v>7</v>
      </c>
      <c r="C47" s="16">
        <f>SUM(C27, C29, C31, C33,C35, C37, C39, C41, C43,C45)</f>
        <v>78883</v>
      </c>
      <c r="D47" s="16">
        <f>SUM(D27, D29, D31, D33,D35, D37, D39, D41, D43,D45)</f>
        <v>80065</v>
      </c>
      <c r="E47" s="16">
        <f>SUM(E27, E29, E31, E33,E35, E37, E39, E41, E43,E45)</f>
        <v>82412</v>
      </c>
      <c r="F47" s="16">
        <f>SUM(F27, F29, F31, F33,F35, F37, F39, F41, F43,F45)</f>
        <v>55413</v>
      </c>
      <c r="G47" s="16">
        <f>SUM(G27, G29, G31, G33,G35, G37, G39, G41, G43,G45)</f>
        <v>64956</v>
      </c>
      <c r="H47" s="16">
        <f>SUM(H27, H29, H31, H33,H35, H37, H39, H41, H43,H45)</f>
        <v>119751</v>
      </c>
      <c r="I47" s="16">
        <f>SUM(I27, I29, I31, I33,I35, I37, I39, I41, I43,I45)</f>
        <v>695107</v>
      </c>
      <c r="J47" s="16">
        <f>SUM(J27, J29, J31, J33,J35, J37, J39, J41, J43,J45)</f>
        <v>57280</v>
      </c>
      <c r="K47" s="16">
        <f>SUM(K27, K29, K31, K33,K35, K37, K39, K41, K43,K45)</f>
        <v>49013</v>
      </c>
      <c r="L47" s="16">
        <f>SUM(L27, L29, L31, L33,L35, L37, L39, L41, L43,L45)</f>
        <v>189632</v>
      </c>
      <c r="M47" s="16">
        <f>SUM(M27, M29, M31, M33,M35, M37, M39, M41, M43,M45)</f>
        <v>321328</v>
      </c>
      <c r="N47" s="16">
        <f>SUM(N27, N29, N31, N33,N35, N37, N39, N41, N43,N45)</f>
        <v>96311</v>
      </c>
      <c r="O47" s="16">
        <f>SUM(O27, O29, O31, O33,O35, O37, O39, O41, O43,O45)</f>
        <v>228766</v>
      </c>
      <c r="P47" s="16">
        <f>SUM(P27, P29, P31, P33,P35, P37, P39, P41, P43,P45)</f>
        <v>29075</v>
      </c>
      <c r="Q47" s="16">
        <f>SUM(Q27, Q29, Q31, Q33,Q35, Q37, Q39, Q41, Q43,Q45)</f>
        <v>37791</v>
      </c>
      <c r="R47" s="16">
        <f>SUM(R27, R29, R31, R33,R35, R37, R39, R41, R43,R45)</f>
        <v>2185783</v>
      </c>
      <c r="S47" s="2">
        <f>SUM(S28,S30, S32, S34, S36,S38, S40, S42,S44)</f>
        <v>7500.0000000000009</v>
      </c>
    </row>
    <row r="48" spans="2:19" s="18" customFormat="1" x14ac:dyDescent="0.25">
      <c r="B48" s="17" t="s">
        <v>48</v>
      </c>
      <c r="C48" s="18">
        <f t="shared" ref="C48:Q48" si="13">SUM(C27,C29, C31, C33, C35, C37, C39, C41, C43)</f>
        <v>72931</v>
      </c>
      <c r="D48" s="18">
        <f t="shared" si="13"/>
        <v>76973</v>
      </c>
      <c r="E48" s="18">
        <f t="shared" si="13"/>
        <v>75671</v>
      </c>
      <c r="F48" s="18">
        <f t="shared" si="13"/>
        <v>53561</v>
      </c>
      <c r="G48" s="18">
        <f t="shared" si="13"/>
        <v>60902</v>
      </c>
      <c r="H48" s="18">
        <f t="shared" si="13"/>
        <v>111970</v>
      </c>
      <c r="I48" s="18">
        <f t="shared" si="13"/>
        <v>652070</v>
      </c>
      <c r="J48" s="18">
        <f t="shared" si="13"/>
        <v>54212</v>
      </c>
      <c r="K48" s="18">
        <f t="shared" si="13"/>
        <v>46022</v>
      </c>
      <c r="L48" s="18">
        <f t="shared" si="13"/>
        <v>176615</v>
      </c>
      <c r="M48" s="18">
        <f t="shared" si="13"/>
        <v>314497</v>
      </c>
      <c r="N48" s="18">
        <f t="shared" si="13"/>
        <v>92665</v>
      </c>
      <c r="O48" s="18">
        <f t="shared" si="13"/>
        <v>188966</v>
      </c>
      <c r="P48" s="18">
        <f t="shared" si="13"/>
        <v>27063</v>
      </c>
      <c r="Q48" s="18">
        <f t="shared" si="13"/>
        <v>32158</v>
      </c>
      <c r="R48" s="19">
        <f>SUM(R27:R43)</f>
        <v>2036276</v>
      </c>
      <c r="S48" s="19">
        <f>SUM(C48:Q48)</f>
        <v>2036276</v>
      </c>
    </row>
    <row r="49" spans="2:19" x14ac:dyDescent="0.25">
      <c r="B49" s="12" t="s">
        <v>64</v>
      </c>
      <c r="C49" s="2">
        <f>(C48*7500) /R48</f>
        <v>268.61903789073779</v>
      </c>
      <c r="D49" s="2">
        <f>(D48*7500) /R48</f>
        <v>283.50650894083122</v>
      </c>
      <c r="E49" s="2">
        <f>(E48*7500) /R48</f>
        <v>278.71099006225091</v>
      </c>
      <c r="F49" s="2">
        <f>(F48*7500) /R48</f>
        <v>197.27556578774193</v>
      </c>
      <c r="G49" s="2">
        <f>(G48*7500) /R48</f>
        <v>224.31389458010602</v>
      </c>
      <c r="H49" s="2">
        <f>(H48*7500) /R48</f>
        <v>412.40725716946031</v>
      </c>
      <c r="I49" s="2">
        <f>(I48*7500) /R48</f>
        <v>2401.7004571089578</v>
      </c>
      <c r="J49" s="2">
        <f>(J48*7500) /R48</f>
        <v>199.67332522703208</v>
      </c>
      <c r="K49" s="2">
        <f>(K48*7500) /R48</f>
        <v>169.50796453918821</v>
      </c>
      <c r="L49" s="2">
        <f>(L48*7500) /R48</f>
        <v>650.50734772692897</v>
      </c>
      <c r="M49" s="2">
        <f>(M48*7500) /R48</f>
        <v>1158.3535336074285</v>
      </c>
      <c r="N49" s="2">
        <f>(N48*7500) /R48</f>
        <v>341.30319269097117</v>
      </c>
      <c r="O49" s="2">
        <f>(O48*7500) /R48</f>
        <v>695.99847957742463</v>
      </c>
      <c r="P49" s="2">
        <f>(P48*7500) /R48</f>
        <v>99.678285261919314</v>
      </c>
      <c r="Q49" s="2">
        <f>(Q48*7500) /R48</f>
        <v>118.44415982902122</v>
      </c>
      <c r="R49" s="2">
        <f>(R48*7500) /R48</f>
        <v>7500</v>
      </c>
      <c r="S49" s="2">
        <f>SUM(C49:Q49)</f>
        <v>7500</v>
      </c>
    </row>
    <row r="50" spans="2:19" x14ac:dyDescent="0.25">
      <c r="B50" s="12" t="s">
        <v>65</v>
      </c>
      <c r="C50" s="2">
        <f>(C48*10000) /R48</f>
        <v>358.15871718765038</v>
      </c>
      <c r="D50" s="2">
        <f>(D48*10000) /R48</f>
        <v>378.00867858777497</v>
      </c>
      <c r="E50" s="2">
        <f>(E48*10000) /R48</f>
        <v>371.61465341633453</v>
      </c>
      <c r="F50" s="2">
        <f>(F48*10000) /R48</f>
        <v>263.03408771698923</v>
      </c>
      <c r="G50" s="2">
        <f>(G48*10000) /R48</f>
        <v>299.08519277347472</v>
      </c>
      <c r="H50" s="2">
        <f>(H48*10000) /R48</f>
        <v>549.87634289261382</v>
      </c>
      <c r="I50" s="2">
        <f>(I48*10000) /R48</f>
        <v>3202.2672761452768</v>
      </c>
      <c r="J50" s="2">
        <f>(J48*10000) /R48</f>
        <v>266.23110030270948</v>
      </c>
      <c r="K50" s="2">
        <f>(K48*10000) /R48</f>
        <v>226.01061938558428</v>
      </c>
      <c r="L50" s="2">
        <f>(L48*10000) /R48</f>
        <v>867.34313030257192</v>
      </c>
      <c r="M50" s="2">
        <f>(M48*10000) /R48</f>
        <v>1544.4713781432379</v>
      </c>
      <c r="N50" s="2">
        <f>(N48*10000) /R48</f>
        <v>455.07092358796154</v>
      </c>
      <c r="O50" s="2">
        <f>(O48*10000) /R48</f>
        <v>927.99797276989955</v>
      </c>
      <c r="P50" s="2">
        <f>(P48*10000) /R48</f>
        <v>132.90438034922573</v>
      </c>
      <c r="Q50" s="2">
        <f>(Q48*10000) /R48</f>
        <v>157.92554643869494</v>
      </c>
      <c r="R50" s="1">
        <f>(R48*10000) /R48</f>
        <v>10000</v>
      </c>
      <c r="S50" s="2">
        <f>SUM(C50:Q50)</f>
        <v>10000.000000000002</v>
      </c>
    </row>
    <row r="51" spans="2:19" x14ac:dyDescent="0.25">
      <c r="B51" s="12" t="s">
        <v>66</v>
      </c>
      <c r="C51" s="2">
        <f>(C48*12500) /R48</f>
        <v>447.69839648456298</v>
      </c>
      <c r="D51" s="2">
        <f>(D48*12500) /R48</f>
        <v>472.51084823471865</v>
      </c>
      <c r="E51" s="2">
        <f>(E48*12500) /R48</f>
        <v>464.51831677041815</v>
      </c>
      <c r="F51" s="2">
        <f>(F48*12500) /R48</f>
        <v>328.79260964623654</v>
      </c>
      <c r="G51" s="2">
        <f>(G48*12500) /R48</f>
        <v>373.85649096684341</v>
      </c>
      <c r="H51" s="2">
        <f>(H48*12500) /R48</f>
        <v>687.34542861576722</v>
      </c>
      <c r="I51" s="2">
        <f>(I48*12500) /R48</f>
        <v>4002.8340951815962</v>
      </c>
      <c r="J51" s="2">
        <f>(J48*12500) /R48</f>
        <v>332.78887537838682</v>
      </c>
      <c r="K51" s="2">
        <f>(K48*12500) /R48</f>
        <v>282.51327423198035</v>
      </c>
      <c r="L51" s="2">
        <f>(L48*12500) /R48</f>
        <v>1084.178912878215</v>
      </c>
      <c r="M51" s="2">
        <f>(M48*12500) /R48</f>
        <v>1930.5892226790475</v>
      </c>
      <c r="N51" s="2">
        <f>(N48*12500) /R48</f>
        <v>568.83865448495192</v>
      </c>
      <c r="O51" s="2">
        <f>(O48*12500) /R48</f>
        <v>1159.9974659623745</v>
      </c>
      <c r="P51" s="2">
        <f>(P48*12500) /R48</f>
        <v>166.13047543653218</v>
      </c>
      <c r="Q51" s="2">
        <f>(Q48*12500) /R48</f>
        <v>197.4069330483687</v>
      </c>
      <c r="R51" s="2">
        <f>(R48*12500) /R48</f>
        <v>12500</v>
      </c>
      <c r="S51" s="2">
        <f>SUM(C51:Q51)</f>
        <v>12500</v>
      </c>
    </row>
    <row r="52" spans="2:19" x14ac:dyDescent="0.25">
      <c r="B52" s="12" t="s">
        <v>63</v>
      </c>
      <c r="C52" s="2">
        <f>(C48*15000) /R48</f>
        <v>537.23807578147557</v>
      </c>
      <c r="D52" s="2">
        <f>(D48*15000) /R48</f>
        <v>567.01301788166245</v>
      </c>
      <c r="E52" s="2">
        <f>(E48*15000) /R48</f>
        <v>557.42198012450183</v>
      </c>
      <c r="F52" s="2">
        <f>(F48*15000) /R48</f>
        <v>394.55113157548385</v>
      </c>
      <c r="G52" s="2">
        <f>(G48*15000) /R48</f>
        <v>448.62778916021205</v>
      </c>
      <c r="H52" s="2">
        <f>(H48*15000) /R48</f>
        <v>824.81451433892062</v>
      </c>
      <c r="I52" s="2">
        <f>(I48*15000) /R48</f>
        <v>4803.4009142179157</v>
      </c>
      <c r="J52" s="2">
        <f>(J48*15000) /R48</f>
        <v>399.34665045406416</v>
      </c>
      <c r="K52" s="2">
        <f>(K48*15000) /R48</f>
        <v>339.01592907837642</v>
      </c>
      <c r="L52" s="2">
        <f>(L48*15000) /R48</f>
        <v>1301.0146954538579</v>
      </c>
      <c r="M52" s="2">
        <f>(M48*15000) /R48</f>
        <v>2316.707067214857</v>
      </c>
      <c r="N52" s="2">
        <f>(N48*15000) /R48</f>
        <v>682.60638538194235</v>
      </c>
      <c r="O52" s="2">
        <f>(O48*15000) /R48</f>
        <v>1391.9969591548493</v>
      </c>
      <c r="P52" s="2">
        <f>(P48*15000) /R48</f>
        <v>199.35657052383863</v>
      </c>
      <c r="Q52" s="2">
        <f>(Q48*15000) /R48</f>
        <v>236.88831965804243</v>
      </c>
      <c r="R52" s="2">
        <f>(R49*15000) /R49</f>
        <v>15000</v>
      </c>
      <c r="S52" s="2">
        <f>SUM(C52:Q52)</f>
        <v>15000</v>
      </c>
    </row>
  </sheetData>
  <mergeCells count="5">
    <mergeCell ref="B1:D1"/>
    <mergeCell ref="B2:D2"/>
    <mergeCell ref="B9:D9"/>
    <mergeCell ref="B10:D10"/>
    <mergeCell ref="H3:M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FE79-4EBB-4014-BB08-8EB22CC5E6C3}">
  <dimension ref="A1:C24"/>
  <sheetViews>
    <sheetView workbookViewId="0">
      <selection activeCell="A14" sqref="A14:B23"/>
    </sheetView>
  </sheetViews>
  <sheetFormatPr baseColWidth="10" defaultRowHeight="15" x14ac:dyDescent="0.25"/>
  <sheetData>
    <row r="1" spans="1:3" x14ac:dyDescent="0.25">
      <c r="A1" s="26" t="s">
        <v>26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189632</v>
      </c>
      <c r="C6" s="7">
        <f>(B6*100)/B9</f>
        <v>9.3074848803434165</v>
      </c>
    </row>
    <row r="7" spans="1:3" x14ac:dyDescent="0.25">
      <c r="A7" s="5" t="s">
        <v>3</v>
      </c>
      <c r="B7" s="6">
        <v>1796451</v>
      </c>
      <c r="C7" s="8">
        <f>(B7*100)/B9</f>
        <v>88.17309589509054</v>
      </c>
    </row>
    <row r="8" spans="1:3" ht="15.75" thickBot="1" x14ac:dyDescent="0.3">
      <c r="A8" s="9" t="s">
        <v>6</v>
      </c>
      <c r="B8" s="10">
        <v>51331</v>
      </c>
      <c r="C8" s="11">
        <f>(B8*100)/B9</f>
        <v>2.5194192245660432</v>
      </c>
    </row>
    <row r="9" spans="1:3" ht="15.75" thickTop="1" x14ac:dyDescent="0.25">
      <c r="A9" t="s">
        <v>7</v>
      </c>
      <c r="B9" s="2">
        <f>SUM(B6:B8)</f>
        <v>2037414</v>
      </c>
      <c r="C9" s="3">
        <f>SUM(C6:C8)</f>
        <v>100</v>
      </c>
    </row>
    <row r="12" spans="1:3" ht="15.75" thickBot="1" x14ac:dyDescent="0.3">
      <c r="A12" s="27" t="s">
        <v>1</v>
      </c>
      <c r="B12" s="27"/>
      <c r="C12" s="27"/>
    </row>
    <row r="13" spans="1:3" ht="15.75" thickTop="1" x14ac:dyDescent="0.25">
      <c r="A13" s="4"/>
      <c r="B13" s="4" t="s">
        <v>4</v>
      </c>
      <c r="C13" s="4" t="s">
        <v>5</v>
      </c>
    </row>
    <row r="14" spans="1:3" x14ac:dyDescent="0.25">
      <c r="A14" s="5" t="s">
        <v>10</v>
      </c>
      <c r="B14" s="6">
        <v>1655</v>
      </c>
      <c r="C14" s="7">
        <f>(B14*100)/B24</f>
        <v>0.87274299696253799</v>
      </c>
    </row>
    <row r="15" spans="1:3" x14ac:dyDescent="0.25">
      <c r="A15" s="12" t="s">
        <v>14</v>
      </c>
      <c r="B15" s="6">
        <v>182</v>
      </c>
      <c r="C15" s="7">
        <f>(B15*100)/B24</f>
        <v>9.5975362807964898E-2</v>
      </c>
    </row>
    <row r="16" spans="1:3" x14ac:dyDescent="0.25">
      <c r="A16" s="12" t="s">
        <v>15</v>
      </c>
      <c r="B16" s="6">
        <v>659</v>
      </c>
      <c r="C16" s="7">
        <f>(B16*100)/B24</f>
        <v>0.34751518731015862</v>
      </c>
    </row>
    <row r="17" spans="1:3" x14ac:dyDescent="0.25">
      <c r="A17" s="5" t="s">
        <v>16</v>
      </c>
      <c r="B17" s="6">
        <v>234</v>
      </c>
      <c r="C17" s="7">
        <f>(B17*100)/B24</f>
        <v>0.12339689503881202</v>
      </c>
    </row>
    <row r="18" spans="1:3" x14ac:dyDescent="0.25">
      <c r="A18" s="12" t="s">
        <v>12</v>
      </c>
      <c r="B18" s="6">
        <v>166</v>
      </c>
      <c r="C18" s="7">
        <f>(B18*100)/B24</f>
        <v>8.753796827539656E-2</v>
      </c>
    </row>
    <row r="19" spans="1:3" x14ac:dyDescent="0.25">
      <c r="A19" s="5" t="s">
        <v>9</v>
      </c>
      <c r="B19" s="6">
        <v>172652</v>
      </c>
      <c r="C19" s="7">
        <f>(B19*100)/B24</f>
        <v>91.045815052311852</v>
      </c>
    </row>
    <row r="20" spans="1:3" x14ac:dyDescent="0.25">
      <c r="A20" s="5" t="s">
        <v>18</v>
      </c>
      <c r="B20" s="6">
        <v>13017</v>
      </c>
      <c r="C20" s="7">
        <f>(B20*100)/B24</f>
        <v>6.8643477894026326</v>
      </c>
    </row>
    <row r="21" spans="1:3" x14ac:dyDescent="0.25">
      <c r="A21" s="5" t="s">
        <v>13</v>
      </c>
      <c r="B21" s="14">
        <v>521</v>
      </c>
      <c r="C21" s="7">
        <f>(B21*100)/B24</f>
        <v>0.27474265946675669</v>
      </c>
    </row>
    <row r="22" spans="1:3" x14ac:dyDescent="0.25">
      <c r="A22" s="12" t="s">
        <v>11</v>
      </c>
      <c r="B22" s="6">
        <v>432</v>
      </c>
      <c r="C22" s="7">
        <f>(B22*100)/B24</f>
        <v>0.22780965237934525</v>
      </c>
    </row>
    <row r="23" spans="1:3" ht="15.75" thickBot="1" x14ac:dyDescent="0.3">
      <c r="A23" s="13" t="s">
        <v>20</v>
      </c>
      <c r="B23" s="6">
        <v>114</v>
      </c>
      <c r="C23" s="7">
        <f>(B23*100)/B24</f>
        <v>6.0116436044549443E-2</v>
      </c>
    </row>
    <row r="24" spans="1:3" ht="15.75" thickTop="1" x14ac:dyDescent="0.25">
      <c r="A24" t="s">
        <v>7</v>
      </c>
      <c r="B24" s="2">
        <f>SUM(B14:B23)</f>
        <v>189632</v>
      </c>
      <c r="C24" s="3">
        <f>SUM(C14:C23)</f>
        <v>100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70AD-9E00-4411-9F25-85606E668836}">
  <dimension ref="A1:C24"/>
  <sheetViews>
    <sheetView workbookViewId="0">
      <selection activeCell="A14" sqref="A14:B23"/>
    </sheetView>
  </sheetViews>
  <sheetFormatPr baseColWidth="10" defaultRowHeight="15" x14ac:dyDescent="0.25"/>
  <sheetData>
    <row r="1" spans="1:3" x14ac:dyDescent="0.25">
      <c r="A1" s="26" t="s">
        <v>47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321328</v>
      </c>
      <c r="C6" s="7">
        <f>(B6*100)/B9</f>
        <v>33.568736262358655</v>
      </c>
    </row>
    <row r="7" spans="1:3" x14ac:dyDescent="0.25">
      <c r="A7" s="5" t="s">
        <v>3</v>
      </c>
      <c r="B7" s="6">
        <v>615847</v>
      </c>
      <c r="C7" s="8">
        <f>(B7*100)/B9</f>
        <v>64.336769658930407</v>
      </c>
    </row>
    <row r="8" spans="1:3" ht="15.75" thickBot="1" x14ac:dyDescent="0.3">
      <c r="A8" s="9" t="s">
        <v>6</v>
      </c>
      <c r="B8" s="10">
        <v>20049</v>
      </c>
      <c r="C8" s="11">
        <f>(B8*100)/B9</f>
        <v>2.0944940787109392</v>
      </c>
    </row>
    <row r="9" spans="1:3" ht="15.75" thickTop="1" x14ac:dyDescent="0.25">
      <c r="A9" t="s">
        <v>7</v>
      </c>
      <c r="B9" s="2">
        <f>SUM(B6:B8)</f>
        <v>957224</v>
      </c>
      <c r="C9" s="3">
        <f>SUM(C6:C8)</f>
        <v>100</v>
      </c>
    </row>
    <row r="12" spans="1:3" ht="15.75" thickBot="1" x14ac:dyDescent="0.3">
      <c r="A12" s="27" t="s">
        <v>1</v>
      </c>
      <c r="B12" s="27"/>
      <c r="C12" s="27"/>
    </row>
    <row r="13" spans="1:3" ht="15.75" thickTop="1" x14ac:dyDescent="0.25">
      <c r="A13" s="4"/>
      <c r="B13" s="4" t="s">
        <v>4</v>
      </c>
      <c r="C13" s="4" t="s">
        <v>5</v>
      </c>
    </row>
    <row r="14" spans="1:3" x14ac:dyDescent="0.25">
      <c r="A14" s="5" t="s">
        <v>10</v>
      </c>
      <c r="B14" s="6">
        <v>489</v>
      </c>
      <c r="C14" s="7">
        <f>(B14*100)/B24</f>
        <v>0.1521809490613952</v>
      </c>
    </row>
    <row r="15" spans="1:3" x14ac:dyDescent="0.25">
      <c r="A15" s="12" t="s">
        <v>14</v>
      </c>
      <c r="B15" s="6">
        <v>86</v>
      </c>
      <c r="C15" s="7">
        <f>(B15*100)/B24</f>
        <v>2.6763929691779115E-2</v>
      </c>
    </row>
    <row r="16" spans="1:3" x14ac:dyDescent="0.25">
      <c r="A16" s="12" t="s">
        <v>15</v>
      </c>
      <c r="B16" s="6">
        <v>218</v>
      </c>
      <c r="C16" s="7">
        <f>(B16*100)/B24</f>
        <v>6.7843449683812174E-2</v>
      </c>
    </row>
    <row r="17" spans="1:3" x14ac:dyDescent="0.25">
      <c r="A17" s="5" t="s">
        <v>16</v>
      </c>
      <c r="B17" s="6">
        <v>96</v>
      </c>
      <c r="C17" s="7">
        <f>(B17*100)/B24</f>
        <v>2.9876014539660409E-2</v>
      </c>
    </row>
    <row r="18" spans="1:3" x14ac:dyDescent="0.25">
      <c r="A18" s="12" t="s">
        <v>12</v>
      </c>
      <c r="B18" s="6">
        <v>68</v>
      </c>
      <c r="C18" s="7">
        <f>(B18*100)/B24</f>
        <v>2.1162176965592791E-2</v>
      </c>
    </row>
    <row r="19" spans="1:3" x14ac:dyDescent="0.25">
      <c r="A19" s="5" t="s">
        <v>9</v>
      </c>
      <c r="B19" s="6">
        <v>313188</v>
      </c>
      <c r="C19" s="7">
        <f>(B19*100)/B24</f>
        <v>97.466762933824626</v>
      </c>
    </row>
    <row r="20" spans="1:3" x14ac:dyDescent="0.25">
      <c r="A20" s="5" t="s">
        <v>18</v>
      </c>
      <c r="B20" s="6">
        <v>6831</v>
      </c>
      <c r="C20" s="7">
        <f>(B20*100)/B24</f>
        <v>2.1258651595877112</v>
      </c>
    </row>
    <row r="21" spans="1:3" x14ac:dyDescent="0.25">
      <c r="A21" s="5" t="s">
        <v>13</v>
      </c>
      <c r="B21" s="14">
        <v>152</v>
      </c>
      <c r="C21" s="7">
        <f>(B21*100)/B24</f>
        <v>4.730368968779565E-2</v>
      </c>
    </row>
    <row r="22" spans="1:3" x14ac:dyDescent="0.25">
      <c r="A22" s="12" t="s">
        <v>11</v>
      </c>
      <c r="B22" s="6">
        <v>161</v>
      </c>
      <c r="C22" s="7">
        <f>(B22*100)/B24</f>
        <v>5.010456605088881E-2</v>
      </c>
    </row>
    <row r="23" spans="1:3" ht="15.75" thickBot="1" x14ac:dyDescent="0.3">
      <c r="A23" s="13" t="s">
        <v>20</v>
      </c>
      <c r="B23" s="6">
        <v>39</v>
      </c>
      <c r="C23" s="7">
        <f>(B23*100)/B24</f>
        <v>1.2137130906737041E-2</v>
      </c>
    </row>
    <row r="24" spans="1:3" ht="15.75" thickTop="1" x14ac:dyDescent="0.25">
      <c r="A24" t="s">
        <v>7</v>
      </c>
      <c r="B24" s="2">
        <f>SUM(B14:B23)</f>
        <v>321328</v>
      </c>
      <c r="C24" s="3">
        <f>SUM(C14:C23)</f>
        <v>99.999999999999986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F2BC-FF40-4C49-AB1A-046BA62638EB}">
  <dimension ref="A1:C24"/>
  <sheetViews>
    <sheetView workbookViewId="0">
      <selection activeCell="A14" sqref="A14:B23"/>
    </sheetView>
  </sheetViews>
  <sheetFormatPr baseColWidth="10" defaultRowHeight="15" x14ac:dyDescent="0.25"/>
  <sheetData>
    <row r="1" spans="1:3" x14ac:dyDescent="0.25">
      <c r="A1" s="26" t="s">
        <v>27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96311</v>
      </c>
      <c r="C6" s="7">
        <f>(B6*100)/B9</f>
        <v>25.026439765407172</v>
      </c>
    </row>
    <row r="7" spans="1:3" x14ac:dyDescent="0.25">
      <c r="A7" s="5" t="s">
        <v>3</v>
      </c>
      <c r="B7" s="6">
        <v>279675</v>
      </c>
      <c r="C7" s="8">
        <f>(B7*100)/B9</f>
        <v>72.673625457011667</v>
      </c>
    </row>
    <row r="8" spans="1:3" ht="15.75" thickBot="1" x14ac:dyDescent="0.3">
      <c r="A8" s="9" t="s">
        <v>6</v>
      </c>
      <c r="B8" s="10">
        <v>8851</v>
      </c>
      <c r="C8" s="11">
        <f>(B8*100)/B9</f>
        <v>2.2999347775811576</v>
      </c>
    </row>
    <row r="9" spans="1:3" ht="15.75" thickTop="1" x14ac:dyDescent="0.25">
      <c r="A9" t="s">
        <v>7</v>
      </c>
      <c r="B9" s="2">
        <f>SUM(B6:B8)</f>
        <v>384837</v>
      </c>
      <c r="C9" s="3">
        <f>SUM(C6:C8)</f>
        <v>100</v>
      </c>
    </row>
    <row r="12" spans="1:3" ht="15.75" thickBot="1" x14ac:dyDescent="0.3">
      <c r="A12" s="27" t="s">
        <v>1</v>
      </c>
      <c r="B12" s="27"/>
      <c r="C12" s="27"/>
    </row>
    <row r="13" spans="1:3" ht="15.75" thickTop="1" x14ac:dyDescent="0.25">
      <c r="A13" s="4"/>
      <c r="B13" s="4" t="s">
        <v>4</v>
      </c>
      <c r="C13" s="4" t="s">
        <v>5</v>
      </c>
    </row>
    <row r="14" spans="1:3" x14ac:dyDescent="0.25">
      <c r="A14" s="5" t="s">
        <v>10</v>
      </c>
      <c r="B14" s="6">
        <v>266</v>
      </c>
      <c r="C14" s="7">
        <f>(B14*100)/B24</f>
        <v>0.27618859735648055</v>
      </c>
    </row>
    <row r="15" spans="1:3" x14ac:dyDescent="0.25">
      <c r="A15" s="12" t="s">
        <v>14</v>
      </c>
      <c r="B15" s="6">
        <v>33</v>
      </c>
      <c r="C15" s="7">
        <f>(B15*100)/B24</f>
        <v>3.4263998920164886E-2</v>
      </c>
    </row>
    <row r="16" spans="1:3" x14ac:dyDescent="0.25">
      <c r="A16" s="12" t="s">
        <v>15</v>
      </c>
      <c r="B16" s="6">
        <v>114</v>
      </c>
      <c r="C16" s="7">
        <f>(B16*100)/B24</f>
        <v>0.11836654172420595</v>
      </c>
    </row>
    <row r="17" spans="1:3" x14ac:dyDescent="0.25">
      <c r="A17" s="5" t="s">
        <v>16</v>
      </c>
      <c r="B17" s="6">
        <v>80</v>
      </c>
      <c r="C17" s="7">
        <f>(B17*100)/B24</f>
        <v>8.3064239806460327E-2</v>
      </c>
    </row>
    <row r="18" spans="1:3" x14ac:dyDescent="0.25">
      <c r="A18" s="12" t="s">
        <v>12</v>
      </c>
      <c r="B18" s="6">
        <v>24</v>
      </c>
      <c r="C18" s="7">
        <f>(B18*100)/B24</f>
        <v>2.4919271941938097E-2</v>
      </c>
    </row>
    <row r="19" spans="1:3" x14ac:dyDescent="0.25">
      <c r="A19" s="5" t="s">
        <v>9</v>
      </c>
      <c r="B19" s="6">
        <v>91951</v>
      </c>
      <c r="C19" s="7">
        <f>(B19*100)/B24</f>
        <v>95.472998930547917</v>
      </c>
    </row>
    <row r="20" spans="1:3" x14ac:dyDescent="0.25">
      <c r="A20" s="5" t="s">
        <v>18</v>
      </c>
      <c r="B20" s="6">
        <v>3646</v>
      </c>
      <c r="C20" s="7">
        <f>(B20*100)/B24</f>
        <v>3.7856527291794291</v>
      </c>
    </row>
    <row r="21" spans="1:3" x14ac:dyDescent="0.25">
      <c r="A21" s="5" t="s">
        <v>13</v>
      </c>
      <c r="B21" s="14">
        <v>93</v>
      </c>
      <c r="C21" s="7">
        <f>(B21*100)/B24</f>
        <v>9.6562178775010124E-2</v>
      </c>
    </row>
    <row r="22" spans="1:3" x14ac:dyDescent="0.25">
      <c r="A22" s="12" t="s">
        <v>11</v>
      </c>
      <c r="B22" s="6">
        <v>75</v>
      </c>
      <c r="C22" s="7">
        <f>(B22*100)/B24</f>
        <v>7.7872724818556546E-2</v>
      </c>
    </row>
    <row r="23" spans="1:3" ht="15.75" thickBot="1" x14ac:dyDescent="0.3">
      <c r="A23" s="13" t="s">
        <v>20</v>
      </c>
      <c r="B23" s="6">
        <v>29</v>
      </c>
      <c r="C23" s="7">
        <f>(B23*100)/B24</f>
        <v>3.0110786929841867E-2</v>
      </c>
    </row>
    <row r="24" spans="1:3" ht="15.75" thickTop="1" x14ac:dyDescent="0.25">
      <c r="A24" t="s">
        <v>7</v>
      </c>
      <c r="B24" s="2">
        <f>SUM(B14:B23)</f>
        <v>96311</v>
      </c>
      <c r="C24" s="3">
        <f>SUM(C14:C23)</f>
        <v>100.00000000000001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68F0-DF87-4031-9BB3-EFB383AFCCB3}">
  <dimension ref="A1:C24"/>
  <sheetViews>
    <sheetView workbookViewId="0">
      <selection activeCell="A14" sqref="A14:B23"/>
    </sheetView>
  </sheetViews>
  <sheetFormatPr baseColWidth="10" defaultRowHeight="15" x14ac:dyDescent="0.25"/>
  <sheetData>
    <row r="1" spans="1:3" x14ac:dyDescent="0.25">
      <c r="A1" s="26" t="s">
        <v>28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228766</v>
      </c>
      <c r="C6" s="7">
        <f>(B6*100)/B9</f>
        <v>27.605139566650738</v>
      </c>
    </row>
    <row r="7" spans="1:3" x14ac:dyDescent="0.25">
      <c r="A7" s="5" t="s">
        <v>3</v>
      </c>
      <c r="B7" s="6">
        <v>581826</v>
      </c>
      <c r="C7" s="8">
        <f>(B7*100)/B9</f>
        <v>70.208806962162782</v>
      </c>
    </row>
    <row r="8" spans="1:3" ht="15.75" thickBot="1" x14ac:dyDescent="0.3">
      <c r="A8" s="9" t="s">
        <v>6</v>
      </c>
      <c r="B8" s="10">
        <v>18116</v>
      </c>
      <c r="C8" s="11">
        <f>(B8*100)/B9</f>
        <v>2.1860534711864732</v>
      </c>
    </row>
    <row r="9" spans="1:3" ht="15.75" thickTop="1" x14ac:dyDescent="0.25">
      <c r="A9" t="s">
        <v>7</v>
      </c>
      <c r="B9" s="2">
        <f>SUM(B6:B8)</f>
        <v>828708</v>
      </c>
      <c r="C9" s="3">
        <f>SUM(C6:C8)</f>
        <v>99.999999999999986</v>
      </c>
    </row>
    <row r="12" spans="1:3" ht="15.75" thickBot="1" x14ac:dyDescent="0.3">
      <c r="A12" s="27" t="s">
        <v>1</v>
      </c>
      <c r="B12" s="27"/>
      <c r="C12" s="27"/>
    </row>
    <row r="13" spans="1:3" ht="15.75" thickTop="1" x14ac:dyDescent="0.25">
      <c r="A13" s="4"/>
      <c r="B13" s="4" t="s">
        <v>4</v>
      </c>
      <c r="C13" s="4" t="s">
        <v>5</v>
      </c>
    </row>
    <row r="14" spans="1:3" x14ac:dyDescent="0.25">
      <c r="A14" s="5" t="s">
        <v>10</v>
      </c>
      <c r="B14" s="6">
        <v>830</v>
      </c>
      <c r="C14" s="7">
        <f>(B14*100)/B24</f>
        <v>0.36281615274997159</v>
      </c>
    </row>
    <row r="15" spans="1:3" x14ac:dyDescent="0.25">
      <c r="A15" s="12" t="s">
        <v>14</v>
      </c>
      <c r="B15" s="6">
        <v>76</v>
      </c>
      <c r="C15" s="7">
        <f>(B15*100)/B24</f>
        <v>3.3221720010840769E-2</v>
      </c>
    </row>
    <row r="16" spans="1:3" x14ac:dyDescent="0.25">
      <c r="A16" s="12" t="s">
        <v>15</v>
      </c>
      <c r="B16" s="6">
        <v>356</v>
      </c>
      <c r="C16" s="7">
        <f>(B16*100)/B24</f>
        <v>0.15561753057709624</v>
      </c>
    </row>
    <row r="17" spans="1:3" x14ac:dyDescent="0.25">
      <c r="A17" s="5" t="s">
        <v>16</v>
      </c>
      <c r="B17" s="6">
        <v>251</v>
      </c>
      <c r="C17" s="7">
        <f>(B17*100)/B24</f>
        <v>0.10971910161475044</v>
      </c>
    </row>
    <row r="18" spans="1:3" x14ac:dyDescent="0.25">
      <c r="A18" s="12" t="s">
        <v>12</v>
      </c>
      <c r="B18" s="6">
        <v>84</v>
      </c>
      <c r="C18" s="7">
        <f>(B18*100)/B24</f>
        <v>3.6718743169876646E-2</v>
      </c>
    </row>
    <row r="19" spans="1:3" x14ac:dyDescent="0.25">
      <c r="A19" s="5" t="s">
        <v>9</v>
      </c>
      <c r="B19" s="6">
        <v>186854</v>
      </c>
      <c r="C19" s="7">
        <f>(B19*100)/B24</f>
        <v>81.679095669811076</v>
      </c>
    </row>
    <row r="20" spans="1:3" x14ac:dyDescent="0.25">
      <c r="A20" s="5" t="s">
        <v>18</v>
      </c>
      <c r="B20" s="6">
        <v>39800</v>
      </c>
      <c r="C20" s="7">
        <f>(B20*100)/B24</f>
        <v>17.397690216203458</v>
      </c>
    </row>
    <row r="21" spans="1:3" x14ac:dyDescent="0.25">
      <c r="A21" s="5" t="s">
        <v>13</v>
      </c>
      <c r="B21" s="14">
        <v>198</v>
      </c>
      <c r="C21" s="7">
        <f>(B21*100)/B24</f>
        <v>8.6551323186137799E-2</v>
      </c>
    </row>
    <row r="22" spans="1:3" x14ac:dyDescent="0.25">
      <c r="A22" s="12" t="s">
        <v>11</v>
      </c>
      <c r="B22" s="6">
        <v>208</v>
      </c>
      <c r="C22" s="7">
        <f>(B22*100)/B24</f>
        <v>9.092260213493264E-2</v>
      </c>
    </row>
    <row r="23" spans="1:3" ht="15.75" thickBot="1" x14ac:dyDescent="0.3">
      <c r="A23" s="13" t="s">
        <v>20</v>
      </c>
      <c r="B23" s="6">
        <v>109</v>
      </c>
      <c r="C23" s="7">
        <f>(B23*100)/B24</f>
        <v>4.764694054186374E-2</v>
      </c>
    </row>
    <row r="24" spans="1:3" ht="15.75" thickTop="1" x14ac:dyDescent="0.25">
      <c r="A24" t="s">
        <v>7</v>
      </c>
      <c r="B24" s="2">
        <f>SUM(B14:B23)</f>
        <v>228766</v>
      </c>
      <c r="C24" s="3">
        <f>SUM(C14:C23)</f>
        <v>100.00000000000001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F2D6-6EF7-46BA-ACEA-4FED943E9489}">
  <dimension ref="A1:C24"/>
  <sheetViews>
    <sheetView workbookViewId="0">
      <selection activeCell="A14" sqref="A14:B23"/>
    </sheetView>
  </sheetViews>
  <sheetFormatPr baseColWidth="10" defaultRowHeight="15" x14ac:dyDescent="0.25"/>
  <sheetData>
    <row r="1" spans="1:3" x14ac:dyDescent="0.25">
      <c r="A1" s="26" t="s">
        <v>30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29075</v>
      </c>
      <c r="C6" s="7">
        <f>(B6*100)/B9</f>
        <v>28.184920219469163</v>
      </c>
    </row>
    <row r="7" spans="1:3" x14ac:dyDescent="0.25">
      <c r="A7" s="5" t="s">
        <v>3</v>
      </c>
      <c r="B7" s="6">
        <v>72273</v>
      </c>
      <c r="C7" s="8">
        <f>(B7*100)/B9</f>
        <v>70.060489734194149</v>
      </c>
    </row>
    <row r="8" spans="1:3" ht="15.75" thickBot="1" x14ac:dyDescent="0.3">
      <c r="A8" s="9" t="s">
        <v>6</v>
      </c>
      <c r="B8" s="10">
        <v>1810</v>
      </c>
      <c r="C8" s="11">
        <f>(B8*100)/B9</f>
        <v>1.7545900463366875</v>
      </c>
    </row>
    <row r="9" spans="1:3" ht="15.75" thickTop="1" x14ac:dyDescent="0.25">
      <c r="A9" t="s">
        <v>7</v>
      </c>
      <c r="B9" s="2">
        <f>SUM(B6:B8)</f>
        <v>103158</v>
      </c>
      <c r="C9" s="3">
        <f>SUM(C6:C8)</f>
        <v>100</v>
      </c>
    </row>
    <row r="12" spans="1:3" ht="15.75" thickBot="1" x14ac:dyDescent="0.3">
      <c r="A12" s="27" t="s">
        <v>1</v>
      </c>
      <c r="B12" s="27"/>
      <c r="C12" s="27"/>
    </row>
    <row r="13" spans="1:3" ht="15.75" thickTop="1" x14ac:dyDescent="0.25">
      <c r="A13" s="4"/>
      <c r="B13" s="4" t="s">
        <v>4</v>
      </c>
      <c r="C13" s="4" t="s">
        <v>5</v>
      </c>
    </row>
    <row r="14" spans="1:3" x14ac:dyDescent="0.25">
      <c r="A14" s="5" t="s">
        <v>10</v>
      </c>
      <c r="B14" s="6">
        <v>162</v>
      </c>
      <c r="C14" s="7">
        <f>(B14*100)/B24</f>
        <v>0.55717970765262248</v>
      </c>
    </row>
    <row r="15" spans="1:3" x14ac:dyDescent="0.25">
      <c r="A15" s="12" t="s">
        <v>14</v>
      </c>
      <c r="B15" s="6">
        <v>11</v>
      </c>
      <c r="C15" s="7">
        <f>(B15*100)/B24</f>
        <v>3.7833190025795355E-2</v>
      </c>
    </row>
    <row r="16" spans="1:3" x14ac:dyDescent="0.25">
      <c r="A16" s="12" t="s">
        <v>15</v>
      </c>
      <c r="B16" s="6">
        <v>71</v>
      </c>
      <c r="C16" s="7">
        <f>(B16*100)/B24</f>
        <v>0.24419604471195186</v>
      </c>
    </row>
    <row r="17" spans="1:3" x14ac:dyDescent="0.25">
      <c r="A17" s="5" t="s">
        <v>16</v>
      </c>
      <c r="B17" s="6">
        <v>117</v>
      </c>
      <c r="C17" s="7">
        <f>(B17*100)/B24</f>
        <v>0.40240756663800514</v>
      </c>
    </row>
    <row r="18" spans="1:3" x14ac:dyDescent="0.25">
      <c r="A18" s="12" t="s">
        <v>12</v>
      </c>
      <c r="B18" s="6">
        <v>18</v>
      </c>
      <c r="C18" s="7">
        <f>(B18*100)/B24</f>
        <v>6.1908856405846945E-2</v>
      </c>
    </row>
    <row r="19" spans="1:3" x14ac:dyDescent="0.25">
      <c r="A19" s="5" t="s">
        <v>9</v>
      </c>
      <c r="B19" s="6">
        <v>26570</v>
      </c>
      <c r="C19" s="7">
        <f>(B19*100)/B24</f>
        <v>91.384350816852972</v>
      </c>
    </row>
    <row r="20" spans="1:3" x14ac:dyDescent="0.25">
      <c r="A20" s="5" t="s">
        <v>18</v>
      </c>
      <c r="B20" s="6">
        <v>2012</v>
      </c>
      <c r="C20" s="7">
        <f>(B20*100)/B24</f>
        <v>6.9200343938091144</v>
      </c>
    </row>
    <row r="21" spans="1:3" x14ac:dyDescent="0.25">
      <c r="A21" s="5" t="s">
        <v>13</v>
      </c>
      <c r="B21" s="14">
        <v>52</v>
      </c>
      <c r="C21" s="7">
        <f>(B21*100)/B24</f>
        <v>0.17884780739466896</v>
      </c>
    </row>
    <row r="22" spans="1:3" x14ac:dyDescent="0.25">
      <c r="A22" s="12" t="s">
        <v>11</v>
      </c>
      <c r="B22" s="6">
        <v>25</v>
      </c>
      <c r="C22" s="7">
        <f>(B22*100)/B24</f>
        <v>8.5984522785898534E-2</v>
      </c>
    </row>
    <row r="23" spans="1:3" ht="15.75" thickBot="1" x14ac:dyDescent="0.3">
      <c r="A23" s="13" t="s">
        <v>20</v>
      </c>
      <c r="B23" s="6">
        <v>37</v>
      </c>
      <c r="C23" s="7">
        <f>(B23*100)/B24</f>
        <v>0.12725709372312985</v>
      </c>
    </row>
    <row r="24" spans="1:3" ht="15.75" thickTop="1" x14ac:dyDescent="0.25">
      <c r="A24" t="s">
        <v>7</v>
      </c>
      <c r="B24" s="2">
        <f>SUM(B14:B23)</f>
        <v>29075</v>
      </c>
      <c r="C24" s="3">
        <f>SUM(C14:C23)</f>
        <v>100.00000000000001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73D2-4B5C-4036-88F0-365896C1EDD5}">
  <dimension ref="A1:C24"/>
  <sheetViews>
    <sheetView workbookViewId="0">
      <selection activeCell="A14" sqref="A14:B23"/>
    </sheetView>
  </sheetViews>
  <sheetFormatPr baseColWidth="10" defaultRowHeight="15" x14ac:dyDescent="0.25"/>
  <sheetData>
    <row r="1" spans="1:3" x14ac:dyDescent="0.25">
      <c r="A1" s="26" t="s">
        <v>28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37791</v>
      </c>
      <c r="C6" s="7">
        <f>(B6*100)/B9</f>
        <v>22.692799625299489</v>
      </c>
    </row>
    <row r="7" spans="1:3" x14ac:dyDescent="0.25">
      <c r="A7" s="5" t="s">
        <v>3</v>
      </c>
      <c r="B7" s="6">
        <v>125946</v>
      </c>
      <c r="C7" s="8">
        <f>(B7*100)/B9</f>
        <v>75.628253859595389</v>
      </c>
    </row>
    <row r="8" spans="1:3" ht="15.75" thickBot="1" x14ac:dyDescent="0.3">
      <c r="A8" s="9" t="s">
        <v>6</v>
      </c>
      <c r="B8" s="10">
        <v>2796</v>
      </c>
      <c r="C8" s="11">
        <f>(B8*100)/B9</f>
        <v>1.6789465151051144</v>
      </c>
    </row>
    <row r="9" spans="1:3" ht="15.75" thickTop="1" x14ac:dyDescent="0.25">
      <c r="A9" t="s">
        <v>7</v>
      </c>
      <c r="B9" s="2">
        <f>SUM(B6:B8)</f>
        <v>166533</v>
      </c>
      <c r="C9" s="3">
        <f>SUM(C6:C8)</f>
        <v>99.999999999999986</v>
      </c>
    </row>
    <row r="12" spans="1:3" ht="15.75" thickBot="1" x14ac:dyDescent="0.3">
      <c r="A12" s="27" t="s">
        <v>1</v>
      </c>
      <c r="B12" s="27"/>
      <c r="C12" s="27"/>
    </row>
    <row r="13" spans="1:3" ht="15.75" thickTop="1" x14ac:dyDescent="0.25">
      <c r="A13" s="4"/>
      <c r="B13" s="4" t="s">
        <v>4</v>
      </c>
      <c r="C13" s="4" t="s">
        <v>5</v>
      </c>
    </row>
    <row r="14" spans="1:3" x14ac:dyDescent="0.25">
      <c r="A14" s="5" t="s">
        <v>10</v>
      </c>
      <c r="B14" s="6">
        <v>163</v>
      </c>
      <c r="C14" s="7">
        <f>(B14*100)/B24</f>
        <v>0.43131962636606597</v>
      </c>
    </row>
    <row r="15" spans="1:3" x14ac:dyDescent="0.25">
      <c r="A15" s="12" t="s">
        <v>14</v>
      </c>
      <c r="B15" s="6">
        <v>27</v>
      </c>
      <c r="C15" s="7">
        <f>(B15*100)/B24</f>
        <v>7.1445582281495598E-2</v>
      </c>
    </row>
    <row r="16" spans="1:3" x14ac:dyDescent="0.25">
      <c r="A16" s="12" t="s">
        <v>15</v>
      </c>
      <c r="B16" s="6">
        <v>121</v>
      </c>
      <c r="C16" s="7">
        <f>(B16*100)/B24</f>
        <v>0.32018205392818394</v>
      </c>
    </row>
    <row r="17" spans="1:3" x14ac:dyDescent="0.25">
      <c r="A17" s="5" t="s">
        <v>16</v>
      </c>
      <c r="B17" s="6">
        <v>955</v>
      </c>
      <c r="C17" s="7">
        <f>(B17*100)/B24</f>
        <v>2.5270567066232701</v>
      </c>
    </row>
    <row r="18" spans="1:3" x14ac:dyDescent="0.25">
      <c r="A18" s="12" t="s">
        <v>12</v>
      </c>
      <c r="B18" s="6">
        <v>19</v>
      </c>
      <c r="C18" s="7">
        <f>(B18*100)/B24</f>
        <v>5.0276520864756161E-2</v>
      </c>
    </row>
    <row r="19" spans="1:3" x14ac:dyDescent="0.25">
      <c r="A19" s="5" t="s">
        <v>9</v>
      </c>
      <c r="B19" s="6">
        <v>30463</v>
      </c>
      <c r="C19" s="7">
        <f>(B19*100)/B24</f>
        <v>80.609139742266677</v>
      </c>
    </row>
    <row r="20" spans="1:3" x14ac:dyDescent="0.25">
      <c r="A20" s="5" t="s">
        <v>18</v>
      </c>
      <c r="B20" s="6">
        <v>5633</v>
      </c>
      <c r="C20" s="7">
        <f>(B20*100)/B24</f>
        <v>14.905665370061655</v>
      </c>
    </row>
    <row r="21" spans="1:3" x14ac:dyDescent="0.25">
      <c r="A21" s="5" t="s">
        <v>13</v>
      </c>
      <c r="B21" s="14">
        <v>50</v>
      </c>
      <c r="C21" s="7">
        <f>(B21*100)/B24</f>
        <v>0.13230663385462146</v>
      </c>
    </row>
    <row r="22" spans="1:3" x14ac:dyDescent="0.25">
      <c r="A22" s="12" t="s">
        <v>11</v>
      </c>
      <c r="B22" s="6">
        <v>54</v>
      </c>
      <c r="C22" s="7">
        <f>(B22*100)/B24</f>
        <v>0.1428911645629912</v>
      </c>
    </row>
    <row r="23" spans="1:3" ht="15.75" thickBot="1" x14ac:dyDescent="0.3">
      <c r="A23" s="13" t="s">
        <v>20</v>
      </c>
      <c r="B23" s="6">
        <v>306</v>
      </c>
      <c r="C23" s="7">
        <f>(B23*100)/B24</f>
        <v>0.80971659919028338</v>
      </c>
    </row>
    <row r="24" spans="1:3" ht="15.75" thickTop="1" x14ac:dyDescent="0.25">
      <c r="A24" t="s">
        <v>7</v>
      </c>
      <c r="B24" s="2">
        <f>SUM(B14:B23)</f>
        <v>37791</v>
      </c>
      <c r="C24" s="3">
        <f>SUM(C14:C23)</f>
        <v>100.00000000000001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D439-F004-4DEB-933D-2A048A966FDB}">
  <dimension ref="A1:C24"/>
  <sheetViews>
    <sheetView workbookViewId="0">
      <selection activeCell="A14" sqref="A14:B23"/>
    </sheetView>
  </sheetViews>
  <sheetFormatPr baseColWidth="10" defaultRowHeight="15" x14ac:dyDescent="0.25"/>
  <sheetData>
    <row r="1" spans="1:3" x14ac:dyDescent="0.25">
      <c r="A1" s="26" t="s">
        <v>28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695116</v>
      </c>
      <c r="C6" s="7">
        <f>(B6*100)/B9</f>
        <v>9.7727367306976376</v>
      </c>
    </row>
    <row r="7" spans="1:3" x14ac:dyDescent="0.25">
      <c r="A7" s="5" t="s">
        <v>3</v>
      </c>
      <c r="B7" s="6">
        <v>6214240</v>
      </c>
      <c r="C7" s="8">
        <f>(B7*100)/B9</f>
        <v>87.366902072992829</v>
      </c>
    </row>
    <row r="8" spans="1:3" ht="15.75" thickBot="1" x14ac:dyDescent="0.3">
      <c r="A8" s="9" t="s">
        <v>6</v>
      </c>
      <c r="B8" s="10">
        <v>203452</v>
      </c>
      <c r="C8" s="11">
        <f>(B8*100)/B9</f>
        <v>2.8603611963095306</v>
      </c>
    </row>
    <row r="9" spans="1:3" ht="15.75" thickTop="1" x14ac:dyDescent="0.25">
      <c r="A9" t="s">
        <v>7</v>
      </c>
      <c r="B9" s="2">
        <f>SUM(B6:B8)</f>
        <v>7112808</v>
      </c>
      <c r="C9" s="3">
        <f>SUM(C6:C8)</f>
        <v>100</v>
      </c>
    </row>
    <row r="12" spans="1:3" ht="15.75" thickBot="1" x14ac:dyDescent="0.3">
      <c r="A12" s="27" t="s">
        <v>1</v>
      </c>
      <c r="B12" s="27"/>
      <c r="C12" s="27"/>
    </row>
    <row r="13" spans="1:3" ht="15.75" thickTop="1" x14ac:dyDescent="0.25">
      <c r="A13" s="4"/>
      <c r="B13" s="4" t="s">
        <v>4</v>
      </c>
      <c r="C13" s="4" t="s">
        <v>5</v>
      </c>
    </row>
    <row r="14" spans="1:3" x14ac:dyDescent="0.25">
      <c r="A14" s="5" t="s">
        <v>10</v>
      </c>
      <c r="B14" s="6">
        <v>15988</v>
      </c>
      <c r="C14" s="7">
        <f>(B14*100)/B24</f>
        <v>2.3000477618124169</v>
      </c>
    </row>
    <row r="15" spans="1:3" x14ac:dyDescent="0.25">
      <c r="A15" s="12" t="s">
        <v>14</v>
      </c>
      <c r="B15" s="6">
        <v>1222</v>
      </c>
      <c r="C15" s="7">
        <f>(B15*100)/B24</f>
        <v>0.17579799630565257</v>
      </c>
    </row>
    <row r="16" spans="1:3" x14ac:dyDescent="0.25">
      <c r="A16" s="12" t="s">
        <v>15</v>
      </c>
      <c r="B16" s="6">
        <v>9381</v>
      </c>
      <c r="C16" s="7">
        <f>(B16*100)/B24</f>
        <v>1.3495589225395475</v>
      </c>
    </row>
    <row r="17" spans="1:3" x14ac:dyDescent="0.25">
      <c r="A17" s="5" t="s">
        <v>16</v>
      </c>
      <c r="B17" s="6">
        <v>1030</v>
      </c>
      <c r="C17" s="7">
        <f>(B17*100)/B24</f>
        <v>0.14817670719707215</v>
      </c>
    </row>
    <row r="18" spans="1:3" x14ac:dyDescent="0.25">
      <c r="A18" s="12" t="s">
        <v>12</v>
      </c>
      <c r="B18" s="6">
        <v>1129</v>
      </c>
      <c r="C18" s="7">
        <f>(B18*100)/B24</f>
        <v>0.16241893439368393</v>
      </c>
    </row>
    <row r="19" spans="1:3" x14ac:dyDescent="0.25">
      <c r="A19" s="5" t="s">
        <v>9</v>
      </c>
      <c r="B19" s="6">
        <v>611412</v>
      </c>
      <c r="C19" s="7">
        <f>(B19*100)/B24</f>
        <v>87.958268835705127</v>
      </c>
    </row>
    <row r="20" spans="1:3" x14ac:dyDescent="0.25">
      <c r="A20" s="5" t="s">
        <v>18</v>
      </c>
      <c r="B20" s="6">
        <v>43037</v>
      </c>
      <c r="C20" s="7">
        <f>(B20*100)/B24</f>
        <v>6.1913407258644604</v>
      </c>
    </row>
    <row r="21" spans="1:3" x14ac:dyDescent="0.25">
      <c r="A21" s="5" t="s">
        <v>13</v>
      </c>
      <c r="B21" s="14">
        <v>8366</v>
      </c>
      <c r="C21" s="7">
        <f>(B21*100)/B24</f>
        <v>1.203540128554083</v>
      </c>
    </row>
    <row r="22" spans="1:3" x14ac:dyDescent="0.25">
      <c r="A22" s="12" t="s">
        <v>11</v>
      </c>
      <c r="B22" s="6">
        <v>3012</v>
      </c>
      <c r="C22" s="7">
        <f>(B22*100)/B24</f>
        <v>0.43330897289085563</v>
      </c>
    </row>
    <row r="23" spans="1:3" ht="15.75" thickBot="1" x14ac:dyDescent="0.3">
      <c r="A23" s="13" t="s">
        <v>20</v>
      </c>
      <c r="B23" s="6">
        <v>539</v>
      </c>
      <c r="C23" s="7">
        <f>(B23*100)/B24</f>
        <v>7.7541014737108629E-2</v>
      </c>
    </row>
    <row r="24" spans="1:3" ht="15.75" thickTop="1" x14ac:dyDescent="0.25">
      <c r="A24" t="s">
        <v>7</v>
      </c>
      <c r="B24" s="2">
        <f>SUM(B14:B23)</f>
        <v>695116</v>
      </c>
      <c r="C24" s="3">
        <f>SUM(C14:C23)</f>
        <v>100.00000000000001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C5A0-555B-4A8E-BBFD-5E0B5B680E97}">
  <dimension ref="A1:C24"/>
  <sheetViews>
    <sheetView workbookViewId="0">
      <selection activeCell="H29" sqref="H29"/>
    </sheetView>
  </sheetViews>
  <sheetFormatPr baseColWidth="10" defaultRowHeight="15" x14ac:dyDescent="0.25"/>
  <sheetData>
    <row r="1" spans="1:3" x14ac:dyDescent="0.25">
      <c r="A1" s="26" t="s">
        <v>29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78883</v>
      </c>
      <c r="C6" s="7">
        <f>(B6*100)/B9</f>
        <v>34.893483376683122</v>
      </c>
    </row>
    <row r="7" spans="1:3" x14ac:dyDescent="0.25">
      <c r="A7" s="5" t="s">
        <v>3</v>
      </c>
      <c r="B7" s="6">
        <v>142038</v>
      </c>
      <c r="C7" s="8">
        <f>(B7*100)/B9</f>
        <v>62.829768034396729</v>
      </c>
    </row>
    <row r="8" spans="1:3" ht="15.75" thickBot="1" x14ac:dyDescent="0.3">
      <c r="A8" s="9" t="s">
        <v>6</v>
      </c>
      <c r="B8" s="10">
        <v>5147</v>
      </c>
      <c r="C8" s="11">
        <f>(B8*100)/B9</f>
        <v>2.2767485889201478</v>
      </c>
    </row>
    <row r="9" spans="1:3" ht="15.75" thickTop="1" x14ac:dyDescent="0.25">
      <c r="A9" t="s">
        <v>7</v>
      </c>
      <c r="B9" s="2">
        <f>SUM(B6:B8)</f>
        <v>226068</v>
      </c>
      <c r="C9" s="3">
        <f>SUM(C6:C8)</f>
        <v>99.999999999999986</v>
      </c>
    </row>
    <row r="12" spans="1:3" ht="15.75" thickBot="1" x14ac:dyDescent="0.3">
      <c r="A12" s="27" t="s">
        <v>1</v>
      </c>
      <c r="B12" s="27"/>
      <c r="C12" s="27"/>
    </row>
    <row r="13" spans="1:3" ht="15.75" thickTop="1" x14ac:dyDescent="0.25">
      <c r="A13" s="4"/>
      <c r="B13" s="4" t="s">
        <v>4</v>
      </c>
      <c r="C13" s="4" t="s">
        <v>5</v>
      </c>
    </row>
    <row r="14" spans="1:3" x14ac:dyDescent="0.25">
      <c r="A14" s="5" t="s">
        <v>10</v>
      </c>
      <c r="B14" s="6">
        <v>59432</v>
      </c>
      <c r="C14" s="7">
        <f>(B14*100)/B24</f>
        <v>75.341962146470095</v>
      </c>
    </row>
    <row r="15" spans="1:3" x14ac:dyDescent="0.25">
      <c r="A15" s="12" t="s">
        <v>14</v>
      </c>
      <c r="B15" s="6">
        <v>312</v>
      </c>
      <c r="C15" s="7">
        <f>(B15*100)/B24</f>
        <v>0.39552248266419887</v>
      </c>
    </row>
    <row r="16" spans="1:3" x14ac:dyDescent="0.25">
      <c r="A16" s="12" t="s">
        <v>15</v>
      </c>
      <c r="B16" s="6">
        <v>1898</v>
      </c>
      <c r="C16" s="7">
        <f>(B16*100)/B24</f>
        <v>2.4060951028738766</v>
      </c>
    </row>
    <row r="17" spans="1:3" x14ac:dyDescent="0.25">
      <c r="A17" s="5" t="s">
        <v>16</v>
      </c>
      <c r="B17" s="6">
        <v>26</v>
      </c>
      <c r="C17" s="7">
        <f>(B17*100)/B24</f>
        <v>3.2960206888683237E-2</v>
      </c>
    </row>
    <row r="18" spans="1:3" x14ac:dyDescent="0.25">
      <c r="A18" s="12" t="s">
        <v>12</v>
      </c>
      <c r="B18" s="6">
        <v>744</v>
      </c>
      <c r="C18" s="7">
        <f>(B18*100)/B24</f>
        <v>0.94316899712232038</v>
      </c>
    </row>
    <row r="19" spans="1:3" x14ac:dyDescent="0.25">
      <c r="A19" s="5" t="s">
        <v>9</v>
      </c>
      <c r="B19" s="6">
        <v>7814</v>
      </c>
      <c r="C19" s="7">
        <f>(B19*100)/B24</f>
        <v>9.905809870314263</v>
      </c>
    </row>
    <row r="20" spans="1:3" x14ac:dyDescent="0.25">
      <c r="A20" s="5" t="s">
        <v>18</v>
      </c>
      <c r="B20" s="6">
        <v>5952</v>
      </c>
      <c r="C20" s="7">
        <f>(B20*100)/B24</f>
        <v>7.5453519769785631</v>
      </c>
    </row>
    <row r="21" spans="1:3" x14ac:dyDescent="0.25">
      <c r="A21" s="5" t="s">
        <v>13</v>
      </c>
      <c r="B21" s="14">
        <v>2659</v>
      </c>
      <c r="C21" s="7">
        <f>(B21*100)/B24</f>
        <v>3.370815004500336</v>
      </c>
    </row>
    <row r="22" spans="1:3" x14ac:dyDescent="0.25">
      <c r="A22" s="12" t="s">
        <v>11</v>
      </c>
      <c r="B22" s="6">
        <v>38</v>
      </c>
      <c r="C22" s="7">
        <f>(B22*100)/B24</f>
        <v>4.8172610068075501E-2</v>
      </c>
    </row>
    <row r="23" spans="1:3" ht="15.75" thickBot="1" x14ac:dyDescent="0.3">
      <c r="A23" s="13" t="s">
        <v>20</v>
      </c>
      <c r="B23" s="6">
        <v>8</v>
      </c>
      <c r="C23" s="7">
        <f>(B23*100)/B24</f>
        <v>1.0141602119594842E-2</v>
      </c>
    </row>
    <row r="24" spans="1:3" ht="15.75" thickTop="1" x14ac:dyDescent="0.25">
      <c r="A24" t="s">
        <v>7</v>
      </c>
      <c r="B24" s="2">
        <f>SUM(B14:B23)</f>
        <v>78883</v>
      </c>
      <c r="C24" s="3">
        <f>SUM(C14:C23)</f>
        <v>100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4CBF-1F67-470C-8EDD-EF100508FB21}">
  <dimension ref="A1:C23"/>
  <sheetViews>
    <sheetView workbookViewId="0">
      <selection activeCell="A13" sqref="A13:B22"/>
    </sheetView>
  </sheetViews>
  <sheetFormatPr baseColWidth="10" defaultRowHeight="15" x14ac:dyDescent="0.25"/>
  <cols>
    <col min="2" max="2" width="14.85546875" customWidth="1"/>
    <col min="3" max="3" width="18.85546875" customWidth="1"/>
  </cols>
  <sheetData>
    <row r="1" spans="1:3" x14ac:dyDescent="0.25">
      <c r="A1" s="26" t="s">
        <v>0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80065</v>
      </c>
      <c r="C6" s="7">
        <f>(B6*100)/B9</f>
        <v>24.221165423314517</v>
      </c>
    </row>
    <row r="7" spans="1:3" x14ac:dyDescent="0.25">
      <c r="A7" s="5" t="s">
        <v>3</v>
      </c>
      <c r="B7" s="6">
        <v>242031</v>
      </c>
      <c r="C7" s="8">
        <f>(B7*100)/B9</f>
        <v>73.218920734031542</v>
      </c>
    </row>
    <row r="8" spans="1:3" ht="15.75" thickBot="1" x14ac:dyDescent="0.3">
      <c r="A8" s="9" t="s">
        <v>6</v>
      </c>
      <c r="B8" s="10">
        <v>8462</v>
      </c>
      <c r="C8" s="11">
        <f>(B8*100)/B9</f>
        <v>2.5599138426539367</v>
      </c>
    </row>
    <row r="9" spans="1:3" ht="15.75" thickTop="1" x14ac:dyDescent="0.25">
      <c r="A9" t="s">
        <v>7</v>
      </c>
      <c r="B9" s="2">
        <f>SUM(B6:B8)</f>
        <v>330558</v>
      </c>
      <c r="C9" s="3">
        <f>SUM(C6:C8)</f>
        <v>100</v>
      </c>
    </row>
    <row r="11" spans="1:3" ht="15.75" thickBot="1" x14ac:dyDescent="0.3">
      <c r="A11" s="27" t="s">
        <v>8</v>
      </c>
      <c r="B11" s="27"/>
      <c r="C11" s="27"/>
    </row>
    <row r="12" spans="1:3" ht="15.75" thickTop="1" x14ac:dyDescent="0.25">
      <c r="A12" s="4"/>
      <c r="B12" s="4" t="s">
        <v>4</v>
      </c>
      <c r="C12" s="4" t="s">
        <v>5</v>
      </c>
    </row>
    <row r="13" spans="1:3" x14ac:dyDescent="0.25">
      <c r="A13" s="5" t="s">
        <v>10</v>
      </c>
      <c r="B13" s="6">
        <v>48964</v>
      </c>
      <c r="C13" s="7">
        <f>(B13*100)/B23</f>
        <v>61.155311309560979</v>
      </c>
    </row>
    <row r="14" spans="1:3" x14ac:dyDescent="0.25">
      <c r="A14" s="12" t="s">
        <v>14</v>
      </c>
      <c r="B14" s="6">
        <v>794</v>
      </c>
      <c r="C14" s="7">
        <f>(B14*100)/B23</f>
        <v>0.99169424842315623</v>
      </c>
    </row>
    <row r="15" spans="1:3" x14ac:dyDescent="0.25">
      <c r="A15" s="12" t="s">
        <v>15</v>
      </c>
      <c r="B15" s="6">
        <v>6313</v>
      </c>
      <c r="C15" s="7">
        <f>(B15*100)/B23</f>
        <v>7.8848435646037593</v>
      </c>
    </row>
    <row r="16" spans="1:3" x14ac:dyDescent="0.25">
      <c r="A16" s="5" t="s">
        <v>16</v>
      </c>
      <c r="B16" s="6">
        <v>24</v>
      </c>
      <c r="C16" s="7">
        <f>(B16*100)/B23</f>
        <v>2.9975644788609253E-2</v>
      </c>
    </row>
    <row r="17" spans="1:3" x14ac:dyDescent="0.25">
      <c r="A17" s="12" t="s">
        <v>12</v>
      </c>
      <c r="B17" s="6">
        <v>816</v>
      </c>
      <c r="C17" s="7">
        <f>(B17*100)/B23</f>
        <v>1.0191719228127147</v>
      </c>
    </row>
    <row r="18" spans="1:3" x14ac:dyDescent="0.25">
      <c r="A18" s="5" t="s">
        <v>9</v>
      </c>
      <c r="B18" s="6">
        <v>12367</v>
      </c>
      <c r="C18" s="7">
        <f>(B18*100)/B23</f>
        <v>15.446199962530445</v>
      </c>
    </row>
    <row r="19" spans="1:3" x14ac:dyDescent="0.25">
      <c r="A19" s="5" t="s">
        <v>18</v>
      </c>
      <c r="B19" s="6">
        <v>3092</v>
      </c>
      <c r="C19" s="7">
        <f>(B19*100)/B23</f>
        <v>3.8618622369324922</v>
      </c>
    </row>
    <row r="20" spans="1:3" x14ac:dyDescent="0.25">
      <c r="A20" s="12" t="s">
        <v>13</v>
      </c>
      <c r="B20" s="6">
        <v>7580</v>
      </c>
      <c r="C20" s="7">
        <f>(B20*100)/B23</f>
        <v>9.4673078124024226</v>
      </c>
    </row>
    <row r="21" spans="1:3" x14ac:dyDescent="0.25">
      <c r="A21" s="5" t="s">
        <v>11</v>
      </c>
      <c r="B21" s="6">
        <v>84</v>
      </c>
      <c r="C21" s="7">
        <f>(B21*100)/B23</f>
        <v>0.1049147567601324</v>
      </c>
    </row>
    <row r="22" spans="1:3" ht="15.75" thickBot="1" x14ac:dyDescent="0.3">
      <c r="A22" s="13" t="s">
        <v>17</v>
      </c>
      <c r="B22" s="10">
        <v>31</v>
      </c>
      <c r="C22" s="11">
        <f>(B22*100)/B23</f>
        <v>3.8718541185286955E-2</v>
      </c>
    </row>
    <row r="23" spans="1:3" ht="15.75" thickTop="1" x14ac:dyDescent="0.25">
      <c r="A23" t="s">
        <v>7</v>
      </c>
      <c r="B23" s="2">
        <f>SUM(B13:B22)</f>
        <v>80065</v>
      </c>
      <c r="C23" s="3">
        <f>SUM(C13:C22)</f>
        <v>100.00000000000001</v>
      </c>
    </row>
  </sheetData>
  <sortState xmlns:xlrd2="http://schemas.microsoft.com/office/spreadsheetml/2017/richdata2" ref="A13:B22">
    <sortCondition ref="A13:A22"/>
  </sortState>
  <mergeCells count="3">
    <mergeCell ref="A4:C4"/>
    <mergeCell ref="A1:C1"/>
    <mergeCell ref="A11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4628-1133-49FB-93EB-23766AB9E9E4}">
  <dimension ref="A1:C25"/>
  <sheetViews>
    <sheetView workbookViewId="0">
      <selection activeCell="A15" sqref="A15:B24"/>
    </sheetView>
  </sheetViews>
  <sheetFormatPr baseColWidth="10" defaultRowHeight="15" x14ac:dyDescent="0.25"/>
  <sheetData>
    <row r="1" spans="1:3" x14ac:dyDescent="0.25">
      <c r="A1" s="26" t="s">
        <v>19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82412</v>
      </c>
      <c r="C6" s="7">
        <f>(B6*100)/B9</f>
        <v>13.565002123337953</v>
      </c>
    </row>
    <row r="7" spans="1:3" x14ac:dyDescent="0.25">
      <c r="A7" s="5" t="s">
        <v>3</v>
      </c>
      <c r="B7" s="6">
        <v>503342</v>
      </c>
      <c r="C7" s="8">
        <f>(B7*100)/B9</f>
        <v>82.850013332587153</v>
      </c>
    </row>
    <row r="8" spans="1:3" ht="15.75" thickBot="1" x14ac:dyDescent="0.3">
      <c r="A8" s="9" t="s">
        <v>6</v>
      </c>
      <c r="B8" s="10">
        <v>21780</v>
      </c>
      <c r="C8" s="11">
        <f>(B8*100)/B9</f>
        <v>3.5849845440748993</v>
      </c>
    </row>
    <row r="9" spans="1:3" ht="15.75" thickTop="1" x14ac:dyDescent="0.25">
      <c r="A9" t="s">
        <v>7</v>
      </c>
      <c r="B9" s="2">
        <f>SUM(B6:B8)</f>
        <v>607534</v>
      </c>
      <c r="C9" s="3">
        <f>SUM(C6:C8)</f>
        <v>100</v>
      </c>
    </row>
    <row r="13" spans="1:3" ht="15.75" thickBot="1" x14ac:dyDescent="0.3">
      <c r="A13" s="27" t="s">
        <v>8</v>
      </c>
      <c r="B13" s="27"/>
      <c r="C13" s="27"/>
    </row>
    <row r="14" spans="1:3" ht="15.75" thickTop="1" x14ac:dyDescent="0.25">
      <c r="A14" s="4"/>
      <c r="B14" s="4" t="s">
        <v>4</v>
      </c>
      <c r="C14" s="4" t="s">
        <v>5</v>
      </c>
    </row>
    <row r="15" spans="1:3" x14ac:dyDescent="0.25">
      <c r="A15" s="5" t="s">
        <v>10</v>
      </c>
      <c r="B15" s="6">
        <v>12861</v>
      </c>
      <c r="C15" s="7">
        <f>(B15*100)/B25</f>
        <v>15.60573702858807</v>
      </c>
    </row>
    <row r="16" spans="1:3" x14ac:dyDescent="0.25">
      <c r="A16" s="12" t="s">
        <v>14</v>
      </c>
      <c r="B16" s="6">
        <v>1007</v>
      </c>
      <c r="C16" s="7">
        <f>(B16*100)/B25</f>
        <v>1.221909430665437</v>
      </c>
    </row>
    <row r="17" spans="1:3" x14ac:dyDescent="0.25">
      <c r="A17" s="12" t="s">
        <v>15</v>
      </c>
      <c r="B17" s="6">
        <v>8425</v>
      </c>
      <c r="C17" s="7">
        <f>(B17*100)/B25</f>
        <v>10.223025772945688</v>
      </c>
    </row>
    <row r="18" spans="1:3" x14ac:dyDescent="0.25">
      <c r="A18" s="5" t="s">
        <v>16</v>
      </c>
      <c r="B18" s="6">
        <v>82</v>
      </c>
      <c r="C18" s="7">
        <f>(B18*100)/B25</f>
        <v>9.9500072804931325E-2</v>
      </c>
    </row>
    <row r="19" spans="1:3" x14ac:dyDescent="0.25">
      <c r="A19" s="12" t="s">
        <v>12</v>
      </c>
      <c r="B19" s="6">
        <v>25262</v>
      </c>
      <c r="C19" s="7">
        <f>(B19*100)/B25</f>
        <v>30.653302917050915</v>
      </c>
    </row>
    <row r="20" spans="1:3" x14ac:dyDescent="0.25">
      <c r="A20" s="5" t="s">
        <v>9</v>
      </c>
      <c r="B20" s="6">
        <v>17430</v>
      </c>
      <c r="C20" s="7">
        <f>(B20*100)/B25</f>
        <v>21.149832548657962</v>
      </c>
    </row>
    <row r="21" spans="1:3" x14ac:dyDescent="0.25">
      <c r="A21" s="5" t="s">
        <v>18</v>
      </c>
      <c r="B21" s="6">
        <v>6741</v>
      </c>
      <c r="C21" s="7">
        <f>(B21*100)/B25</f>
        <v>8.1796340338785622</v>
      </c>
    </row>
    <row r="22" spans="1:3" x14ac:dyDescent="0.25">
      <c r="A22" s="5" t="s">
        <v>13</v>
      </c>
      <c r="B22" s="6">
        <v>10446</v>
      </c>
      <c r="C22" s="7">
        <f>(B22*100)/B25</f>
        <v>12.675338542930641</v>
      </c>
    </row>
    <row r="23" spans="1:3" x14ac:dyDescent="0.25">
      <c r="A23" s="12" t="s">
        <v>11</v>
      </c>
      <c r="B23">
        <v>103</v>
      </c>
      <c r="C23" s="7">
        <f>(B23*100)/B25</f>
        <v>0.12498179876716983</v>
      </c>
    </row>
    <row r="24" spans="1:3" ht="15.75" thickBot="1" x14ac:dyDescent="0.3">
      <c r="A24" s="13" t="s">
        <v>20</v>
      </c>
      <c r="B24" s="10">
        <v>55</v>
      </c>
      <c r="C24" s="7">
        <f>(B24*100)/B25</f>
        <v>6.673785371062467E-2</v>
      </c>
    </row>
    <row r="25" spans="1:3" ht="15.75" thickTop="1" x14ac:dyDescent="0.25">
      <c r="A25" t="s">
        <v>7</v>
      </c>
      <c r="B25" s="2">
        <f>SUM(B15:B24)</f>
        <v>82412</v>
      </c>
      <c r="C25" s="3">
        <f>SUM(C15:C24)</f>
        <v>99.999999999999986</v>
      </c>
    </row>
  </sheetData>
  <sortState xmlns:xlrd2="http://schemas.microsoft.com/office/spreadsheetml/2017/richdata2" ref="A15:B24">
    <sortCondition ref="A15:A24"/>
  </sortState>
  <mergeCells count="3">
    <mergeCell ref="A1:C1"/>
    <mergeCell ref="A4:C4"/>
    <mergeCell ref="A13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04D1-94C6-4307-9DDF-EE99252D5DA2}">
  <dimension ref="A1:C25"/>
  <sheetViews>
    <sheetView workbookViewId="0">
      <selection activeCell="A15" sqref="A15:B24"/>
    </sheetView>
  </sheetViews>
  <sheetFormatPr baseColWidth="10" defaultRowHeight="15" x14ac:dyDescent="0.25"/>
  <sheetData>
    <row r="1" spans="1:3" x14ac:dyDescent="0.25">
      <c r="A1" s="26" t="s">
        <v>21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55413</v>
      </c>
      <c r="C6" s="7">
        <f>(B6*100)/B9</f>
        <v>19.363800285147185</v>
      </c>
    </row>
    <row r="7" spans="1:3" x14ac:dyDescent="0.25">
      <c r="A7" s="5" t="s">
        <v>3</v>
      </c>
      <c r="B7" s="6">
        <v>225511</v>
      </c>
      <c r="C7" s="8">
        <f>(B7*100)/B9</f>
        <v>78.80370970898214</v>
      </c>
    </row>
    <row r="8" spans="1:3" ht="15.75" thickBot="1" x14ac:dyDescent="0.3">
      <c r="A8" s="9" t="s">
        <v>6</v>
      </c>
      <c r="B8" s="10">
        <v>5244</v>
      </c>
      <c r="C8" s="11">
        <f>(B8*100)/B9</f>
        <v>1.8324900058706775</v>
      </c>
    </row>
    <row r="9" spans="1:3" ht="15.75" thickTop="1" x14ac:dyDescent="0.25">
      <c r="A9" t="s">
        <v>7</v>
      </c>
      <c r="B9" s="2">
        <f>SUM(B6:B8)</f>
        <v>286168</v>
      </c>
      <c r="C9" s="3">
        <f>SUM(C6:C8)</f>
        <v>100</v>
      </c>
    </row>
    <row r="13" spans="1:3" ht="15.75" thickBot="1" x14ac:dyDescent="0.3">
      <c r="A13" s="27" t="s">
        <v>8</v>
      </c>
      <c r="B13" s="27"/>
      <c r="C13" s="27"/>
    </row>
    <row r="14" spans="1:3" ht="15.75" thickTop="1" x14ac:dyDescent="0.25">
      <c r="A14" s="4"/>
      <c r="B14" s="4" t="s">
        <v>4</v>
      </c>
      <c r="C14" s="4" t="s">
        <v>5</v>
      </c>
    </row>
    <row r="15" spans="1:3" x14ac:dyDescent="0.25">
      <c r="A15" s="5" t="s">
        <v>10</v>
      </c>
      <c r="B15" s="6">
        <v>2716</v>
      </c>
      <c r="C15" s="7">
        <f>(B15*100)/B25</f>
        <v>4.9013769332106181</v>
      </c>
    </row>
    <row r="16" spans="1:3" x14ac:dyDescent="0.25">
      <c r="A16" s="12" t="s">
        <v>14</v>
      </c>
      <c r="B16" s="6">
        <v>14054</v>
      </c>
      <c r="C16" s="7">
        <f>(B16*100)/B25</f>
        <v>25.36227960947792</v>
      </c>
    </row>
    <row r="17" spans="1:3" x14ac:dyDescent="0.25">
      <c r="A17" s="12" t="s">
        <v>15</v>
      </c>
      <c r="B17" s="6">
        <v>26381</v>
      </c>
      <c r="C17" s="7">
        <f>(B17*100)/B25</f>
        <v>47.607962030570441</v>
      </c>
    </row>
    <row r="18" spans="1:3" x14ac:dyDescent="0.25">
      <c r="A18" s="5" t="s">
        <v>16</v>
      </c>
      <c r="B18" s="6">
        <v>27</v>
      </c>
      <c r="C18" s="7">
        <f>(B18*100)/B25</f>
        <v>4.8725028422933248E-2</v>
      </c>
    </row>
    <row r="19" spans="1:3" x14ac:dyDescent="0.25">
      <c r="A19" s="12" t="s">
        <v>12</v>
      </c>
      <c r="B19" s="6">
        <v>375</v>
      </c>
      <c r="C19" s="7">
        <f>(B19*100)/B25</f>
        <v>0.67673650587407286</v>
      </c>
    </row>
    <row r="20" spans="1:3" x14ac:dyDescent="0.25">
      <c r="A20" s="5" t="s">
        <v>9</v>
      </c>
      <c r="B20" s="6">
        <v>9020</v>
      </c>
      <c r="C20" s="7">
        <f>(B20*100)/B25</f>
        <v>16.277768754624365</v>
      </c>
    </row>
    <row r="21" spans="1:3" x14ac:dyDescent="0.25">
      <c r="A21" s="5" t="s">
        <v>18</v>
      </c>
      <c r="B21" s="6">
        <v>1852</v>
      </c>
      <c r="C21" s="7">
        <f>(B21*100)/B25</f>
        <v>3.3421760236767546</v>
      </c>
    </row>
    <row r="22" spans="1:3" x14ac:dyDescent="0.25">
      <c r="A22" s="5" t="s">
        <v>13</v>
      </c>
      <c r="B22" s="6">
        <v>916</v>
      </c>
      <c r="C22" s="7">
        <f>(B22*100)/B25</f>
        <v>1.6530417050150688</v>
      </c>
    </row>
    <row r="23" spans="1:3" x14ac:dyDescent="0.25">
      <c r="A23" s="12" t="s">
        <v>11</v>
      </c>
      <c r="B23">
        <v>55</v>
      </c>
      <c r="C23" s="7">
        <f>(B23*100)/B25</f>
        <v>9.9254687528197355E-2</v>
      </c>
    </row>
    <row r="24" spans="1:3" ht="15.75" thickBot="1" x14ac:dyDescent="0.3">
      <c r="A24" s="13" t="s">
        <v>20</v>
      </c>
      <c r="B24" s="10">
        <v>17</v>
      </c>
      <c r="C24" s="11">
        <f>(B24*100)/B25</f>
        <v>3.0678721599624637E-2</v>
      </c>
    </row>
    <row r="25" spans="1:3" ht="15.75" thickTop="1" x14ac:dyDescent="0.25">
      <c r="A25" t="s">
        <v>7</v>
      </c>
      <c r="B25" s="2">
        <f>SUM(B15:B24)</f>
        <v>55413</v>
      </c>
      <c r="C25" s="3">
        <f>SUM(C15:C24)</f>
        <v>100.00000000000001</v>
      </c>
    </row>
  </sheetData>
  <sortState xmlns:xlrd2="http://schemas.microsoft.com/office/spreadsheetml/2017/richdata2" ref="A15:B24">
    <sortCondition ref="A15:A24"/>
  </sortState>
  <mergeCells count="3">
    <mergeCell ref="A1:C1"/>
    <mergeCell ref="A4:C4"/>
    <mergeCell ref="A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CD8C-764D-4DB0-AC0E-5254E1CEDFA9}">
  <dimension ref="A1:C25"/>
  <sheetViews>
    <sheetView workbookViewId="0">
      <selection activeCell="A15" sqref="A15:B24"/>
    </sheetView>
  </sheetViews>
  <sheetFormatPr baseColWidth="10" defaultRowHeight="15" x14ac:dyDescent="0.25"/>
  <sheetData>
    <row r="1" spans="1:3" x14ac:dyDescent="0.25">
      <c r="A1" s="26" t="s">
        <v>22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64956</v>
      </c>
      <c r="C6" s="7">
        <f>(B6*100)/B9</f>
        <v>8.5740760784914194</v>
      </c>
    </row>
    <row r="7" spans="1:3" x14ac:dyDescent="0.25">
      <c r="A7" s="5" t="s">
        <v>3</v>
      </c>
      <c r="B7" s="6">
        <v>665757</v>
      </c>
      <c r="C7" s="8">
        <f>(B7*100)/B9</f>
        <v>87.878735879490904</v>
      </c>
    </row>
    <row r="8" spans="1:3" ht="15.75" thickBot="1" x14ac:dyDescent="0.3">
      <c r="A8" s="9" t="s">
        <v>6</v>
      </c>
      <c r="B8" s="10">
        <v>26873</v>
      </c>
      <c r="C8" s="11">
        <f>(B8*100)/B9</f>
        <v>3.5471880420176718</v>
      </c>
    </row>
    <row r="9" spans="1:3" ht="15.75" thickTop="1" x14ac:dyDescent="0.25">
      <c r="A9" t="s">
        <v>7</v>
      </c>
      <c r="B9" s="2">
        <f>SUM(B6:B8)</f>
        <v>757586</v>
      </c>
      <c r="C9" s="3">
        <f>SUM(C6:C8)</f>
        <v>99.999999999999986</v>
      </c>
    </row>
    <row r="13" spans="1:3" ht="15.75" thickBot="1" x14ac:dyDescent="0.3">
      <c r="A13" s="27" t="s">
        <v>8</v>
      </c>
      <c r="B13" s="27"/>
      <c r="C13" s="27"/>
    </row>
    <row r="14" spans="1:3" ht="15.75" thickTop="1" x14ac:dyDescent="0.25">
      <c r="A14" s="4"/>
      <c r="B14" s="4" t="s">
        <v>4</v>
      </c>
      <c r="C14" s="4" t="s">
        <v>5</v>
      </c>
    </row>
    <row r="15" spans="1:3" x14ac:dyDescent="0.25">
      <c r="A15" s="5" t="s">
        <v>10</v>
      </c>
      <c r="B15" s="6">
        <v>5530</v>
      </c>
      <c r="C15" s="7">
        <f>(B15*100)/B25</f>
        <v>8.5134552620235233</v>
      </c>
    </row>
    <row r="16" spans="1:3" x14ac:dyDescent="0.25">
      <c r="A16" s="12" t="s">
        <v>14</v>
      </c>
      <c r="B16" s="6">
        <v>1939</v>
      </c>
      <c r="C16" s="7">
        <f>(B16*100)/B25</f>
        <v>2.985097604532299</v>
      </c>
    </row>
    <row r="17" spans="1:3" x14ac:dyDescent="0.25">
      <c r="A17" s="12" t="s">
        <v>15</v>
      </c>
      <c r="B17" s="6">
        <v>26470</v>
      </c>
      <c r="C17" s="7">
        <f>(B17*100)/B25</f>
        <v>40.75066198657553</v>
      </c>
    </row>
    <row r="18" spans="1:3" x14ac:dyDescent="0.25">
      <c r="A18" s="5" t="s">
        <v>16</v>
      </c>
      <c r="B18">
        <v>90</v>
      </c>
      <c r="C18" s="7">
        <f>(B18*100)/B25</f>
        <v>0.13855532976168483</v>
      </c>
    </row>
    <row r="19" spans="1:3" x14ac:dyDescent="0.25">
      <c r="A19" s="12" t="s">
        <v>12</v>
      </c>
      <c r="B19" s="6">
        <v>957</v>
      </c>
      <c r="C19" s="7">
        <f>(B19*100)/B25</f>
        <v>1.4733050064659154</v>
      </c>
    </row>
    <row r="20" spans="1:3" x14ac:dyDescent="0.25">
      <c r="A20" s="5" t="s">
        <v>9</v>
      </c>
      <c r="B20" s="6">
        <v>24750</v>
      </c>
      <c r="C20" s="7">
        <f>(B20*100)/B25</f>
        <v>38.102715684463327</v>
      </c>
    </row>
    <row r="21" spans="1:3" x14ac:dyDescent="0.25">
      <c r="A21" s="5" t="s">
        <v>18</v>
      </c>
      <c r="B21" s="6">
        <v>4054</v>
      </c>
      <c r="C21" s="7">
        <f>(B21*100)/B25</f>
        <v>6.2411478539318921</v>
      </c>
    </row>
    <row r="22" spans="1:3" x14ac:dyDescent="0.25">
      <c r="A22" s="5" t="s">
        <v>13</v>
      </c>
      <c r="B22" s="6">
        <v>943</v>
      </c>
      <c r="C22" s="7">
        <f>(B22*100)/B25</f>
        <v>1.4517519551696534</v>
      </c>
    </row>
    <row r="23" spans="1:3" x14ac:dyDescent="0.25">
      <c r="A23" s="12" t="s">
        <v>11</v>
      </c>
      <c r="B23" s="6">
        <v>149</v>
      </c>
      <c r="C23" s="7">
        <f>(B23*100)/B25</f>
        <v>0.22938604593878933</v>
      </c>
    </row>
    <row r="24" spans="1:3" ht="15.75" thickBot="1" x14ac:dyDescent="0.3">
      <c r="A24" s="13" t="s">
        <v>20</v>
      </c>
      <c r="B24" s="10">
        <v>74</v>
      </c>
      <c r="C24" s="11">
        <f>(B24*100)/B25</f>
        <v>0.1139232711373853</v>
      </c>
    </row>
    <row r="25" spans="1:3" ht="15.75" thickTop="1" x14ac:dyDescent="0.25">
      <c r="A25" t="s">
        <v>7</v>
      </c>
      <c r="B25" s="2">
        <f>SUM(B15:B24)</f>
        <v>64956</v>
      </c>
      <c r="C25" s="3">
        <f>SUM(C15:C24)</f>
        <v>100</v>
      </c>
    </row>
  </sheetData>
  <sortState xmlns:xlrd2="http://schemas.microsoft.com/office/spreadsheetml/2017/richdata2" ref="A15:B24">
    <sortCondition ref="A15:A24"/>
  </sortState>
  <mergeCells count="3">
    <mergeCell ref="A1:C1"/>
    <mergeCell ref="A4:C4"/>
    <mergeCell ref="A13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7EE8-9283-424E-B8CF-71CCD201B0C7}">
  <dimension ref="A1:C24"/>
  <sheetViews>
    <sheetView workbookViewId="0">
      <selection activeCell="A14" sqref="A14:B23"/>
    </sheetView>
  </sheetViews>
  <sheetFormatPr baseColWidth="10" defaultRowHeight="15" x14ac:dyDescent="0.25"/>
  <sheetData>
    <row r="1" spans="1:3" x14ac:dyDescent="0.25">
      <c r="A1" s="26" t="s">
        <v>23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119751</v>
      </c>
      <c r="C6" s="7">
        <f>(B6*100)/B9</f>
        <v>6.5945739362586746</v>
      </c>
    </row>
    <row r="7" spans="1:3" x14ac:dyDescent="0.25">
      <c r="A7" s="5" t="s">
        <v>3</v>
      </c>
      <c r="B7" s="6">
        <v>1635621</v>
      </c>
      <c r="C7" s="8">
        <f>(B7*100)/B9</f>
        <v>90.072096401678067</v>
      </c>
    </row>
    <row r="8" spans="1:3" ht="15.75" thickBot="1" x14ac:dyDescent="0.3">
      <c r="A8" s="9" t="s">
        <v>6</v>
      </c>
      <c r="B8" s="10">
        <v>60530</v>
      </c>
      <c r="C8" s="11">
        <f>(B8*100)/B9</f>
        <v>3.3333296620632611</v>
      </c>
    </row>
    <row r="9" spans="1:3" ht="15.75" thickTop="1" x14ac:dyDescent="0.25">
      <c r="A9" t="s">
        <v>7</v>
      </c>
      <c r="B9" s="2">
        <f>SUM(B6:B8)</f>
        <v>1815902</v>
      </c>
      <c r="C9" s="3">
        <f>SUM(C6:C8)</f>
        <v>100</v>
      </c>
    </row>
    <row r="12" spans="1:3" ht="15.75" thickBot="1" x14ac:dyDescent="0.3">
      <c r="A12" s="27" t="s">
        <v>1</v>
      </c>
      <c r="B12" s="27"/>
      <c r="C12" s="27"/>
    </row>
    <row r="13" spans="1:3" ht="15.75" thickTop="1" x14ac:dyDescent="0.25">
      <c r="A13" s="4"/>
      <c r="B13" s="4" t="s">
        <v>4</v>
      </c>
      <c r="C13" s="4" t="s">
        <v>5</v>
      </c>
    </row>
    <row r="14" spans="1:3" x14ac:dyDescent="0.25">
      <c r="A14" s="5" t="s">
        <v>10</v>
      </c>
      <c r="B14" s="6">
        <v>5881</v>
      </c>
      <c r="C14" s="7">
        <f>(B14*100)/B24</f>
        <v>4.9110237075264509</v>
      </c>
    </row>
    <row r="15" spans="1:3" x14ac:dyDescent="0.25">
      <c r="A15" s="12" t="s">
        <v>14</v>
      </c>
      <c r="B15" s="6">
        <v>716</v>
      </c>
      <c r="C15" s="7">
        <f>(B15*100)/B24</f>
        <v>0.59790732436472349</v>
      </c>
    </row>
    <row r="16" spans="1:3" ht="12.6" customHeight="1" x14ac:dyDescent="0.25">
      <c r="A16" s="12" t="s">
        <v>15</v>
      </c>
      <c r="B16" s="6">
        <v>6928</v>
      </c>
      <c r="C16" s="7">
        <f>(B16*100)/B24</f>
        <v>5.7853379094955368</v>
      </c>
    </row>
    <row r="17" spans="1:3" x14ac:dyDescent="0.25">
      <c r="A17" s="5" t="s">
        <v>16</v>
      </c>
      <c r="B17" s="6">
        <v>299</v>
      </c>
      <c r="C17" s="7">
        <f>(B17*100)/B24</f>
        <v>0.24968476254895575</v>
      </c>
    </row>
    <row r="18" spans="1:3" x14ac:dyDescent="0.25">
      <c r="A18" s="12" t="s">
        <v>12</v>
      </c>
      <c r="B18" s="6">
        <v>547</v>
      </c>
      <c r="C18" s="7">
        <f>(B18*100)/B24</f>
        <v>0.45678115422835719</v>
      </c>
    </row>
    <row r="19" spans="1:3" x14ac:dyDescent="0.25">
      <c r="A19" s="5" t="s">
        <v>9</v>
      </c>
      <c r="B19" s="6">
        <v>91744</v>
      </c>
      <c r="C19" s="7">
        <f>(B19*100)/B24</f>
        <v>76.612303863850826</v>
      </c>
    </row>
    <row r="20" spans="1:3" x14ac:dyDescent="0.25">
      <c r="A20" s="5" t="s">
        <v>18</v>
      </c>
      <c r="B20" s="6">
        <v>7781</v>
      </c>
      <c r="C20" s="7">
        <f>(B20*100)/B24</f>
        <v>6.4976492889412194</v>
      </c>
    </row>
    <row r="21" spans="1:3" x14ac:dyDescent="0.25">
      <c r="A21" s="5" t="s">
        <v>13</v>
      </c>
      <c r="B21" s="6">
        <v>1142</v>
      </c>
      <c r="C21" s="7">
        <f>(B21*100)/B24</f>
        <v>0.95364548103982427</v>
      </c>
    </row>
    <row r="22" spans="1:3" x14ac:dyDescent="0.25">
      <c r="A22" s="12" t="s">
        <v>11</v>
      </c>
      <c r="B22" s="14">
        <v>4566</v>
      </c>
      <c r="C22" s="7">
        <f>(B22*100)/B24</f>
        <v>3.8129117919683342</v>
      </c>
    </row>
    <row r="23" spans="1:3" ht="15.75" thickBot="1" x14ac:dyDescent="0.3">
      <c r="A23" s="13" t="s">
        <v>20</v>
      </c>
      <c r="B23" s="6">
        <v>147</v>
      </c>
      <c r="C23" s="7">
        <f>(B23*100)/B24</f>
        <v>0.12275471603577423</v>
      </c>
    </row>
    <row r="24" spans="1:3" ht="15.75" thickTop="1" x14ac:dyDescent="0.25">
      <c r="A24" t="s">
        <v>7</v>
      </c>
      <c r="B24" s="2">
        <f>SUM(B14:B23)</f>
        <v>119751</v>
      </c>
      <c r="C24" s="3">
        <f>SUM(C14:C23)</f>
        <v>100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8E97-FED9-4525-8BE1-2C839E569D2E}">
  <dimension ref="A1:C24"/>
  <sheetViews>
    <sheetView workbookViewId="0">
      <selection activeCell="A14" sqref="A14:B23"/>
    </sheetView>
  </sheetViews>
  <sheetFormatPr baseColWidth="10" defaultRowHeight="15" x14ac:dyDescent="0.25"/>
  <sheetData>
    <row r="1" spans="1:3" x14ac:dyDescent="0.25">
      <c r="A1" s="26" t="s">
        <v>24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57280</v>
      </c>
      <c r="C6" s="7">
        <f>(B6*100)/B9</f>
        <v>6.2631553050390627</v>
      </c>
    </row>
    <row r="7" spans="1:3" x14ac:dyDescent="0.25">
      <c r="A7" s="5" t="s">
        <v>3</v>
      </c>
      <c r="B7" s="6">
        <v>830481</v>
      </c>
      <c r="C7" s="8">
        <f>(B7*100)/B9</f>
        <v>90.807113842251155</v>
      </c>
    </row>
    <row r="8" spans="1:3" ht="15.75" thickBot="1" x14ac:dyDescent="0.3">
      <c r="A8" s="9" t="s">
        <v>6</v>
      </c>
      <c r="B8" s="10">
        <v>26794</v>
      </c>
      <c r="C8" s="11">
        <f>(B8*100)/B9</f>
        <v>2.9297308527097878</v>
      </c>
    </row>
    <row r="9" spans="1:3" ht="15.75" thickTop="1" x14ac:dyDescent="0.25">
      <c r="A9" t="s">
        <v>7</v>
      </c>
      <c r="B9" s="2">
        <f>SUM(B6:B8)</f>
        <v>914555</v>
      </c>
      <c r="C9" s="3">
        <f>SUM(C6:C8)</f>
        <v>100</v>
      </c>
    </row>
    <row r="12" spans="1:3" ht="15.75" thickBot="1" x14ac:dyDescent="0.3">
      <c r="A12" s="27" t="s">
        <v>1</v>
      </c>
      <c r="B12" s="27"/>
      <c r="C12" s="27"/>
    </row>
    <row r="13" spans="1:3" ht="15.75" thickTop="1" x14ac:dyDescent="0.25">
      <c r="A13" s="4"/>
      <c r="B13" s="4" t="s">
        <v>4</v>
      </c>
      <c r="C13" s="4" t="s">
        <v>5</v>
      </c>
    </row>
    <row r="14" spans="1:3" x14ac:dyDescent="0.25">
      <c r="A14" s="5" t="s">
        <v>10</v>
      </c>
      <c r="B14" s="6">
        <v>87</v>
      </c>
      <c r="C14" s="7">
        <f>(B14*100)/B24</f>
        <v>0.15188547486033518</v>
      </c>
    </row>
    <row r="15" spans="1:3" x14ac:dyDescent="0.25">
      <c r="A15" s="12" t="s">
        <v>14</v>
      </c>
      <c r="B15" s="6">
        <v>728</v>
      </c>
      <c r="C15" s="7">
        <f>(B15*100)/B24</f>
        <v>1.270949720670391</v>
      </c>
    </row>
    <row r="16" spans="1:3" x14ac:dyDescent="0.25">
      <c r="A16" s="12" t="s">
        <v>15</v>
      </c>
      <c r="B16" s="6">
        <v>253</v>
      </c>
      <c r="C16" s="7">
        <f>(B16*100)/B24</f>
        <v>0.44168994413407819</v>
      </c>
    </row>
    <row r="17" spans="1:3" x14ac:dyDescent="0.25">
      <c r="A17" s="5" t="s">
        <v>16</v>
      </c>
      <c r="B17" s="6">
        <v>45</v>
      </c>
      <c r="C17" s="7">
        <f>(B17*100)/B24</f>
        <v>7.8561452513966484E-2</v>
      </c>
    </row>
    <row r="18" spans="1:3" x14ac:dyDescent="0.25">
      <c r="A18" s="12" t="s">
        <v>12</v>
      </c>
      <c r="B18" s="6">
        <v>70</v>
      </c>
      <c r="C18" s="7">
        <f>(B18*100)/B24</f>
        <v>0.12220670391061453</v>
      </c>
    </row>
    <row r="19" spans="1:3" x14ac:dyDescent="0.25">
      <c r="A19" s="5" t="s">
        <v>9</v>
      </c>
      <c r="B19" s="6">
        <v>51274</v>
      </c>
      <c r="C19" s="7">
        <f>(B19*100)/B24</f>
        <v>89.514664804469277</v>
      </c>
    </row>
    <row r="20" spans="1:3" x14ac:dyDescent="0.25">
      <c r="A20" s="5" t="s">
        <v>18</v>
      </c>
      <c r="B20" s="6">
        <v>1128</v>
      </c>
      <c r="C20" s="7">
        <f>(B20*100)/B24</f>
        <v>1.9692737430167597</v>
      </c>
    </row>
    <row r="21" spans="1:3" x14ac:dyDescent="0.25">
      <c r="A21" s="5" t="s">
        <v>13</v>
      </c>
      <c r="B21" s="6">
        <v>159</v>
      </c>
      <c r="C21" s="7">
        <f>(B21*100)/B24</f>
        <v>0.27758379888268159</v>
      </c>
    </row>
    <row r="22" spans="1:3" x14ac:dyDescent="0.25">
      <c r="A22" s="12" t="s">
        <v>11</v>
      </c>
      <c r="B22" s="14">
        <v>468</v>
      </c>
      <c r="C22" s="7">
        <f>(B22*100)/B24</f>
        <v>0.81703910614525144</v>
      </c>
    </row>
    <row r="23" spans="1:3" ht="15.75" thickBot="1" x14ac:dyDescent="0.3">
      <c r="A23" s="13" t="s">
        <v>20</v>
      </c>
      <c r="B23" s="6">
        <v>3068</v>
      </c>
      <c r="C23" s="7">
        <f>(B23*100)/B24</f>
        <v>5.3561452513966481</v>
      </c>
    </row>
    <row r="24" spans="1:3" ht="15.75" thickTop="1" x14ac:dyDescent="0.25">
      <c r="A24" t="s">
        <v>7</v>
      </c>
      <c r="B24" s="2">
        <f>SUM(B14:B23)</f>
        <v>57280</v>
      </c>
      <c r="C24" s="3">
        <f>SUM(C14:C23)</f>
        <v>100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B1A8-66A7-4767-BC7F-4210888FA2BB}">
  <dimension ref="A1:C24"/>
  <sheetViews>
    <sheetView workbookViewId="0">
      <selection activeCell="A14" sqref="A14:B23"/>
    </sheetView>
  </sheetViews>
  <sheetFormatPr baseColWidth="10" defaultRowHeight="15" x14ac:dyDescent="0.25"/>
  <sheetData>
    <row r="1" spans="1:3" x14ac:dyDescent="0.25">
      <c r="A1" s="26" t="s">
        <v>25</v>
      </c>
      <c r="B1" s="26"/>
      <c r="C1" s="26"/>
    </row>
    <row r="4" spans="1:3" ht="15.75" thickBot="1" x14ac:dyDescent="0.3">
      <c r="A4" s="27" t="s">
        <v>1</v>
      </c>
      <c r="B4" s="27"/>
      <c r="C4" s="27"/>
    </row>
    <row r="5" spans="1:3" ht="15.75" thickTop="1" x14ac:dyDescent="0.25">
      <c r="A5" s="4"/>
      <c r="B5" s="4" t="s">
        <v>4</v>
      </c>
      <c r="C5" s="4" t="s">
        <v>5</v>
      </c>
    </row>
    <row r="6" spans="1:3" x14ac:dyDescent="0.25">
      <c r="A6" s="5" t="s">
        <v>2</v>
      </c>
      <c r="B6" s="6">
        <v>49013</v>
      </c>
      <c r="C6" s="7">
        <f>(B6*100)/B9</f>
        <v>4.6904636585482562</v>
      </c>
    </row>
    <row r="7" spans="1:3" x14ac:dyDescent="0.25">
      <c r="A7" s="5" t="s">
        <v>3</v>
      </c>
      <c r="B7" s="6">
        <v>959245</v>
      </c>
      <c r="C7" s="8">
        <f>(B7*100)/B9</f>
        <v>91.798172161347438</v>
      </c>
    </row>
    <row r="8" spans="1:3" ht="15.75" thickBot="1" x14ac:dyDescent="0.3">
      <c r="A8" s="9" t="s">
        <v>6</v>
      </c>
      <c r="B8" s="10">
        <v>36692</v>
      </c>
      <c r="C8" s="11">
        <f>(B8*100)/B9</f>
        <v>3.5113641801043114</v>
      </c>
    </row>
    <row r="9" spans="1:3" ht="15.75" thickTop="1" x14ac:dyDescent="0.25">
      <c r="A9" t="s">
        <v>7</v>
      </c>
      <c r="B9" s="2">
        <f>SUM(B6:B8)</f>
        <v>1044950</v>
      </c>
      <c r="C9" s="3">
        <f>SUM(C6:C8)</f>
        <v>100</v>
      </c>
    </row>
    <row r="12" spans="1:3" ht="15.75" thickBot="1" x14ac:dyDescent="0.3">
      <c r="A12" s="27" t="s">
        <v>1</v>
      </c>
      <c r="B12" s="27"/>
      <c r="C12" s="27"/>
    </row>
    <row r="13" spans="1:3" ht="15.75" thickTop="1" x14ac:dyDescent="0.25">
      <c r="A13" s="4"/>
      <c r="B13" s="4" t="s">
        <v>4</v>
      </c>
      <c r="C13" s="4" t="s">
        <v>5</v>
      </c>
    </row>
    <row r="14" spans="1:3" x14ac:dyDescent="0.25">
      <c r="A14" s="5" t="s">
        <v>10</v>
      </c>
      <c r="B14" s="6">
        <v>689</v>
      </c>
      <c r="C14" s="7">
        <f>(B14*100)/B24</f>
        <v>1.4057494950319303</v>
      </c>
    </row>
    <row r="15" spans="1:3" x14ac:dyDescent="0.25">
      <c r="A15" s="12" t="s">
        <v>14</v>
      </c>
      <c r="B15" s="6">
        <v>126</v>
      </c>
      <c r="C15" s="7">
        <f>(B15*100)/B24</f>
        <v>0.25707465366331383</v>
      </c>
    </row>
    <row r="16" spans="1:3" x14ac:dyDescent="0.25">
      <c r="A16" s="12" t="s">
        <v>15</v>
      </c>
      <c r="B16" s="6">
        <v>411</v>
      </c>
      <c r="C16" s="7">
        <f>(B16*100)/B24</f>
        <v>0.83855303694938077</v>
      </c>
    </row>
    <row r="17" spans="1:3" x14ac:dyDescent="0.25">
      <c r="A17" s="5" t="s">
        <v>16</v>
      </c>
      <c r="B17" s="6">
        <v>67</v>
      </c>
      <c r="C17" s="7">
        <f>(B17*100)/B24</f>
        <v>0.13669842694795259</v>
      </c>
    </row>
    <row r="18" spans="1:3" x14ac:dyDescent="0.25">
      <c r="A18" s="12" t="s">
        <v>12</v>
      </c>
      <c r="B18" s="6">
        <v>73</v>
      </c>
      <c r="C18" s="7">
        <f>(B18*100)/B24</f>
        <v>0.1489400771223961</v>
      </c>
    </row>
    <row r="19" spans="1:3" x14ac:dyDescent="0.25">
      <c r="A19" s="5" t="s">
        <v>9</v>
      </c>
      <c r="B19" s="6">
        <v>44140</v>
      </c>
      <c r="C19" s="7">
        <f>(B19*100)/B24</f>
        <v>90.057739783322788</v>
      </c>
    </row>
    <row r="20" spans="1:3" x14ac:dyDescent="0.25">
      <c r="A20" s="5" t="s">
        <v>18</v>
      </c>
      <c r="B20" s="6">
        <v>2991</v>
      </c>
      <c r="C20" s="7">
        <f>(B20*100)/B24</f>
        <v>6.1024626119600924</v>
      </c>
    </row>
    <row r="21" spans="1:3" x14ac:dyDescent="0.25">
      <c r="A21" s="5" t="s">
        <v>13</v>
      </c>
      <c r="B21" s="14">
        <v>282</v>
      </c>
      <c r="C21" s="7">
        <f>(B21*100)/B24</f>
        <v>0.57535755819884515</v>
      </c>
    </row>
    <row r="22" spans="1:3" x14ac:dyDescent="0.25">
      <c r="A22" s="12" t="s">
        <v>11</v>
      </c>
      <c r="B22" s="6">
        <v>184</v>
      </c>
      <c r="C22" s="7">
        <f>(B22*100)/B24</f>
        <v>0.37541060534960113</v>
      </c>
    </row>
    <row r="23" spans="1:3" ht="15.75" thickBot="1" x14ac:dyDescent="0.3">
      <c r="A23" s="13" t="s">
        <v>20</v>
      </c>
      <c r="B23" s="6">
        <v>50</v>
      </c>
      <c r="C23" s="7">
        <f>(B23*100)/B24</f>
        <v>0.10201375145369596</v>
      </c>
    </row>
    <row r="24" spans="1:3" ht="15.75" thickTop="1" x14ac:dyDescent="0.25">
      <c r="A24" t="s">
        <v>7</v>
      </c>
      <c r="B24" s="2">
        <f>SUM(B14:B23)</f>
        <v>49013</v>
      </c>
      <c r="C24" s="3">
        <f>SUM(C14:C23)</f>
        <v>100</v>
      </c>
    </row>
  </sheetData>
  <sortState xmlns:xlrd2="http://schemas.microsoft.com/office/spreadsheetml/2017/richdata2" ref="A14:B23">
    <sortCondition ref="A14:A23"/>
  </sortState>
  <mergeCells count="3">
    <mergeCell ref="A1:C1"/>
    <mergeCell ref="A4:C4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País</vt:lpstr>
      <vt:lpstr>(15) Arica</vt:lpstr>
      <vt:lpstr>(1) Tarapacá</vt:lpstr>
      <vt:lpstr>(2) Antogasta</vt:lpstr>
      <vt:lpstr>(3) Atacama</vt:lpstr>
      <vt:lpstr>(4) Coquimbo</vt:lpstr>
      <vt:lpstr>(5) Valparaíso</vt:lpstr>
      <vt:lpstr>(6) O Higgins</vt:lpstr>
      <vt:lpstr>(7) Maule</vt:lpstr>
      <vt:lpstr>(8) Bío Bío</vt:lpstr>
      <vt:lpstr>(9) Araucanía</vt:lpstr>
      <vt:lpstr>(14) Los Ríos</vt:lpstr>
      <vt:lpstr>(10) Los Lagos</vt:lpstr>
      <vt:lpstr>(11) Aysén</vt:lpstr>
      <vt:lpstr>(12) Magallanes</vt:lpstr>
      <vt:lpstr>(13) Metropolitana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mjdkn</dc:creator>
  <cp:lastModifiedBy>Matias</cp:lastModifiedBy>
  <dcterms:created xsi:type="dcterms:W3CDTF">2023-05-05T15:11:36Z</dcterms:created>
  <dcterms:modified xsi:type="dcterms:W3CDTF">2023-05-08T12:49:47Z</dcterms:modified>
</cp:coreProperties>
</file>