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IIR\Censo\censo_indigena\"/>
    </mc:Choice>
  </mc:AlternateContent>
  <xr:revisionPtr revIDLastSave="0" documentId="13_ncr:1_{7D37E63E-04F2-45A9-9618-E7BAD1815C0B}" xr6:coauthVersionLast="47" xr6:coauthVersionMax="47" xr10:uidLastSave="{00000000-0000-0000-0000-000000000000}"/>
  <bookViews>
    <workbookView xWindow="-108" yWindow="-108" windowWidth="23256" windowHeight="12576" activeTab="2" xr2:uid="{E13A3416-046C-42DD-8F30-F3C9CDFBA19A}"/>
  </bookViews>
  <sheets>
    <sheet name="País Censo" sheetId="1" r:id="rId1"/>
    <sheet name="Elecciones" sheetId="17" r:id="rId2"/>
    <sheet name="(15) Arica" sheetId="16" r:id="rId3"/>
    <sheet name="(1) Tarapacá" sheetId="2" r:id="rId4"/>
    <sheet name="(2) Antogasta" sheetId="3" r:id="rId5"/>
    <sheet name="(3) Atacama" sheetId="4" r:id="rId6"/>
    <sheet name="(4) Coquimbo" sheetId="5" r:id="rId7"/>
    <sheet name="(5) Valparaíso" sheetId="6" r:id="rId8"/>
    <sheet name="(6) O Higgins" sheetId="7" r:id="rId9"/>
    <sheet name="(7) Maule" sheetId="8" r:id="rId10"/>
    <sheet name="(8) Bío Bío" sheetId="9" r:id="rId11"/>
    <sheet name="(9) Araucanía" sheetId="10" r:id="rId12"/>
    <sheet name="(14) Los Ríos" sheetId="11" r:id="rId13"/>
    <sheet name="(10) Los Lagos" sheetId="12" r:id="rId14"/>
    <sheet name="(11) Aysén" sheetId="13" r:id="rId15"/>
    <sheet name="(12) Magallanes" sheetId="14" r:id="rId16"/>
    <sheet name="(13) Metropolitana" sheetId="1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C22" i="1"/>
  <c r="G29" i="17"/>
  <c r="E23" i="17"/>
  <c r="C23" i="17"/>
  <c r="E22" i="17"/>
  <c r="E28" i="17"/>
  <c r="E27" i="17"/>
  <c r="E26" i="17"/>
  <c r="E25" i="17"/>
  <c r="E24" i="17"/>
  <c r="E21" i="17"/>
  <c r="E20" i="17"/>
  <c r="E19" i="17"/>
  <c r="E18" i="17"/>
  <c r="E17" i="17"/>
  <c r="E16" i="17"/>
  <c r="E15" i="17"/>
  <c r="E14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C7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14" i="17"/>
  <c r="B29" i="17"/>
  <c r="C29" i="17"/>
  <c r="S45" i="1"/>
  <c r="R27" i="1"/>
  <c r="R29" i="1"/>
  <c r="R31" i="1"/>
  <c r="R33" i="1"/>
  <c r="R35" i="1"/>
  <c r="R37" i="1"/>
  <c r="R39" i="1"/>
  <c r="R41" i="1"/>
  <c r="R43" i="1"/>
  <c r="R45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S27" i="1"/>
  <c r="S29" i="1"/>
  <c r="S31" i="1"/>
  <c r="S33" i="1"/>
  <c r="S35" i="1"/>
  <c r="S37" i="1"/>
  <c r="S39" i="1"/>
  <c r="S41" i="1"/>
  <c r="S43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23" i="1"/>
  <c r="K11" i="1" s="1"/>
  <c r="B25" i="3"/>
  <c r="B23" i="2"/>
  <c r="C7" i="1"/>
  <c r="D4" i="1" s="1"/>
  <c r="B24" i="16"/>
  <c r="C23" i="16" s="1"/>
  <c r="B9" i="16"/>
  <c r="C7" i="16" s="1"/>
  <c r="B24" i="15"/>
  <c r="C23" i="15" s="1"/>
  <c r="B9" i="15"/>
  <c r="C8" i="15" s="1"/>
  <c r="B24" i="14"/>
  <c r="C22" i="14" s="1"/>
  <c r="B9" i="14"/>
  <c r="C6" i="14" s="1"/>
  <c r="B24" i="13"/>
  <c r="C23" i="13" s="1"/>
  <c r="B9" i="13"/>
  <c r="C6" i="13" s="1"/>
  <c r="B24" i="12"/>
  <c r="C17" i="12" s="1"/>
  <c r="B9" i="12"/>
  <c r="C6" i="12" s="1"/>
  <c r="B24" i="11"/>
  <c r="C17" i="11" s="1"/>
  <c r="B9" i="11"/>
  <c r="C6" i="11" s="1"/>
  <c r="B24" i="10"/>
  <c r="C23" i="10" s="1"/>
  <c r="B9" i="10"/>
  <c r="C6" i="10" s="1"/>
  <c r="B24" i="9"/>
  <c r="C23" i="9" s="1"/>
  <c r="B9" i="9"/>
  <c r="C7" i="9" s="1"/>
  <c r="B24" i="8"/>
  <c r="C20" i="8" s="1"/>
  <c r="B9" i="8"/>
  <c r="C8" i="8" s="1"/>
  <c r="B24" i="7"/>
  <c r="C23" i="7" s="1"/>
  <c r="B9" i="7"/>
  <c r="C8" i="7" s="1"/>
  <c r="B24" i="6"/>
  <c r="C23" i="6" s="1"/>
  <c r="E18" i="1" l="1"/>
  <c r="K10" i="1"/>
  <c r="H6" i="1"/>
  <c r="R47" i="1"/>
  <c r="R48" i="1" s="1"/>
  <c r="R51" i="1" s="1"/>
  <c r="E13" i="1"/>
  <c r="E14" i="1"/>
  <c r="E15" i="1"/>
  <c r="R46" i="1"/>
  <c r="E16" i="1"/>
  <c r="E17" i="1"/>
  <c r="I6" i="1"/>
  <c r="E19" i="1"/>
  <c r="E12" i="1"/>
  <c r="E20" i="1"/>
  <c r="H5" i="1"/>
  <c r="H12" i="1"/>
  <c r="I12" i="1"/>
  <c r="J11" i="1"/>
  <c r="K13" i="1"/>
  <c r="I5" i="1"/>
  <c r="I13" i="1"/>
  <c r="J12" i="1"/>
  <c r="K6" i="1"/>
  <c r="K12" i="1"/>
  <c r="H7" i="1"/>
  <c r="J5" i="1"/>
  <c r="J13" i="1"/>
  <c r="K7" i="1"/>
  <c r="J10" i="1"/>
  <c r="H8" i="1"/>
  <c r="I7" i="1"/>
  <c r="J6" i="1"/>
  <c r="K5" i="1"/>
  <c r="K8" i="1"/>
  <c r="H9" i="1"/>
  <c r="I8" i="1"/>
  <c r="J7" i="1"/>
  <c r="K9" i="1"/>
  <c r="I11" i="1"/>
  <c r="H10" i="1"/>
  <c r="I9" i="1"/>
  <c r="J8" i="1"/>
  <c r="H13" i="1"/>
  <c r="H11" i="1"/>
  <c r="I10" i="1"/>
  <c r="J9" i="1"/>
  <c r="C18" i="6"/>
  <c r="D5" i="1"/>
  <c r="D6" i="1"/>
  <c r="C14" i="16"/>
  <c r="C15" i="16"/>
  <c r="C16" i="16"/>
  <c r="C17" i="16"/>
  <c r="C18" i="16"/>
  <c r="C19" i="16"/>
  <c r="C20" i="16"/>
  <c r="C21" i="16"/>
  <c r="C22" i="16"/>
  <c r="C6" i="16"/>
  <c r="C8" i="16"/>
  <c r="C9" i="16" s="1"/>
  <c r="C16" i="15"/>
  <c r="C17" i="15"/>
  <c r="C18" i="15"/>
  <c r="C19" i="15"/>
  <c r="C20" i="15"/>
  <c r="C7" i="15"/>
  <c r="C6" i="15"/>
  <c r="C21" i="15"/>
  <c r="C14" i="15"/>
  <c r="C22" i="15"/>
  <c r="C15" i="15"/>
  <c r="C16" i="14"/>
  <c r="C18" i="14"/>
  <c r="C19" i="14"/>
  <c r="C20" i="14"/>
  <c r="C21" i="14"/>
  <c r="C15" i="14"/>
  <c r="C17" i="14"/>
  <c r="C14" i="14"/>
  <c r="C23" i="14"/>
  <c r="C7" i="14"/>
  <c r="C8" i="14"/>
  <c r="C15" i="13"/>
  <c r="C16" i="13"/>
  <c r="C17" i="13"/>
  <c r="C18" i="13"/>
  <c r="C19" i="13"/>
  <c r="C20" i="13"/>
  <c r="C21" i="13"/>
  <c r="C14" i="13"/>
  <c r="C22" i="13"/>
  <c r="C7" i="13"/>
  <c r="C8" i="13"/>
  <c r="C19" i="12"/>
  <c r="C8" i="12"/>
  <c r="C14" i="12"/>
  <c r="C15" i="12"/>
  <c r="C16" i="12"/>
  <c r="C7" i="12"/>
  <c r="C9" i="12" s="1"/>
  <c r="C18" i="12"/>
  <c r="C20" i="12"/>
  <c r="C21" i="12"/>
  <c r="C22" i="12"/>
  <c r="C23" i="12"/>
  <c r="C18" i="11"/>
  <c r="C19" i="11"/>
  <c r="C21" i="11"/>
  <c r="C7" i="11"/>
  <c r="C8" i="11"/>
  <c r="C22" i="11"/>
  <c r="C15" i="11"/>
  <c r="C23" i="11"/>
  <c r="C20" i="11"/>
  <c r="C14" i="11"/>
  <c r="C16" i="11"/>
  <c r="C16" i="10"/>
  <c r="C17" i="10"/>
  <c r="C18" i="10"/>
  <c r="C19" i="10"/>
  <c r="C21" i="10"/>
  <c r="C20" i="10"/>
  <c r="C22" i="10"/>
  <c r="C14" i="10"/>
  <c r="C15" i="10"/>
  <c r="C7" i="10"/>
  <c r="C8" i="10"/>
  <c r="C14" i="9"/>
  <c r="C15" i="9"/>
  <c r="C16" i="9"/>
  <c r="C17" i="9"/>
  <c r="C18" i="9"/>
  <c r="C8" i="9"/>
  <c r="C6" i="9"/>
  <c r="C9" i="9" s="1"/>
  <c r="C19" i="9"/>
  <c r="C20" i="9"/>
  <c r="C21" i="9"/>
  <c r="C22" i="9"/>
  <c r="C14" i="8"/>
  <c r="C15" i="8"/>
  <c r="C21" i="8"/>
  <c r="C22" i="8"/>
  <c r="C23" i="8"/>
  <c r="C16" i="8"/>
  <c r="C7" i="8"/>
  <c r="C18" i="8"/>
  <c r="C6" i="8"/>
  <c r="C17" i="8"/>
  <c r="C19" i="8"/>
  <c r="C16" i="7"/>
  <c r="C7" i="7"/>
  <c r="C6" i="7"/>
  <c r="C17" i="7"/>
  <c r="C18" i="7"/>
  <c r="C19" i="7"/>
  <c r="C20" i="7"/>
  <c r="C21" i="7"/>
  <c r="C14" i="7"/>
  <c r="C22" i="7"/>
  <c r="C15" i="7"/>
  <c r="C16" i="6"/>
  <c r="C17" i="6"/>
  <c r="C19" i="6"/>
  <c r="C20" i="6"/>
  <c r="C21" i="6"/>
  <c r="C22" i="6"/>
  <c r="C15" i="6"/>
  <c r="C14" i="6"/>
  <c r="R49" i="1" l="1"/>
  <c r="R50" i="1"/>
  <c r="E22" i="1"/>
  <c r="J14" i="1"/>
  <c r="K14" i="1"/>
  <c r="I14" i="1"/>
  <c r="H14" i="1"/>
  <c r="D7" i="1"/>
  <c r="C24" i="16"/>
  <c r="C9" i="15"/>
  <c r="C24" i="15"/>
  <c r="C24" i="14"/>
  <c r="C9" i="14"/>
  <c r="C24" i="13"/>
  <c r="C9" i="13"/>
  <c r="C24" i="12"/>
  <c r="C9" i="11"/>
  <c r="C24" i="11"/>
  <c r="C24" i="10"/>
  <c r="C9" i="10"/>
  <c r="C24" i="9"/>
  <c r="C24" i="8"/>
  <c r="C9" i="8"/>
  <c r="C9" i="7"/>
  <c r="C24" i="7"/>
  <c r="C24" i="6"/>
  <c r="B9" i="6" l="1"/>
  <c r="C8" i="6" s="1"/>
  <c r="B25" i="5"/>
  <c r="C24" i="5" s="1"/>
  <c r="B9" i="5"/>
  <c r="C6" i="5" s="1"/>
  <c r="B25" i="4"/>
  <c r="C18" i="4" s="1"/>
  <c r="B9" i="4"/>
  <c r="C6" i="4" s="1"/>
  <c r="C20" i="3"/>
  <c r="B9" i="3"/>
  <c r="C8" i="3" s="1"/>
  <c r="C22" i="2"/>
  <c r="B9" i="2"/>
  <c r="C8" i="2" s="1"/>
  <c r="C16" i="5" l="1"/>
  <c r="C15" i="5"/>
  <c r="C6" i="6"/>
  <c r="C7" i="6"/>
  <c r="C17" i="5"/>
  <c r="C20" i="5"/>
  <c r="C18" i="5"/>
  <c r="C21" i="5"/>
  <c r="C19" i="5"/>
  <c r="C22" i="5"/>
  <c r="C7" i="5"/>
  <c r="C8" i="5"/>
  <c r="C23" i="5"/>
  <c r="C17" i="4"/>
  <c r="C19" i="4"/>
  <c r="C20" i="4"/>
  <c r="C21" i="4"/>
  <c r="C7" i="4"/>
  <c r="C8" i="4"/>
  <c r="C9" i="4" s="1"/>
  <c r="C22" i="4"/>
  <c r="C15" i="4"/>
  <c r="C23" i="4"/>
  <c r="C16" i="4"/>
  <c r="C24" i="4"/>
  <c r="C22" i="3"/>
  <c r="C23" i="3"/>
  <c r="C21" i="3"/>
  <c r="C24" i="3"/>
  <c r="C17" i="3"/>
  <c r="C18" i="3"/>
  <c r="C19" i="3"/>
  <c r="C15" i="3"/>
  <c r="C16" i="3"/>
  <c r="C6" i="3"/>
  <c r="C7" i="3"/>
  <c r="C16" i="2"/>
  <c r="C15" i="2"/>
  <c r="C18" i="2"/>
  <c r="C19" i="2"/>
  <c r="C21" i="2"/>
  <c r="C17" i="2"/>
  <c r="C20" i="2"/>
  <c r="C14" i="2"/>
  <c r="C13" i="2"/>
  <c r="C6" i="2"/>
  <c r="C7" i="2"/>
  <c r="C9" i="6" l="1"/>
  <c r="C25" i="5"/>
  <c r="C9" i="5"/>
  <c r="C25" i="4"/>
  <c r="C25" i="3"/>
  <c r="C9" i="3"/>
  <c r="C23" i="2"/>
  <c r="C9" i="2"/>
  <c r="C47" i="1"/>
  <c r="S47" i="1" l="1"/>
  <c r="C48" i="1"/>
  <c r="F48" i="1"/>
  <c r="F42" i="1" s="1"/>
  <c r="F51" i="1"/>
  <c r="H49" i="1"/>
  <c r="O51" i="1"/>
  <c r="H48" i="1"/>
  <c r="H32" i="1" s="1"/>
  <c r="Q50" i="1"/>
  <c r="I51" i="1"/>
  <c r="O50" i="1"/>
  <c r="E50" i="1"/>
  <c r="G48" i="1"/>
  <c r="G30" i="1" s="1"/>
  <c r="F49" i="1"/>
  <c r="F50" i="1"/>
  <c r="I49" i="1"/>
  <c r="D51" i="1"/>
  <c r="O48" i="1"/>
  <c r="O30" i="1" s="1"/>
  <c r="K48" i="1"/>
  <c r="K30" i="1" s="1"/>
  <c r="J49" i="1"/>
  <c r="L51" i="1"/>
  <c r="G49" i="1"/>
  <c r="J50" i="1"/>
  <c r="M48" i="1"/>
  <c r="E48" i="1"/>
  <c r="C50" i="1"/>
  <c r="H50" i="1"/>
  <c r="G51" i="1"/>
  <c r="N49" i="1"/>
  <c r="L49" i="1"/>
  <c r="K50" i="1"/>
  <c r="P48" i="1"/>
  <c r="P30" i="1" s="1"/>
  <c r="Q48" i="1"/>
  <c r="Q30" i="1" s="1"/>
  <c r="C51" i="1"/>
  <c r="Q49" i="1"/>
  <c r="J51" i="1"/>
  <c r="E51" i="1"/>
  <c r="Q51" i="1"/>
  <c r="I50" i="1"/>
  <c r="D48" i="1"/>
  <c r="L48" i="1"/>
  <c r="L30" i="1" s="1"/>
  <c r="C49" i="1"/>
  <c r="N50" i="1"/>
  <c r="M49" i="1"/>
  <c r="O49" i="1"/>
  <c r="P49" i="1"/>
  <c r="P51" i="1"/>
  <c r="H51" i="1"/>
  <c r="H44" i="1"/>
  <c r="M51" i="1"/>
  <c r="D49" i="1"/>
  <c r="E49" i="1"/>
  <c r="J48" i="1"/>
  <c r="J30" i="1" s="1"/>
  <c r="N48" i="1"/>
  <c r="N30" i="1" s="1"/>
  <c r="M50" i="1"/>
  <c r="P50" i="1"/>
  <c r="K49" i="1"/>
  <c r="I48" i="1"/>
  <c r="I30" i="1" s="1"/>
  <c r="K51" i="1"/>
  <c r="G50" i="1"/>
  <c r="L50" i="1"/>
  <c r="D50" i="1"/>
  <c r="N51" i="1"/>
  <c r="H38" i="1"/>
  <c r="S49" i="1" l="1"/>
  <c r="S51" i="1"/>
  <c r="S50" i="1"/>
  <c r="F40" i="1"/>
  <c r="H42" i="1"/>
  <c r="F32" i="1"/>
  <c r="M28" i="1"/>
  <c r="M30" i="1"/>
  <c r="F36" i="1"/>
  <c r="F28" i="1"/>
  <c r="F38" i="1"/>
  <c r="F34" i="1"/>
  <c r="H36" i="1"/>
  <c r="H30" i="1"/>
  <c r="S48" i="1"/>
  <c r="C28" i="1"/>
  <c r="F44" i="1"/>
  <c r="F30" i="1"/>
  <c r="H34" i="1"/>
  <c r="H28" i="1"/>
  <c r="H40" i="1"/>
  <c r="P32" i="1"/>
  <c r="P38" i="1"/>
  <c r="P28" i="1"/>
  <c r="P40" i="1"/>
  <c r="P34" i="1"/>
  <c r="P44" i="1"/>
  <c r="P36" i="1"/>
  <c r="P42" i="1"/>
  <c r="N28" i="1"/>
  <c r="N40" i="1"/>
  <c r="N42" i="1"/>
  <c r="N36" i="1"/>
  <c r="N32" i="1"/>
  <c r="N38" i="1"/>
  <c r="N44" i="1"/>
  <c r="N34" i="1"/>
  <c r="L42" i="1"/>
  <c r="L40" i="1"/>
  <c r="L34" i="1"/>
  <c r="L32" i="1"/>
  <c r="L38" i="1"/>
  <c r="L28" i="1"/>
  <c r="L44" i="1"/>
  <c r="L36" i="1"/>
  <c r="Q32" i="1"/>
  <c r="Q44" i="1"/>
  <c r="Q38" i="1"/>
  <c r="Q42" i="1"/>
  <c r="Q28" i="1"/>
  <c r="Q34" i="1"/>
  <c r="Q36" i="1"/>
  <c r="Q40" i="1"/>
  <c r="G36" i="1"/>
  <c r="G38" i="1"/>
  <c r="G34" i="1"/>
  <c r="G40" i="1"/>
  <c r="G44" i="1"/>
  <c r="G42" i="1"/>
  <c r="G28" i="1"/>
  <c r="G32" i="1"/>
  <c r="J28" i="1"/>
  <c r="J38" i="1"/>
  <c r="J44" i="1"/>
  <c r="J32" i="1"/>
  <c r="J40" i="1"/>
  <c r="J36" i="1"/>
  <c r="J42" i="1"/>
  <c r="J34" i="1"/>
  <c r="D36" i="1"/>
  <c r="D34" i="1"/>
  <c r="D28" i="1"/>
  <c r="D30" i="1"/>
  <c r="D42" i="1"/>
  <c r="D44" i="1"/>
  <c r="D38" i="1"/>
  <c r="D32" i="1"/>
  <c r="D40" i="1"/>
  <c r="E42" i="1"/>
  <c r="E36" i="1"/>
  <c r="E32" i="1"/>
  <c r="E44" i="1"/>
  <c r="E40" i="1"/>
  <c r="E34" i="1"/>
  <c r="E28" i="1"/>
  <c r="E30" i="1"/>
  <c r="E38" i="1"/>
  <c r="K44" i="1"/>
  <c r="K32" i="1"/>
  <c r="K42" i="1"/>
  <c r="K38" i="1"/>
  <c r="K28" i="1"/>
  <c r="K40" i="1"/>
  <c r="K36" i="1"/>
  <c r="K34" i="1"/>
  <c r="O34" i="1"/>
  <c r="O28" i="1"/>
  <c r="O44" i="1"/>
  <c r="O40" i="1"/>
  <c r="O36" i="1"/>
  <c r="O38" i="1"/>
  <c r="O32" i="1"/>
  <c r="O42" i="1"/>
  <c r="I42" i="1"/>
  <c r="I44" i="1"/>
  <c r="I36" i="1"/>
  <c r="I38" i="1"/>
  <c r="I32" i="1"/>
  <c r="I40" i="1"/>
  <c r="I28" i="1"/>
  <c r="I34" i="1"/>
  <c r="M44" i="1"/>
  <c r="M34" i="1"/>
  <c r="M40" i="1"/>
  <c r="M32" i="1"/>
  <c r="M38" i="1"/>
  <c r="M42" i="1"/>
  <c r="M36" i="1"/>
  <c r="C40" i="1"/>
  <c r="C34" i="1"/>
  <c r="C36" i="1"/>
  <c r="C44" i="1"/>
  <c r="C42" i="1"/>
  <c r="C32" i="1"/>
  <c r="C38" i="1"/>
  <c r="C30" i="1"/>
  <c r="S34" i="1" l="1"/>
  <c r="S40" i="1"/>
  <c r="S30" i="1"/>
  <c r="S38" i="1"/>
  <c r="S32" i="1"/>
  <c r="S42" i="1"/>
  <c r="S44" i="1"/>
  <c r="S28" i="1"/>
  <c r="S36" i="1"/>
  <c r="S46" i="1" l="1"/>
</calcChain>
</file>

<file path=xl/sharedStrings.xml><?xml version="1.0" encoding="utf-8"?>
<sst xmlns="http://schemas.openxmlformats.org/spreadsheetml/2006/main" count="444" uniqueCount="88">
  <si>
    <t>Región de Tarapacá</t>
  </si>
  <si>
    <t>p.16 Identificación Indígena</t>
  </si>
  <si>
    <t>Indígena</t>
  </si>
  <si>
    <t>No indígena</t>
  </si>
  <si>
    <t>N</t>
  </si>
  <si>
    <t>Porcentaje</t>
  </si>
  <si>
    <t>NA</t>
  </si>
  <si>
    <t>Total</t>
  </si>
  <si>
    <t>p.16a ¿Cuál?</t>
  </si>
  <si>
    <t>Mapuche</t>
  </si>
  <si>
    <t>Aymara</t>
  </si>
  <si>
    <t>Rapa Nui</t>
  </si>
  <si>
    <t>Lican Antai</t>
  </si>
  <si>
    <t>Quechua</t>
  </si>
  <si>
    <t>Colla</t>
  </si>
  <si>
    <t>Diaguita</t>
  </si>
  <si>
    <t>Kawésqar</t>
  </si>
  <si>
    <t>Yagán</t>
  </si>
  <si>
    <t>Otro</t>
  </si>
  <si>
    <t>Región de Antofasta</t>
  </si>
  <si>
    <t>Yagán o Yámana</t>
  </si>
  <si>
    <t>Región de Atacama</t>
  </si>
  <si>
    <t>Región de Coquimbo</t>
  </si>
  <si>
    <t>Región de Valparaíso</t>
  </si>
  <si>
    <t>Región de O'Higgins</t>
  </si>
  <si>
    <t>Región de Maule</t>
  </si>
  <si>
    <t>Región de Bío Bío</t>
  </si>
  <si>
    <t>Región de Los Ríos</t>
  </si>
  <si>
    <t>Región de Los Lagos</t>
  </si>
  <si>
    <t>Región de Arica</t>
  </si>
  <si>
    <t>Región de Aysén</t>
  </si>
  <si>
    <t>Pueblo Originario</t>
  </si>
  <si>
    <t>Tarapacá</t>
  </si>
  <si>
    <t>Antofagasta</t>
  </si>
  <si>
    <t>Atacama</t>
  </si>
  <si>
    <t>Coquimbo</t>
  </si>
  <si>
    <t>Valparaíso</t>
  </si>
  <si>
    <t>O'Higgins</t>
  </si>
  <si>
    <t>Maule</t>
  </si>
  <si>
    <t>Bío Bío</t>
  </si>
  <si>
    <t>Araucanía</t>
  </si>
  <si>
    <t>Los Ríos</t>
  </si>
  <si>
    <t>Los Lagos</t>
  </si>
  <si>
    <t>Arica</t>
  </si>
  <si>
    <t>Metropolitana</t>
  </si>
  <si>
    <t>Aysén</t>
  </si>
  <si>
    <t>Magallanes</t>
  </si>
  <si>
    <t>Región del la Aruacanía</t>
  </si>
  <si>
    <t>Total sin otros</t>
  </si>
  <si>
    <t>Total sin otro</t>
  </si>
  <si>
    <t>Lican Antai pro</t>
  </si>
  <si>
    <t>Proyección 10k</t>
  </si>
  <si>
    <t>Proyección 12.5 k</t>
  </si>
  <si>
    <t>Proyección 7.5k</t>
  </si>
  <si>
    <t>Proyección 15k</t>
  </si>
  <si>
    <t>Proyección a 7.5k</t>
  </si>
  <si>
    <t>Proyección a 10k</t>
  </si>
  <si>
    <t>Proyección 12.5k</t>
  </si>
  <si>
    <t>Total pueblo pro</t>
  </si>
  <si>
    <t>Porcentaje sin otro</t>
  </si>
  <si>
    <t>prop 7.5orción sin otros</t>
  </si>
  <si>
    <t>Mapuche prop 7.5</t>
  </si>
  <si>
    <t>Aymara prop 7.5</t>
  </si>
  <si>
    <t>Rapa Nui prop 7.5</t>
  </si>
  <si>
    <t>Quechua prop 7.5</t>
  </si>
  <si>
    <t>Colla prop 7.5</t>
  </si>
  <si>
    <t>Diaguita prop 7.5</t>
  </si>
  <si>
    <t>Kawésqar prop 7.5</t>
  </si>
  <si>
    <t>Yagán o Yamana prop 7.5</t>
  </si>
  <si>
    <t xml:space="preserve">Elección </t>
  </si>
  <si>
    <t>Votos</t>
  </si>
  <si>
    <t>Elección Consejeros Constitucionales 2023</t>
  </si>
  <si>
    <t>Fuente: Servel</t>
  </si>
  <si>
    <t>Votación de PP.OOO a nivel nacional</t>
  </si>
  <si>
    <t>Votación de PP.OO a Nivel Regional</t>
  </si>
  <si>
    <t>Región</t>
  </si>
  <si>
    <t>Elección Convecionales</t>
  </si>
  <si>
    <t>Elección Consejos Constitucionales</t>
  </si>
  <si>
    <t>Diferencia</t>
  </si>
  <si>
    <t>Taparacá</t>
  </si>
  <si>
    <t xml:space="preserve">Maule </t>
  </si>
  <si>
    <t>Región Metropolitana</t>
  </si>
  <si>
    <t>Diferencia %</t>
  </si>
  <si>
    <t>Eleccion Convencionales Constituyentes 2021</t>
  </si>
  <si>
    <t>Población Indigena</t>
  </si>
  <si>
    <t>Porcentaje de votantes</t>
  </si>
  <si>
    <t>Bío Bío (Y Ñuble)</t>
  </si>
  <si>
    <t>Identificación Indígena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</si>
</sst>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"/>
    <numFmt numFmtId="165" formatCode="_ * #,##0.0_ ;_ * \-#,##0.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8">
    <xf numFmtId="0" fontId="0" fillId="0" borderId="0" xfId="0"/>
    <xf numFmtId="41" fontId="0" fillId="0" borderId="0" xfId="1" applyFont="1"/>
    <xf numFmtId="41" fontId="0" fillId="0" borderId="0" xfId="0" applyNumberFormat="1"/>
    <xf numFmtId="165" fontId="0" fillId="0" borderId="0" xfId="0" applyNumberFormat="1"/>
    <xf numFmtId="0" fontId="0" fillId="0" borderId="2" xfId="0" applyBorder="1"/>
    <xf numFmtId="41" fontId="0" fillId="0" borderId="0" xfId="1" applyFont="1" applyBorder="1"/>
    <xf numFmtId="165" fontId="0" fillId="0" borderId="0" xfId="1" applyNumberFormat="1" applyFont="1" applyBorder="1"/>
    <xf numFmtId="164" fontId="0" fillId="0" borderId="0" xfId="1" applyNumberFormat="1" applyFont="1" applyBorder="1"/>
    <xf numFmtId="0" fontId="0" fillId="0" borderId="1" xfId="0" applyBorder="1"/>
    <xf numFmtId="41" fontId="0" fillId="0" borderId="1" xfId="1" applyFont="1" applyBorder="1"/>
    <xf numFmtId="165" fontId="0" fillId="0" borderId="1" xfId="1" applyNumberFormat="1" applyFont="1" applyBorder="1"/>
    <xf numFmtId="3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ill="1"/>
    <xf numFmtId="41" fontId="0" fillId="2" borderId="0" xfId="0" applyNumberFormat="1" applyFill="1"/>
    <xf numFmtId="41" fontId="0" fillId="0" borderId="0" xfId="1" applyFont="1" applyFill="1"/>
    <xf numFmtId="41" fontId="0" fillId="2" borderId="0" xfId="1" applyFont="1" applyFill="1"/>
    <xf numFmtId="41" fontId="2" fillId="2" borderId="0" xfId="0" applyNumberFormat="1" applyFont="1" applyFill="1"/>
    <xf numFmtId="165" fontId="0" fillId="2" borderId="0" xfId="0" applyNumberFormat="1" applyFill="1"/>
    <xf numFmtId="1" fontId="0" fillId="0" borderId="1" xfId="0" applyNumberFormat="1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0" fontId="0" fillId="0" borderId="2" xfId="0" applyFill="1" applyBorder="1" applyAlignment="1">
      <alignment horizontal="left"/>
    </xf>
    <xf numFmtId="0" fontId="0" fillId="0" borderId="5" xfId="0" applyBorder="1"/>
    <xf numFmtId="0" fontId="0" fillId="0" borderId="4" xfId="0" applyBorder="1"/>
    <xf numFmtId="3" fontId="0" fillId="0" borderId="4" xfId="0" applyNumberFormat="1" applyBorder="1"/>
    <xf numFmtId="0" fontId="0" fillId="0" borderId="4" xfId="0" applyFill="1" applyBorder="1"/>
    <xf numFmtId="164" fontId="0" fillId="0" borderId="1" xfId="0" applyNumberFormat="1" applyBorder="1"/>
    <xf numFmtId="164" fontId="3" fillId="0" borderId="0" xfId="0" applyNumberFormat="1" applyFont="1"/>
    <xf numFmtId="164" fontId="4" fillId="0" borderId="0" xfId="0" applyNumberFormat="1" applyFont="1"/>
    <xf numFmtId="164" fontId="4" fillId="0" borderId="4" xfId="0" applyNumberFormat="1" applyFont="1" applyBorder="1"/>
    <xf numFmtId="164" fontId="0" fillId="0" borderId="0" xfId="0" applyNumberFormat="1" applyFont="1"/>
    <xf numFmtId="3" fontId="0" fillId="0" borderId="0" xfId="0" applyNumberFormat="1" applyFont="1" applyAlignment="1">
      <alignment vertical="center" wrapText="1"/>
    </xf>
    <xf numFmtId="3" fontId="0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3" fontId="0" fillId="0" borderId="4" xfId="0" applyNumberFormat="1" applyFont="1" applyBorder="1"/>
    <xf numFmtId="3" fontId="3" fillId="0" borderId="0" xfId="0" applyNumberFormat="1" applyFont="1" applyAlignment="1">
      <alignment vertical="center" wrapText="1"/>
    </xf>
    <xf numFmtId="0" fontId="0" fillId="0" borderId="0" xfId="0" applyFill="1"/>
    <xf numFmtId="3" fontId="4" fillId="0" borderId="0" xfId="0" applyNumberFormat="1" applyFont="1" applyAlignment="1">
      <alignment vertical="center" wrapText="1"/>
    </xf>
    <xf numFmtId="3" fontId="4" fillId="0" borderId="4" xfId="0" applyNumberFormat="1" applyFont="1" applyBorder="1" applyAlignment="1">
      <alignment vertical="center" wrapText="1"/>
    </xf>
    <xf numFmtId="0" fontId="0" fillId="0" borderId="5" xfId="0" applyFill="1" applyBorder="1"/>
    <xf numFmtId="165" fontId="0" fillId="0" borderId="0" xfId="0" applyNumberFormat="1" applyFill="1"/>
    <xf numFmtId="165" fontId="0" fillId="0" borderId="4" xfId="0" applyNumberFormat="1" applyFill="1" applyBorder="1"/>
    <xf numFmtId="3" fontId="0" fillId="0" borderId="0" xfId="0" applyNumberFormat="1" applyFill="1"/>
    <xf numFmtId="3" fontId="0" fillId="0" borderId="0" xfId="0" applyNumberFormat="1" applyFont="1" applyFill="1"/>
    <xf numFmtId="3" fontId="0" fillId="0" borderId="0" xfId="0" applyNumberFormat="1" applyFont="1" applyFill="1" applyAlignment="1">
      <alignment vertical="center" wrapText="1"/>
    </xf>
    <xf numFmtId="164" fontId="0" fillId="0" borderId="0" xfId="0" applyNumberFormat="1" applyFont="1" applyFill="1"/>
    <xf numFmtId="165" fontId="0" fillId="0" borderId="0" xfId="0" applyNumberFormat="1" applyFill="1" applyBorder="1"/>
    <xf numFmtId="3" fontId="0" fillId="0" borderId="0" xfId="0" applyNumberFormat="1" applyFont="1" applyBorder="1" applyAlignment="1">
      <alignment vertical="center" wrapText="1"/>
    </xf>
    <xf numFmtId="165" fontId="0" fillId="0" borderId="0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Millares [0]" xfId="1" builtinId="6"/>
    <cellStyle name="Normal" xfId="0" builtinId="0"/>
  </cellStyles>
  <dxfs count="19"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3</xdr:row>
      <xdr:rowOff>66675</xdr:rowOff>
    </xdr:from>
    <xdr:to>
      <xdr:col>13</xdr:col>
      <xdr:colOff>304800</xdr:colOff>
      <xdr:row>24</xdr:row>
      <xdr:rowOff>8929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B5CED29-81C5-4215-99CF-5E50326A6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638175"/>
          <a:ext cx="7772400" cy="40189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3</xdr:row>
      <xdr:rowOff>0</xdr:rowOff>
    </xdr:from>
    <xdr:to>
      <xdr:col>13</xdr:col>
      <xdr:colOff>57150</xdr:colOff>
      <xdr:row>23</xdr:row>
      <xdr:rowOff>142279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D5B829-0AC8-4608-9B00-5D7E3D202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0" y="571500"/>
          <a:ext cx="7772400" cy="401895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3</xdr:row>
      <xdr:rowOff>95250</xdr:rowOff>
    </xdr:from>
    <xdr:to>
      <xdr:col>13</xdr:col>
      <xdr:colOff>361950</xdr:colOff>
      <xdr:row>24</xdr:row>
      <xdr:rowOff>37504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E0AEB7-04A5-4CF3-B745-ADC02CC3F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666750"/>
          <a:ext cx="7772400" cy="401895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4</xdr:row>
      <xdr:rowOff>38100</xdr:rowOff>
    </xdr:from>
    <xdr:to>
      <xdr:col>11</xdr:col>
      <xdr:colOff>666750</xdr:colOff>
      <xdr:row>24</xdr:row>
      <xdr:rowOff>180379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C5D8E5-DA1F-4D98-B65E-DA22256E3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809625"/>
          <a:ext cx="7772400" cy="40189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2</xdr:row>
      <xdr:rowOff>76200</xdr:rowOff>
    </xdr:from>
    <xdr:to>
      <xdr:col>12</xdr:col>
      <xdr:colOff>66675</xdr:colOff>
      <xdr:row>23</xdr:row>
      <xdr:rowOff>27979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B2BB7D-5C85-4A2C-8743-2012BF6EA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457200"/>
          <a:ext cx="7772400" cy="401895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</xdr:row>
      <xdr:rowOff>142875</xdr:rowOff>
    </xdr:from>
    <xdr:to>
      <xdr:col>13</xdr:col>
      <xdr:colOff>457200</xdr:colOff>
      <xdr:row>23</xdr:row>
      <xdr:rowOff>94654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A116E9-E73C-4830-9521-6C12ADFA7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523875"/>
          <a:ext cx="7772400" cy="401895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4</xdr:row>
      <xdr:rowOff>66675</xdr:rowOff>
    </xdr:from>
    <xdr:to>
      <xdr:col>12</xdr:col>
      <xdr:colOff>685800</xdr:colOff>
      <xdr:row>25</xdr:row>
      <xdr:rowOff>18454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AB9E17-A0DC-471E-9D9D-27260F136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838200"/>
          <a:ext cx="7772400" cy="4018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1123950</xdr:colOff>
      <xdr:row>3</xdr:row>
      <xdr:rowOff>85725</xdr:rowOff>
    </xdr:from>
    <xdr:to>
      <xdr:col>13</xdr:col>
      <xdr:colOff>19050</xdr:colOff>
      <xdr:row>24</xdr:row>
      <xdr:rowOff>27979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55767E-39B6-497D-A171-EC74E60CC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550" y="657225"/>
          <a:ext cx="7772400" cy="40189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3</xdr:row>
      <xdr:rowOff>171450</xdr:rowOff>
    </xdr:from>
    <xdr:to>
      <xdr:col>12</xdr:col>
      <xdr:colOff>419100</xdr:colOff>
      <xdr:row>24</xdr:row>
      <xdr:rowOff>123229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830E53-BDD6-462C-93EC-EF966EFE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742950"/>
          <a:ext cx="7772400" cy="40189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3</xdr:row>
      <xdr:rowOff>142875</xdr:rowOff>
    </xdr:from>
    <xdr:to>
      <xdr:col>12</xdr:col>
      <xdr:colOff>552450</xdr:colOff>
      <xdr:row>24</xdr:row>
      <xdr:rowOff>94654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936732-323A-47FC-95C8-D48E0EA22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714375"/>
          <a:ext cx="7772400" cy="40189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3</xdr:row>
      <xdr:rowOff>85725</xdr:rowOff>
    </xdr:from>
    <xdr:to>
      <xdr:col>11</xdr:col>
      <xdr:colOff>676275</xdr:colOff>
      <xdr:row>24</xdr:row>
      <xdr:rowOff>37504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4A5A62-0A38-4E35-91FE-E66BA7A31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657225"/>
          <a:ext cx="7772400" cy="40189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3</xdr:row>
      <xdr:rowOff>19050</xdr:rowOff>
    </xdr:from>
    <xdr:to>
      <xdr:col>12</xdr:col>
      <xdr:colOff>523875</xdr:colOff>
      <xdr:row>23</xdr:row>
      <xdr:rowOff>199429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314EDC-271F-4B9E-8E8E-0A00CCBD1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475" y="590550"/>
          <a:ext cx="7772400" cy="40189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2</xdr:row>
      <xdr:rowOff>9525</xdr:rowOff>
    </xdr:from>
    <xdr:to>
      <xdr:col>13</xdr:col>
      <xdr:colOff>504825</xdr:colOff>
      <xdr:row>22</xdr:row>
      <xdr:rowOff>161329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EBBA97-EAE9-404D-B737-6E5571377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390525"/>
          <a:ext cx="7772400" cy="401895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638175</xdr:colOff>
      <xdr:row>2</xdr:row>
      <xdr:rowOff>180975</xdr:rowOff>
    </xdr:from>
    <xdr:to>
      <xdr:col>13</xdr:col>
      <xdr:colOff>28575</xdr:colOff>
      <xdr:row>23</xdr:row>
      <xdr:rowOff>132754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30865F-BA5E-4050-89CC-10F69AFC5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175" y="561975"/>
          <a:ext cx="7772400" cy="40189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3</xdr:row>
      <xdr:rowOff>85725</xdr:rowOff>
    </xdr:from>
    <xdr:to>
      <xdr:col>13</xdr:col>
      <xdr:colOff>333375</xdr:colOff>
      <xdr:row>24</xdr:row>
      <xdr:rowOff>27979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E9E97F-E695-4BE7-B839-EA675839B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657225"/>
          <a:ext cx="7772400" cy="40189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D7E09-5A29-4C3B-B94D-1B9D0EAF428B}" name="Tabla2" displayName="Tabla2" ref="B26:S51" totalsRowShown="0" headerRowDxfId="18">
  <autoFilter ref="B26:S51" xr:uid="{0E8D7E09-5A29-4C3B-B94D-1B9D0EAF428B}"/>
  <tableColumns count="18">
    <tableColumn id="1" xr3:uid="{7FD4A99F-F3DA-41C9-A746-2AFFEBDC516A}" name="Pueblo Originario" dataDxfId="17"/>
    <tableColumn id="2" xr3:uid="{DC861769-A159-4D90-A112-B53AB1D1BC68}" name="Arica" dataDxfId="16"/>
    <tableColumn id="3" xr3:uid="{3396E90A-C266-42D6-B952-F6D5F8E65111}" name="Tarapacá" dataDxfId="15"/>
    <tableColumn id="4" xr3:uid="{2FB75D88-241F-4D56-B5C8-30C5408C4F71}" name="Antofagasta" dataDxfId="14"/>
    <tableColumn id="5" xr3:uid="{828C777B-629C-436A-8134-01AD8156E260}" name="Atacama" dataDxfId="13"/>
    <tableColumn id="6" xr3:uid="{BA996C30-E227-4F30-A99B-99B757912CF7}" name="Coquimbo" dataDxfId="12"/>
    <tableColumn id="7" xr3:uid="{5D7EA67A-9FB7-44D1-8178-79AEEA4BB8DF}" name="Valparaíso" dataDxfId="11"/>
    <tableColumn id="8" xr3:uid="{B42E1DDF-6A0C-45C9-BEC7-0C4CC76436CB}" name="Metropolitana" dataDxfId="10"/>
    <tableColumn id="9" xr3:uid="{EFC73510-FA06-4A33-94BA-09D792D30AD2}" name="O'Higgins" dataDxfId="9"/>
    <tableColumn id="10" xr3:uid="{70B33E1B-B6E2-4B47-92E5-B06C6E51DBF0}" name="Maule" dataDxfId="8"/>
    <tableColumn id="11" xr3:uid="{ABB2FB85-4CD0-4989-9CA0-71160B0A215B}" name="Bío Bío" dataDxfId="7"/>
    <tableColumn id="12" xr3:uid="{38191A13-F592-47C7-95EC-BF0D46EC8465}" name="Araucanía" dataDxfId="6"/>
    <tableColumn id="13" xr3:uid="{E79133D7-9EAF-48B2-808A-D626810DCB52}" name="Los Ríos" dataDxfId="5"/>
    <tableColumn id="14" xr3:uid="{AC156EF5-BB7B-432D-8B81-A03D843CD098}" name="Los Lagos" dataDxfId="4"/>
    <tableColumn id="15" xr3:uid="{5D3CC085-A57A-45AC-AFC5-0462FB91762F}" name="Aysén" dataDxfId="3"/>
    <tableColumn id="16" xr3:uid="{D38F16DE-8B74-4F6E-8E97-3F46F5D5B3D3}" name="Magallanes" dataDxfId="2"/>
    <tableColumn id="17" xr3:uid="{33D74F07-E1FD-4AE7-A56F-DC8C48EBCBE8}" name="Total" dataDxfId="1"/>
    <tableColumn id="18" xr3:uid="{F217F36D-501D-45A7-AD14-9E2BEEA3433D}" name="Total pueblo pro" dataDxfId="0">
      <calculatedColumnFormula>SUM(C27:Q27)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8626-408E-4C8C-A124-9573E9AAAF3D}">
  <dimension ref="A1:S51"/>
  <sheetViews>
    <sheetView topLeftCell="A10" zoomScale="82" zoomScaleNormal="82" workbookViewId="0">
      <selection activeCell="D42" sqref="D42"/>
    </sheetView>
  </sheetViews>
  <sheetFormatPr baseColWidth="10" defaultRowHeight="14.4" x14ac:dyDescent="0.3"/>
  <cols>
    <col min="1" max="1" width="11.5546875" style="44"/>
    <col min="2" max="2" width="19.88671875" customWidth="1"/>
    <col min="3" max="3" width="29.44140625" customWidth="1"/>
    <col min="4" max="4" width="20.6640625" customWidth="1"/>
    <col min="5" max="5" width="19" customWidth="1"/>
    <col min="6" max="6" width="17.33203125" customWidth="1"/>
    <col min="7" max="7" width="12.6640625" customWidth="1"/>
    <col min="8" max="8" width="17.5546875" customWidth="1"/>
    <col min="9" max="9" width="19" customWidth="1"/>
    <col min="10" max="10" width="17.5546875" customWidth="1"/>
    <col min="11" max="11" width="16.88671875" customWidth="1"/>
    <col min="12" max="12" width="13.88671875" customWidth="1"/>
    <col min="13" max="13" width="12.5546875" customWidth="1"/>
    <col min="15" max="15" width="12.109375" customWidth="1"/>
    <col min="17" max="17" width="14.44140625" customWidth="1"/>
    <col min="18" max="18" width="15.88671875" customWidth="1"/>
    <col min="19" max="19" width="12.33203125" bestFit="1" customWidth="1"/>
  </cols>
  <sheetData>
    <row r="1" spans="2:11" x14ac:dyDescent="0.3">
      <c r="B1" s="22" t="s">
        <v>7</v>
      </c>
      <c r="C1" s="22"/>
      <c r="D1" s="22"/>
    </row>
    <row r="2" spans="2:11" ht="15" thickBot="1" x14ac:dyDescent="0.35">
      <c r="B2" s="23" t="s">
        <v>87</v>
      </c>
      <c r="C2" s="23"/>
      <c r="D2" s="23"/>
    </row>
    <row r="3" spans="2:11" ht="15" thickTop="1" x14ac:dyDescent="0.3">
      <c r="B3" s="57"/>
      <c r="C3" s="57" t="s">
        <v>4</v>
      </c>
      <c r="D3" s="57" t="s">
        <v>5</v>
      </c>
      <c r="G3" s="24" t="s">
        <v>60</v>
      </c>
      <c r="H3" s="24"/>
      <c r="I3" s="24"/>
      <c r="J3" s="24"/>
      <c r="K3" s="24"/>
    </row>
    <row r="4" spans="2:11" ht="15" thickBot="1" x14ac:dyDescent="0.35">
      <c r="B4" t="s">
        <v>2</v>
      </c>
      <c r="C4" s="5">
        <v>2185792</v>
      </c>
      <c r="D4" s="56">
        <f>(C4*100)/C7</f>
        <v>12.437644400083464</v>
      </c>
      <c r="G4" s="21" t="s">
        <v>31</v>
      </c>
      <c r="H4" s="21" t="s">
        <v>53</v>
      </c>
      <c r="I4" s="21" t="s">
        <v>51</v>
      </c>
      <c r="J4" s="21" t="s">
        <v>52</v>
      </c>
      <c r="K4" s="21" t="s">
        <v>54</v>
      </c>
    </row>
    <row r="5" spans="2:11" ht="15" thickTop="1" x14ac:dyDescent="0.3">
      <c r="B5" t="s">
        <v>3</v>
      </c>
      <c r="C5" s="5">
        <v>14890284</v>
      </c>
      <c r="D5" s="7">
        <f>(C5*100)/C7</f>
        <v>84.729039820921841</v>
      </c>
      <c r="G5" t="s">
        <v>9</v>
      </c>
      <c r="H5" s="13">
        <f>(C12*7500)/C23</f>
        <v>6230.5706224816267</v>
      </c>
      <c r="I5" s="13">
        <f>(C12*10000)/C23</f>
        <v>8307.427496642169</v>
      </c>
      <c r="J5" s="13">
        <f>(C12*12500)/C23</f>
        <v>10384.284370802712</v>
      </c>
      <c r="K5" s="13">
        <f>(C12*15000)/C23</f>
        <v>12461.141244963253</v>
      </c>
    </row>
    <row r="6" spans="2:11" ht="15" thickBot="1" x14ac:dyDescent="0.35">
      <c r="B6" s="8" t="s">
        <v>6</v>
      </c>
      <c r="C6" s="9">
        <v>497927</v>
      </c>
      <c r="D6" s="10">
        <f>(C6*100)/C7</f>
        <v>2.833315778994689</v>
      </c>
      <c r="G6" t="s">
        <v>10</v>
      </c>
      <c r="H6" s="13">
        <f>(C13*7500)/C23</f>
        <v>577.35287545702101</v>
      </c>
      <c r="I6" s="13">
        <f>(C13*10000)/C23</f>
        <v>769.80383394269461</v>
      </c>
      <c r="J6" s="13">
        <f>(C13*12500)/C23</f>
        <v>962.25479242836832</v>
      </c>
      <c r="K6" s="13">
        <f>(C13*15000)/C23</f>
        <v>1154.705750914042</v>
      </c>
    </row>
    <row r="7" spans="2:11" ht="15" thickTop="1" x14ac:dyDescent="0.3">
      <c r="B7" t="s">
        <v>7</v>
      </c>
      <c r="C7" s="2">
        <f>SUM(C4:C6)</f>
        <v>17574003</v>
      </c>
      <c r="D7" s="3">
        <f>SUM(D4:D6)</f>
        <v>100</v>
      </c>
      <c r="G7" t="s">
        <v>11</v>
      </c>
      <c r="H7" s="13">
        <f>(C14*7500)/C23</f>
        <v>34.618189497049777</v>
      </c>
      <c r="I7" s="13">
        <f>(C14*10000)/C23</f>
        <v>46.157585996066366</v>
      </c>
      <c r="J7" s="13">
        <f>(C14*12500)/C23</f>
        <v>57.696982495082956</v>
      </c>
      <c r="K7" s="13">
        <f>(C14*15000)/C23</f>
        <v>69.236378994099553</v>
      </c>
    </row>
    <row r="8" spans="2:11" x14ac:dyDescent="0.3">
      <c r="G8" t="s">
        <v>12</v>
      </c>
      <c r="H8" s="13">
        <f>(C15*7500)/C23</f>
        <v>111.85443098583941</v>
      </c>
      <c r="I8" s="13">
        <f>(C15*10000)/C23</f>
        <v>149.13924131445253</v>
      </c>
      <c r="J8" s="13">
        <f>(C15*12500)/C23</f>
        <v>186.42405164306567</v>
      </c>
      <c r="K8" s="13">
        <f>(C15*15000)/C23</f>
        <v>223.70886197167883</v>
      </c>
    </row>
    <row r="9" spans="2:11" x14ac:dyDescent="0.3">
      <c r="B9" s="22"/>
      <c r="C9" s="22"/>
      <c r="D9" s="22"/>
      <c r="G9" t="s">
        <v>13</v>
      </c>
      <c r="H9" s="13">
        <f>(C16*7500)/C23</f>
        <v>124.74187061241427</v>
      </c>
      <c r="I9" s="13">
        <f>(C16*10000)/C23</f>
        <v>166.3224941498857</v>
      </c>
      <c r="J9" s="13">
        <f>(C16*12500)/C23</f>
        <v>207.90311768735711</v>
      </c>
      <c r="K9" s="13">
        <f>(C16*15000)/C23</f>
        <v>249.48374122482855</v>
      </c>
    </row>
    <row r="10" spans="2:11" ht="15" thickBot="1" x14ac:dyDescent="0.35">
      <c r="B10" s="23" t="s">
        <v>1</v>
      </c>
      <c r="C10" s="23"/>
      <c r="D10" s="23"/>
      <c r="G10" t="s">
        <v>14</v>
      </c>
      <c r="H10" s="13">
        <f>(C17*7500)/C23</f>
        <v>76.403843273412122</v>
      </c>
      <c r="I10" s="13">
        <f>(C17*10000)/C23</f>
        <v>101.87179103121616</v>
      </c>
      <c r="J10" s="13">
        <f>(C17*12500)/C23</f>
        <v>127.3397387890202</v>
      </c>
      <c r="K10" s="13">
        <f>(C17*15000)/C23</f>
        <v>152.80768654682424</v>
      </c>
    </row>
    <row r="11" spans="2:11" ht="15" thickTop="1" x14ac:dyDescent="0.3">
      <c r="B11" s="4"/>
      <c r="C11" s="4" t="s">
        <v>4</v>
      </c>
      <c r="D11" s="4" t="s">
        <v>5</v>
      </c>
      <c r="E11" s="4" t="s">
        <v>59</v>
      </c>
      <c r="G11" t="s">
        <v>15</v>
      </c>
      <c r="H11" s="13">
        <f>(C18*7500)/C23</f>
        <v>325.8654854305758</v>
      </c>
      <c r="I11" s="13">
        <f>(C18*10000)/C23</f>
        <v>434.48731390743438</v>
      </c>
      <c r="J11" s="13">
        <f>(C18*12500)/C23</f>
        <v>543.10914238429291</v>
      </c>
      <c r="K11" s="13">
        <f>(C18*15000)/C23</f>
        <v>651.7309708611516</v>
      </c>
    </row>
    <row r="12" spans="2:11" x14ac:dyDescent="0.3">
      <c r="B12" t="s">
        <v>9</v>
      </c>
      <c r="C12" s="5">
        <v>1691629</v>
      </c>
      <c r="D12" s="6">
        <f>(C12*100)/C22</f>
        <v>77.392039132726268</v>
      </c>
      <c r="E12" s="6">
        <f>(C12*100)/C23</f>
        <v>83.074274966421697</v>
      </c>
      <c r="G12" t="s">
        <v>16</v>
      </c>
      <c r="H12" s="13">
        <f>(C19*7500)/C23</f>
        <v>12.699597551423302</v>
      </c>
      <c r="I12" s="13">
        <f>(C19*10000)/C23</f>
        <v>16.932796735231069</v>
      </c>
      <c r="J12" s="13">
        <f>(C19*12500)/C23</f>
        <v>21.165995919038838</v>
      </c>
      <c r="K12" s="13">
        <f>(C19*15000)/C23</f>
        <v>25.399195102846605</v>
      </c>
    </row>
    <row r="13" spans="2:11" ht="15" thickBot="1" x14ac:dyDescent="0.35">
      <c r="B13" t="s">
        <v>10</v>
      </c>
      <c r="C13" s="5">
        <v>156754</v>
      </c>
      <c r="D13" s="6">
        <f>(C13*100)/C22</f>
        <v>7.1714966474394632</v>
      </c>
      <c r="E13" s="6">
        <f>(C13*100)/C23</f>
        <v>7.6980383394269465</v>
      </c>
      <c r="G13" s="8" t="s">
        <v>20</v>
      </c>
      <c r="H13" s="20">
        <f>(C20*7500)/C23</f>
        <v>5.8930847106372637</v>
      </c>
      <c r="I13" s="20">
        <f>(C20*10000)/C23</f>
        <v>7.8574462808496843</v>
      </c>
      <c r="J13" s="20">
        <f>(C20*12500)/C23</f>
        <v>9.8218078510621059</v>
      </c>
      <c r="K13" s="20">
        <f>(C20*15000)/C23</f>
        <v>11.786169421274527</v>
      </c>
    </row>
    <row r="14" spans="2:11" ht="15" thickTop="1" x14ac:dyDescent="0.3">
      <c r="B14" t="s">
        <v>11</v>
      </c>
      <c r="C14" s="5">
        <v>9399</v>
      </c>
      <c r="D14" s="6">
        <f>(C14*100)/C22</f>
        <v>0.43000431880069101</v>
      </c>
      <c r="E14" s="6">
        <f>(C14*100)/C23</f>
        <v>0.46157585996066364</v>
      </c>
      <c r="H14" s="13">
        <f>SUM(H5:H13)</f>
        <v>7500.0000000000009</v>
      </c>
      <c r="I14" s="13">
        <f>SUM(I5:I13)</f>
        <v>10000.000000000004</v>
      </c>
      <c r="J14" s="13">
        <f>SUM(J5:J13)</f>
        <v>12500</v>
      </c>
      <c r="K14" s="13">
        <f>SUM(K5:K13)</f>
        <v>15000.000000000002</v>
      </c>
    </row>
    <row r="15" spans="2:11" x14ac:dyDescent="0.3">
      <c r="B15" t="s">
        <v>12</v>
      </c>
      <c r="C15" s="5">
        <v>30369</v>
      </c>
      <c r="D15" s="6">
        <f>(C15*100)/C22</f>
        <v>1.3893819723011156</v>
      </c>
      <c r="E15" s="6">
        <f>(C15*100)/C23</f>
        <v>1.4913924131445255</v>
      </c>
    </row>
    <row r="16" spans="2:11" x14ac:dyDescent="0.3">
      <c r="B16" t="s">
        <v>13</v>
      </c>
      <c r="C16" s="11">
        <v>33868</v>
      </c>
      <c r="D16" s="6">
        <f>(C16*100)/C22</f>
        <v>1.5494612479137997</v>
      </c>
      <c r="E16" s="6">
        <f>(C16*100)/C23</f>
        <v>1.6632249414988569</v>
      </c>
    </row>
    <row r="17" spans="1:19" x14ac:dyDescent="0.3">
      <c r="B17" t="s">
        <v>14</v>
      </c>
      <c r="C17" s="5">
        <v>20744</v>
      </c>
      <c r="D17" s="6">
        <f>(C17*100)/C22</f>
        <v>0.94903815184610429</v>
      </c>
      <c r="E17" s="6">
        <f>(C17*100)/C23</f>
        <v>1.0187179103121615</v>
      </c>
    </row>
    <row r="18" spans="1:19" x14ac:dyDescent="0.3">
      <c r="B18" t="s">
        <v>15</v>
      </c>
      <c r="C18" s="5">
        <v>88474</v>
      </c>
      <c r="D18" s="6">
        <f>(C18*100)/C22</f>
        <v>4.0476861476297836</v>
      </c>
      <c r="E18" s="6">
        <f>(C18*100)/C23</f>
        <v>4.3448731390743438</v>
      </c>
    </row>
    <row r="19" spans="1:19" x14ac:dyDescent="0.3">
      <c r="B19" t="s">
        <v>16</v>
      </c>
      <c r="C19" s="5">
        <v>3448</v>
      </c>
      <c r="D19" s="6">
        <f>(C19*100)/C22</f>
        <v>0.15774602523936404</v>
      </c>
      <c r="E19" s="6">
        <f>(C19*100)/C23</f>
        <v>0.1693279673523107</v>
      </c>
    </row>
    <row r="20" spans="1:19" x14ac:dyDescent="0.3">
      <c r="B20" t="s">
        <v>20</v>
      </c>
      <c r="C20" s="5">
        <v>1600</v>
      </c>
      <c r="D20" s="6">
        <f>(C20*100)/C22</f>
        <v>7.320001171200187E-2</v>
      </c>
      <c r="E20" s="6">
        <f>(C20*100)/C23</f>
        <v>7.857446280849685E-2</v>
      </c>
    </row>
    <row r="21" spans="1:19" ht="15" thickBot="1" x14ac:dyDescent="0.35">
      <c r="B21" s="8" t="s">
        <v>18</v>
      </c>
      <c r="C21" s="9">
        <v>149507</v>
      </c>
      <c r="D21" s="10">
        <f>(C21*100)/C22</f>
        <v>6.8399463443914152</v>
      </c>
      <c r="E21" s="6"/>
    </row>
    <row r="22" spans="1:19" ht="15" thickTop="1" x14ac:dyDescent="0.3">
      <c r="B22" t="s">
        <v>7</v>
      </c>
      <c r="C22" s="2">
        <f>SUM(C12:C21)</f>
        <v>2185792</v>
      </c>
      <c r="D22" s="3">
        <f>SUM(D12:D21)</f>
        <v>100.00000000000003</v>
      </c>
      <c r="E22" s="6">
        <f>SUM(E12,E13:E20)</f>
        <v>99.999999999999986</v>
      </c>
    </row>
    <row r="23" spans="1:19" x14ac:dyDescent="0.3">
      <c r="B23" t="s">
        <v>49</v>
      </c>
      <c r="C23" s="2">
        <f>SUM(C12:C20)</f>
        <v>2036285</v>
      </c>
    </row>
    <row r="25" spans="1:19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9" ht="28.8" x14ac:dyDescent="0.3">
      <c r="B26" s="12" t="s">
        <v>31</v>
      </c>
      <c r="C26" s="12" t="s">
        <v>43</v>
      </c>
      <c r="D26" s="12" t="s">
        <v>32</v>
      </c>
      <c r="E26" s="12" t="s">
        <v>33</v>
      </c>
      <c r="F26" s="12" t="s">
        <v>34</v>
      </c>
      <c r="G26" s="12" t="s">
        <v>35</v>
      </c>
      <c r="H26" s="12" t="s">
        <v>36</v>
      </c>
      <c r="I26" s="12" t="s">
        <v>44</v>
      </c>
      <c r="J26" s="12" t="s">
        <v>37</v>
      </c>
      <c r="K26" s="12" t="s">
        <v>38</v>
      </c>
      <c r="L26" s="12" t="s">
        <v>39</v>
      </c>
      <c r="M26" s="12" t="s">
        <v>40</v>
      </c>
      <c r="N26" s="12" t="s">
        <v>41</v>
      </c>
      <c r="O26" s="12" t="s">
        <v>42</v>
      </c>
      <c r="P26" s="12" t="s">
        <v>45</v>
      </c>
      <c r="Q26" s="12" t="s">
        <v>46</v>
      </c>
      <c r="R26" s="12" t="s">
        <v>7</v>
      </c>
      <c r="S26" s="12" t="s">
        <v>58</v>
      </c>
    </row>
    <row r="27" spans="1:19" x14ac:dyDescent="0.3">
      <c r="B27" t="s">
        <v>9</v>
      </c>
      <c r="C27" s="1">
        <v>7814</v>
      </c>
      <c r="D27">
        <v>12367</v>
      </c>
      <c r="E27">
        <v>17430</v>
      </c>
      <c r="F27">
        <v>9020</v>
      </c>
      <c r="G27">
        <v>24750</v>
      </c>
      <c r="H27">
        <v>91744</v>
      </c>
      <c r="I27">
        <v>611412</v>
      </c>
      <c r="J27">
        <v>51274</v>
      </c>
      <c r="K27">
        <v>44140</v>
      </c>
      <c r="L27">
        <v>172652</v>
      </c>
      <c r="M27">
        <v>313188</v>
      </c>
      <c r="N27">
        <v>91951</v>
      </c>
      <c r="O27">
        <v>186854</v>
      </c>
      <c r="P27">
        <v>26570</v>
      </c>
      <c r="Q27">
        <v>30463</v>
      </c>
      <c r="R27" s="1">
        <f>SUM(C27:Q27)</f>
        <v>1691629</v>
      </c>
      <c r="S27" s="2">
        <f t="shared" ref="S27:S45" si="0">SUM(C27:Q27)</f>
        <v>1691629</v>
      </c>
    </row>
    <row r="28" spans="1:19" s="14" customFormat="1" ht="15.6" x14ac:dyDescent="0.3">
      <c r="A28" s="44"/>
      <c r="B28" s="14" t="s">
        <v>61</v>
      </c>
      <c r="C28" s="15">
        <f t="shared" ref="C28:Q28" si="1">(C27*C48)/C47</f>
        <v>28.780479659928222</v>
      </c>
      <c r="D28" s="15">
        <f t="shared" si="1"/>
        <v>45.550062958066597</v>
      </c>
      <c r="E28" s="15">
        <f t="shared" si="1"/>
        <v>64.198075310026738</v>
      </c>
      <c r="F28" s="15">
        <f t="shared" si="1"/>
        <v>33.222411893083255</v>
      </c>
      <c r="G28" s="15">
        <f t="shared" si="1"/>
        <v>91.159057023704051</v>
      </c>
      <c r="H28" s="15">
        <f t="shared" si="1"/>
        <v>337.91097081142243</v>
      </c>
      <c r="I28" s="15">
        <f t="shared" si="1"/>
        <v>2251.9491463829072</v>
      </c>
      <c r="J28" s="15">
        <f t="shared" si="1"/>
        <v>188.85210059932936</v>
      </c>
      <c r="K28" s="15">
        <f t="shared" si="1"/>
        <v>162.57619301116353</v>
      </c>
      <c r="L28" s="15">
        <f t="shared" si="1"/>
        <v>635.9108490204668</v>
      </c>
      <c r="M28" s="15">
        <f t="shared" si="1"/>
        <v>1153.532232369286</v>
      </c>
      <c r="N28" s="15">
        <f t="shared" si="1"/>
        <v>338.67339201562066</v>
      </c>
      <c r="O28" s="15">
        <f t="shared" si="1"/>
        <v>688.21957337806862</v>
      </c>
      <c r="P28" s="15">
        <f t="shared" si="1"/>
        <v>97.86247050989158</v>
      </c>
      <c r="Q28" s="15">
        <f t="shared" si="1"/>
        <v>112.20114562073118</v>
      </c>
      <c r="R28" s="17"/>
      <c r="S28" s="18">
        <f t="shared" si="0"/>
        <v>6230.5981605636953</v>
      </c>
    </row>
    <row r="29" spans="1:19" x14ac:dyDescent="0.3">
      <c r="B29" t="s">
        <v>10</v>
      </c>
      <c r="C29" s="1">
        <v>59432</v>
      </c>
      <c r="D29">
        <v>48964</v>
      </c>
      <c r="E29">
        <v>12861</v>
      </c>
      <c r="F29">
        <v>2716</v>
      </c>
      <c r="G29">
        <v>5530</v>
      </c>
      <c r="H29">
        <v>5881</v>
      </c>
      <c r="I29">
        <v>15988</v>
      </c>
      <c r="J29">
        <v>1128</v>
      </c>
      <c r="K29">
        <v>689</v>
      </c>
      <c r="L29">
        <v>1655</v>
      </c>
      <c r="M29">
        <v>489</v>
      </c>
      <c r="N29">
        <v>266</v>
      </c>
      <c r="O29">
        <v>830</v>
      </c>
      <c r="P29">
        <v>162</v>
      </c>
      <c r="Q29">
        <v>163</v>
      </c>
      <c r="R29" s="1">
        <f t="shared" ref="R29:R43" si="2">SUM(C29:Q29)</f>
        <v>156754</v>
      </c>
      <c r="S29" s="2">
        <f t="shared" si="0"/>
        <v>156754</v>
      </c>
    </row>
    <row r="30" spans="1:19" s="14" customFormat="1" ht="15.6" x14ac:dyDescent="0.3">
      <c r="A30" s="44"/>
      <c r="B30" s="14" t="s">
        <v>62</v>
      </c>
      <c r="C30" s="15">
        <f t="shared" ref="C30:Q30" si="3">(C29*C48)/C47</f>
        <v>218.89959907203149</v>
      </c>
      <c r="D30" s="15">
        <f t="shared" si="3"/>
        <v>180.34392194378364</v>
      </c>
      <c r="E30" s="15">
        <f t="shared" si="3"/>
        <v>47.369560904317495</v>
      </c>
      <c r="F30" s="15">
        <f t="shared" si="3"/>
        <v>10.003555510156774</v>
      </c>
      <c r="G30" s="15">
        <f t="shared" si="3"/>
        <v>20.368064054185187</v>
      </c>
      <c r="H30" s="15">
        <f t="shared" si="3"/>
        <v>21.660865226521356</v>
      </c>
      <c r="I30" s="15">
        <f t="shared" si="3"/>
        <v>58.886909240201234</v>
      </c>
      <c r="J30" s="15">
        <f t="shared" si="3"/>
        <v>4.154643083746997</v>
      </c>
      <c r="K30" s="15">
        <f t="shared" si="3"/>
        <v>2.537720819770994</v>
      </c>
      <c r="L30" s="15">
        <f t="shared" si="3"/>
        <v>6.0956864393628365</v>
      </c>
      <c r="M30" s="15">
        <f t="shared" si="3"/>
        <v>1.8010819751350016</v>
      </c>
      <c r="N30" s="15">
        <f t="shared" si="3"/>
        <v>0.97972966336586986</v>
      </c>
      <c r="O30" s="15">
        <f t="shared" si="3"/>
        <v>3.0570512052393681</v>
      </c>
      <c r="P30" s="15">
        <f t="shared" si="3"/>
        <v>0.59667746415515388</v>
      </c>
      <c r="Q30" s="15">
        <f t="shared" si="3"/>
        <v>0.60036065837833386</v>
      </c>
      <c r="R30" s="17"/>
      <c r="S30" s="18">
        <f t="shared" si="0"/>
        <v>577.35542726035192</v>
      </c>
    </row>
    <row r="31" spans="1:19" x14ac:dyDescent="0.3">
      <c r="B31" t="s">
        <v>11</v>
      </c>
      <c r="C31">
        <v>38</v>
      </c>
      <c r="D31">
        <v>84</v>
      </c>
      <c r="E31">
        <v>103</v>
      </c>
      <c r="F31">
        <v>55</v>
      </c>
      <c r="G31">
        <v>149</v>
      </c>
      <c r="H31">
        <v>4566</v>
      </c>
      <c r="I31">
        <v>3012</v>
      </c>
      <c r="J31">
        <v>253</v>
      </c>
      <c r="K31">
        <v>184</v>
      </c>
      <c r="L31">
        <v>432</v>
      </c>
      <c r="M31">
        <v>161</v>
      </c>
      <c r="N31">
        <v>75</v>
      </c>
      <c r="O31">
        <v>208</v>
      </c>
      <c r="P31">
        <v>25</v>
      </c>
      <c r="Q31">
        <v>54</v>
      </c>
      <c r="R31" s="1">
        <f t="shared" si="2"/>
        <v>9399</v>
      </c>
      <c r="S31" s="2">
        <f t="shared" si="0"/>
        <v>9399</v>
      </c>
    </row>
    <row r="32" spans="1:19" s="14" customFormat="1" ht="15.6" x14ac:dyDescent="0.3">
      <c r="A32" s="44"/>
      <c r="B32" s="14" t="s">
        <v>63</v>
      </c>
      <c r="C32" s="19">
        <f t="shared" ref="C32:Q32" si="4">(C31*C48)/C47</f>
        <v>0.13996138048083853</v>
      </c>
      <c r="D32" s="19">
        <f t="shared" si="4"/>
        <v>0.30938831474711681</v>
      </c>
      <c r="E32" s="15">
        <f t="shared" si="4"/>
        <v>0.37936900498753612</v>
      </c>
      <c r="F32" s="15">
        <f t="shared" si="4"/>
        <v>0.20257568227489789</v>
      </c>
      <c r="G32" s="15">
        <f t="shared" si="4"/>
        <v>0.5487959392538142</v>
      </c>
      <c r="H32" s="15">
        <f t="shared" si="4"/>
        <v>16.817464823039707</v>
      </c>
      <c r="I32" s="15">
        <f t="shared" si="4"/>
        <v>11.093781000218046</v>
      </c>
      <c r="J32" s="15">
        <f t="shared" si="4"/>
        <v>0.9318481384645303</v>
      </c>
      <c r="K32" s="15">
        <f t="shared" si="4"/>
        <v>0.677707737065113</v>
      </c>
      <c r="L32" s="15">
        <f t="shared" si="4"/>
        <v>1.5911399044137435</v>
      </c>
      <c r="M32" s="15">
        <f t="shared" si="4"/>
        <v>0.59299426993197391</v>
      </c>
      <c r="N32" s="15">
        <f t="shared" si="4"/>
        <v>0.27623956673849714</v>
      </c>
      <c r="O32" s="15">
        <f t="shared" si="4"/>
        <v>0.76610439842143196</v>
      </c>
      <c r="P32" s="15">
        <f t="shared" si="4"/>
        <v>9.2079855579499062E-2</v>
      </c>
      <c r="Q32" s="15">
        <f t="shared" si="4"/>
        <v>0.19889248805171794</v>
      </c>
      <c r="R32" s="17"/>
      <c r="S32" s="18">
        <f t="shared" si="0"/>
        <v>34.618342503668465</v>
      </c>
    </row>
    <row r="33" spans="1:19" x14ac:dyDescent="0.3">
      <c r="B33" t="s">
        <v>12</v>
      </c>
      <c r="C33">
        <v>744</v>
      </c>
      <c r="D33">
        <v>816</v>
      </c>
      <c r="E33">
        <v>25262</v>
      </c>
      <c r="F33">
        <v>375</v>
      </c>
      <c r="G33">
        <v>957</v>
      </c>
      <c r="H33">
        <v>547</v>
      </c>
      <c r="I33">
        <v>1120</v>
      </c>
      <c r="J33">
        <v>87</v>
      </c>
      <c r="K33">
        <v>73</v>
      </c>
      <c r="L33">
        <v>166</v>
      </c>
      <c r="M33">
        <v>68</v>
      </c>
      <c r="N33">
        <v>24</v>
      </c>
      <c r="O33">
        <v>84</v>
      </c>
      <c r="P33">
        <v>18</v>
      </c>
      <c r="Q33">
        <v>19</v>
      </c>
      <c r="R33" s="16">
        <f t="shared" si="2"/>
        <v>30360</v>
      </c>
      <c r="S33" s="2">
        <f t="shared" si="0"/>
        <v>30360</v>
      </c>
    </row>
    <row r="34" spans="1:19" s="14" customFormat="1" ht="15.6" x14ac:dyDescent="0.3">
      <c r="A34" s="44"/>
      <c r="B34" s="14" t="s">
        <v>50</v>
      </c>
      <c r="C34" s="15">
        <f t="shared" ref="C34:Q34" si="5">(C33*C48)/C47</f>
        <v>2.7402965020458914</v>
      </c>
      <c r="D34" s="15">
        <f t="shared" si="5"/>
        <v>3.0054864861148491</v>
      </c>
      <c r="E34" s="15">
        <f t="shared" si="5"/>
        <v>93.044852465972198</v>
      </c>
      <c r="F34" s="15">
        <f t="shared" si="5"/>
        <v>1.3811978336924855</v>
      </c>
      <c r="G34" s="15">
        <f t="shared" si="5"/>
        <v>3.5248168715832229</v>
      </c>
      <c r="H34" s="15">
        <f t="shared" si="5"/>
        <v>2.014707240079439</v>
      </c>
      <c r="I34" s="15">
        <f t="shared" si="5"/>
        <v>4.1251775299615572</v>
      </c>
      <c r="J34" s="15">
        <f t="shared" si="5"/>
        <v>0.32043789741665668</v>
      </c>
      <c r="K34" s="15">
        <f t="shared" si="5"/>
        <v>0.26887317829213725</v>
      </c>
      <c r="L34" s="15">
        <f t="shared" si="5"/>
        <v>0.61141024104787367</v>
      </c>
      <c r="M34" s="15">
        <f t="shared" si="5"/>
        <v>0.25045720717623743</v>
      </c>
      <c r="N34" s="15">
        <f t="shared" si="5"/>
        <v>8.8396661356319087E-2</v>
      </c>
      <c r="O34" s="15">
        <f t="shared" si="5"/>
        <v>0.30938831474711675</v>
      </c>
      <c r="P34" s="15">
        <f t="shared" si="5"/>
        <v>6.6297496017239319E-2</v>
      </c>
      <c r="Q34" s="15">
        <f t="shared" si="5"/>
        <v>6.9980690240419266E-2</v>
      </c>
      <c r="R34" s="17"/>
      <c r="S34" s="18">
        <f t="shared" si="0"/>
        <v>111.82177661574364</v>
      </c>
    </row>
    <row r="35" spans="1:19" x14ac:dyDescent="0.3">
      <c r="B35" t="s">
        <v>13</v>
      </c>
      <c r="C35">
        <v>2659</v>
      </c>
      <c r="D35">
        <v>7580</v>
      </c>
      <c r="E35">
        <v>10446</v>
      </c>
      <c r="F35">
        <v>916</v>
      </c>
      <c r="G35">
        <v>943</v>
      </c>
      <c r="H35">
        <v>1142</v>
      </c>
      <c r="I35">
        <v>8366</v>
      </c>
      <c r="J35">
        <v>468</v>
      </c>
      <c r="K35">
        <v>282</v>
      </c>
      <c r="L35">
        <v>521</v>
      </c>
      <c r="M35">
        <v>152</v>
      </c>
      <c r="N35">
        <v>93</v>
      </c>
      <c r="O35">
        <v>198</v>
      </c>
      <c r="P35">
        <v>52</v>
      </c>
      <c r="Q35">
        <v>50</v>
      </c>
      <c r="R35" s="1">
        <f t="shared" si="2"/>
        <v>33868</v>
      </c>
      <c r="S35" s="2">
        <f t="shared" si="0"/>
        <v>33868</v>
      </c>
    </row>
    <row r="36" spans="1:19" s="14" customFormat="1" ht="15.6" x14ac:dyDescent="0.3">
      <c r="A36" s="44"/>
      <c r="B36" s="14" t="s">
        <v>64</v>
      </c>
      <c r="C36" s="15">
        <f t="shared" ref="C36:Q36" si="6">(C35*C48)/C47</f>
        <v>9.7936134394355179</v>
      </c>
      <c r="D36" s="15">
        <f t="shared" si="6"/>
        <v>27.918612211704112</v>
      </c>
      <c r="E36" s="15">
        <f t="shared" si="6"/>
        <v>38.474646855337888</v>
      </c>
      <c r="F36" s="15">
        <f t="shared" si="6"/>
        <v>3.3738059084328449</v>
      </c>
      <c r="G36" s="15">
        <f t="shared" si="6"/>
        <v>3.4732521524587034</v>
      </c>
      <c r="H36" s="15">
        <f t="shared" si="6"/>
        <v>4.206207802871516</v>
      </c>
      <c r="I36" s="15">
        <f t="shared" si="6"/>
        <v>30.813602871123564</v>
      </c>
      <c r="J36" s="15">
        <f t="shared" si="6"/>
        <v>1.723734896448222</v>
      </c>
      <c r="K36" s="15">
        <f t="shared" si="6"/>
        <v>1.0386607709367492</v>
      </c>
      <c r="L36" s="15">
        <f t="shared" si="6"/>
        <v>1.9189441902767601</v>
      </c>
      <c r="M36" s="15">
        <f t="shared" si="6"/>
        <v>0.55984552192335424</v>
      </c>
      <c r="N36" s="15">
        <f t="shared" si="6"/>
        <v>0.34253706275573642</v>
      </c>
      <c r="O36" s="15">
        <f t="shared" si="6"/>
        <v>0.72927245618963243</v>
      </c>
      <c r="P36" s="15">
        <f t="shared" si="6"/>
        <v>0.19152609960535805</v>
      </c>
      <c r="Q36" s="15">
        <f t="shared" si="6"/>
        <v>0.1841597111589981</v>
      </c>
      <c r="R36" s="17"/>
      <c r="S36" s="18">
        <f t="shared" si="0"/>
        <v>124.74242195065895</v>
      </c>
    </row>
    <row r="37" spans="1:19" x14ac:dyDescent="0.3">
      <c r="B37" t="s">
        <v>14</v>
      </c>
      <c r="C37">
        <v>312</v>
      </c>
      <c r="D37">
        <v>794</v>
      </c>
      <c r="E37">
        <v>1007</v>
      </c>
      <c r="F37">
        <v>14054</v>
      </c>
      <c r="G37">
        <v>1939</v>
      </c>
      <c r="H37">
        <v>716</v>
      </c>
      <c r="I37">
        <v>1222</v>
      </c>
      <c r="J37">
        <v>159</v>
      </c>
      <c r="K37">
        <v>126</v>
      </c>
      <c r="L37">
        <v>182</v>
      </c>
      <c r="M37">
        <v>86</v>
      </c>
      <c r="N37">
        <v>33</v>
      </c>
      <c r="O37">
        <v>76</v>
      </c>
      <c r="P37">
        <v>11</v>
      </c>
      <c r="Q37">
        <v>27</v>
      </c>
      <c r="R37" s="1">
        <f t="shared" si="2"/>
        <v>20744</v>
      </c>
      <c r="S37" s="2">
        <f t="shared" si="0"/>
        <v>20744</v>
      </c>
    </row>
    <row r="38" spans="1:19" s="14" customFormat="1" ht="15.6" x14ac:dyDescent="0.3">
      <c r="A38" s="44"/>
      <c r="B38" s="14" t="s">
        <v>65</v>
      </c>
      <c r="C38" s="15">
        <f t="shared" ref="C38:Q38" si="7">(C37*C48)/C47</f>
        <v>1.1491565976321481</v>
      </c>
      <c r="D38" s="15">
        <f t="shared" si="7"/>
        <v>2.9244562132048899</v>
      </c>
      <c r="E38" s="15">
        <f t="shared" si="7"/>
        <v>3.7089765827422219</v>
      </c>
      <c r="F38" s="15">
        <f t="shared" si="7"/>
        <v>51.763611612571182</v>
      </c>
      <c r="G38" s="15">
        <f t="shared" si="7"/>
        <v>7.1417135987459455</v>
      </c>
      <c r="H38" s="15">
        <f t="shared" si="7"/>
        <v>2.6371670637968525</v>
      </c>
      <c r="I38" s="15">
        <f t="shared" si="7"/>
        <v>4.5008633407259131</v>
      </c>
      <c r="J38" s="15">
        <f t="shared" si="7"/>
        <v>0.58562788148561384</v>
      </c>
      <c r="K38" s="15">
        <f t="shared" si="7"/>
        <v>0.46408247212067516</v>
      </c>
      <c r="L38" s="15">
        <f t="shared" si="7"/>
        <v>0.67034134861875305</v>
      </c>
      <c r="M38" s="15">
        <f t="shared" si="7"/>
        <v>0.31675470319347676</v>
      </c>
      <c r="N38" s="15">
        <f t="shared" si="7"/>
        <v>0.12154540936493875</v>
      </c>
      <c r="O38" s="15">
        <f t="shared" si="7"/>
        <v>0.27992276096167706</v>
      </c>
      <c r="P38" s="15">
        <f t="shared" si="7"/>
        <v>4.0515136454979582E-2</v>
      </c>
      <c r="Q38" s="15">
        <f t="shared" si="7"/>
        <v>9.9446244025858971E-2</v>
      </c>
      <c r="R38" s="17"/>
      <c r="S38" s="18">
        <f t="shared" si="0"/>
        <v>76.404180965645139</v>
      </c>
    </row>
    <row r="39" spans="1:19" x14ac:dyDescent="0.3">
      <c r="B39" t="s">
        <v>15</v>
      </c>
      <c r="C39">
        <v>1898</v>
      </c>
      <c r="D39">
        <v>6313</v>
      </c>
      <c r="E39">
        <v>8425</v>
      </c>
      <c r="F39">
        <v>26381</v>
      </c>
      <c r="G39">
        <v>26470</v>
      </c>
      <c r="H39">
        <v>6928</v>
      </c>
      <c r="I39">
        <v>9381</v>
      </c>
      <c r="J39">
        <v>728</v>
      </c>
      <c r="K39">
        <v>411</v>
      </c>
      <c r="L39">
        <v>659</v>
      </c>
      <c r="M39">
        <v>218</v>
      </c>
      <c r="N39">
        <v>114</v>
      </c>
      <c r="O39">
        <v>356</v>
      </c>
      <c r="P39">
        <v>71</v>
      </c>
      <c r="Q39">
        <v>121</v>
      </c>
      <c r="R39" s="1">
        <f t="shared" si="2"/>
        <v>88474</v>
      </c>
      <c r="S39" s="2">
        <f t="shared" si="0"/>
        <v>88474</v>
      </c>
    </row>
    <row r="40" spans="1:19" s="14" customFormat="1" ht="15.6" x14ac:dyDescent="0.3">
      <c r="A40" s="44"/>
      <c r="B40" s="14" t="s">
        <v>66</v>
      </c>
      <c r="C40" s="15">
        <f t="shared" ref="C40:Q40" si="8">(C39*C48)/C47</f>
        <v>6.990702635595567</v>
      </c>
      <c r="D40" s="15">
        <f t="shared" si="8"/>
        <v>23.252005130935103</v>
      </c>
      <c r="E40" s="15">
        <f t="shared" si="8"/>
        <v>31.030911330291183</v>
      </c>
      <c r="F40" s="15">
        <f t="shared" si="8"/>
        <v>97.16634680171056</v>
      </c>
      <c r="G40" s="15">
        <f t="shared" si="8"/>
        <v>97.494151087573584</v>
      </c>
      <c r="H40" s="15">
        <f t="shared" si="8"/>
        <v>25.517169578190774</v>
      </c>
      <c r="I40" s="15">
        <f t="shared" si="8"/>
        <v>34.552045007651223</v>
      </c>
      <c r="J40" s="15">
        <f t="shared" si="8"/>
        <v>2.6813653944750122</v>
      </c>
      <c r="K40" s="15">
        <f t="shared" si="8"/>
        <v>1.5137928257269644</v>
      </c>
      <c r="L40" s="15">
        <f t="shared" si="8"/>
        <v>2.4272249930755949</v>
      </c>
      <c r="M40" s="15">
        <f t="shared" si="8"/>
        <v>0.80293634065323172</v>
      </c>
      <c r="N40" s="15">
        <f t="shared" si="8"/>
        <v>0.41988414144251568</v>
      </c>
      <c r="O40" s="15">
        <f t="shared" si="8"/>
        <v>1.3112171434520663</v>
      </c>
      <c r="P40" s="15">
        <f t="shared" si="8"/>
        <v>0.2615067898457773</v>
      </c>
      <c r="Q40" s="15">
        <f t="shared" si="8"/>
        <v>0.44566650100477539</v>
      </c>
      <c r="R40" s="17"/>
      <c r="S40" s="18">
        <f t="shared" si="0"/>
        <v>325.86692570162387</v>
      </c>
    </row>
    <row r="41" spans="1:19" x14ac:dyDescent="0.3">
      <c r="B41" t="s">
        <v>16</v>
      </c>
      <c r="C41">
        <v>26</v>
      </c>
      <c r="D41">
        <v>24</v>
      </c>
      <c r="E41">
        <v>82</v>
      </c>
      <c r="F41">
        <v>27</v>
      </c>
      <c r="G41">
        <v>90</v>
      </c>
      <c r="H41">
        <v>299</v>
      </c>
      <c r="I41">
        <v>1030</v>
      </c>
      <c r="J41">
        <v>70</v>
      </c>
      <c r="K41">
        <v>67</v>
      </c>
      <c r="L41">
        <v>234</v>
      </c>
      <c r="M41">
        <v>96</v>
      </c>
      <c r="N41">
        <v>80</v>
      </c>
      <c r="O41">
        <v>251</v>
      </c>
      <c r="P41">
        <v>117</v>
      </c>
      <c r="Q41">
        <v>955</v>
      </c>
      <c r="R41" s="1">
        <f t="shared" si="2"/>
        <v>3448</v>
      </c>
      <c r="S41" s="2">
        <f t="shared" si="0"/>
        <v>3448</v>
      </c>
    </row>
    <row r="42" spans="1:19" s="14" customFormat="1" ht="15.6" x14ac:dyDescent="0.3">
      <c r="A42" s="44"/>
      <c r="B42" s="14" t="s">
        <v>67</v>
      </c>
      <c r="C42" s="15">
        <f t="shared" ref="C42:Q42" si="9">(C41*C48)/C47</f>
        <v>9.5763049802678996E-2</v>
      </c>
      <c r="D42" s="15">
        <f t="shared" si="9"/>
        <v>8.8396661356319087E-2</v>
      </c>
      <c r="E42" s="15">
        <f t="shared" si="9"/>
        <v>0.30202192630075686</v>
      </c>
      <c r="F42" s="15">
        <f t="shared" si="9"/>
        <v>9.9446244025858957E-2</v>
      </c>
      <c r="G42" s="15">
        <f t="shared" si="9"/>
        <v>0.33148748008619655</v>
      </c>
      <c r="H42" s="15">
        <f t="shared" si="9"/>
        <v>1.1012750727308085</v>
      </c>
      <c r="I42" s="15">
        <f t="shared" si="9"/>
        <v>3.793690049875361</v>
      </c>
      <c r="J42" s="15">
        <f t="shared" si="9"/>
        <v>0.25782359562259732</v>
      </c>
      <c r="K42" s="15">
        <f t="shared" si="9"/>
        <v>0.24677401295305745</v>
      </c>
      <c r="L42" s="15">
        <f t="shared" si="9"/>
        <v>0.8618674482241111</v>
      </c>
      <c r="M42" s="15">
        <f t="shared" si="9"/>
        <v>0.3535866454252764</v>
      </c>
      <c r="N42" s="15">
        <f t="shared" si="9"/>
        <v>0.29465553785439696</v>
      </c>
      <c r="O42" s="15">
        <f t="shared" si="9"/>
        <v>0.92448175001817035</v>
      </c>
      <c r="P42" s="15">
        <f t="shared" si="9"/>
        <v>0.43093372411205555</v>
      </c>
      <c r="Q42" s="15">
        <f t="shared" si="9"/>
        <v>3.5174504831368636</v>
      </c>
      <c r="R42" s="17"/>
      <c r="S42" s="18">
        <f t="shared" si="0"/>
        <v>12.699653681524509</v>
      </c>
    </row>
    <row r="43" spans="1:19" x14ac:dyDescent="0.3">
      <c r="B43" t="s">
        <v>20</v>
      </c>
      <c r="C43">
        <v>8</v>
      </c>
      <c r="D43">
        <v>31</v>
      </c>
      <c r="E43">
        <v>55</v>
      </c>
      <c r="F43">
        <v>17</v>
      </c>
      <c r="G43">
        <v>74</v>
      </c>
      <c r="H43">
        <v>147</v>
      </c>
      <c r="I43">
        <v>539</v>
      </c>
      <c r="J43">
        <v>45</v>
      </c>
      <c r="K43">
        <v>50</v>
      </c>
      <c r="L43">
        <v>114</v>
      </c>
      <c r="M43">
        <v>39</v>
      </c>
      <c r="N43">
        <v>29</v>
      </c>
      <c r="O43">
        <v>109</v>
      </c>
      <c r="P43">
        <v>37</v>
      </c>
      <c r="Q43">
        <v>306</v>
      </c>
      <c r="R43" s="1">
        <f t="shared" si="2"/>
        <v>1600</v>
      </c>
      <c r="S43" s="2">
        <f t="shared" si="0"/>
        <v>1600</v>
      </c>
    </row>
    <row r="44" spans="1:19" s="14" customFormat="1" ht="15.6" x14ac:dyDescent="0.3">
      <c r="A44" s="44"/>
      <c r="B44" s="14" t="s">
        <v>68</v>
      </c>
      <c r="C44" s="15">
        <f t="shared" ref="C44:Q44" si="10">(C43*C48)/C47</f>
        <v>2.9465553785439694E-2</v>
      </c>
      <c r="D44" s="15">
        <f t="shared" si="10"/>
        <v>0.11417902091857883</v>
      </c>
      <c r="E44" s="15">
        <f t="shared" si="10"/>
        <v>0.20257568227489792</v>
      </c>
      <c r="F44" s="15">
        <f t="shared" si="10"/>
        <v>6.2614301794059343E-2</v>
      </c>
      <c r="G44" s="15">
        <f t="shared" si="10"/>
        <v>0.27255637251531717</v>
      </c>
      <c r="H44" s="15">
        <f t="shared" si="10"/>
        <v>0.54142955080745436</v>
      </c>
      <c r="I44" s="15">
        <f t="shared" si="10"/>
        <v>1.9852416862939994</v>
      </c>
      <c r="J44" s="15">
        <f t="shared" si="10"/>
        <v>0.16574374004309825</v>
      </c>
      <c r="K44" s="15">
        <f t="shared" si="10"/>
        <v>0.1841597111589981</v>
      </c>
      <c r="L44" s="15">
        <f t="shared" si="10"/>
        <v>0.41988414144251562</v>
      </c>
      <c r="M44" s="15">
        <f t="shared" si="10"/>
        <v>0.14364457470401851</v>
      </c>
      <c r="N44" s="15">
        <f t="shared" si="10"/>
        <v>0.10681263247221891</v>
      </c>
      <c r="O44" s="15">
        <f t="shared" si="10"/>
        <v>0.4014681703266158</v>
      </c>
      <c r="P44" s="15">
        <f t="shared" si="10"/>
        <v>0.13627818625765861</v>
      </c>
      <c r="Q44" s="15">
        <f t="shared" si="10"/>
        <v>1.1270574322930682</v>
      </c>
      <c r="R44" s="17"/>
      <c r="S44" s="18">
        <f t="shared" si="0"/>
        <v>5.8931107570879391</v>
      </c>
    </row>
    <row r="45" spans="1:19" ht="15" customHeight="1" thickBot="1" x14ac:dyDescent="0.35">
      <c r="B45" s="8" t="s">
        <v>18</v>
      </c>
      <c r="C45" s="8">
        <v>5952</v>
      </c>
      <c r="D45" s="8">
        <v>3092</v>
      </c>
      <c r="E45" s="8">
        <v>6741</v>
      </c>
      <c r="F45" s="8">
        <v>1852</v>
      </c>
      <c r="G45" s="8">
        <v>4054</v>
      </c>
      <c r="H45" s="8">
        <v>7781</v>
      </c>
      <c r="I45" s="8">
        <v>43037</v>
      </c>
      <c r="J45" s="8">
        <v>3068</v>
      </c>
      <c r="K45" s="8">
        <v>2991</v>
      </c>
      <c r="L45" s="8">
        <v>13017</v>
      </c>
      <c r="M45" s="8">
        <v>6831</v>
      </c>
      <c r="N45" s="8">
        <v>3646</v>
      </c>
      <c r="O45" s="8">
        <v>39800</v>
      </c>
      <c r="P45" s="8">
        <v>2012</v>
      </c>
      <c r="Q45" s="8">
        <v>5633</v>
      </c>
      <c r="R45" s="9">
        <f>SUM(C45:Q45)</f>
        <v>149507</v>
      </c>
      <c r="S45" s="2">
        <f t="shared" si="0"/>
        <v>149507</v>
      </c>
    </row>
    <row r="46" spans="1:19" ht="15" thickTop="1" x14ac:dyDescent="0.3">
      <c r="B46" t="s">
        <v>7</v>
      </c>
      <c r="C46" s="13">
        <f t="shared" ref="C46:R46" si="11">SUM(C27, C29, C31, C33,C35, C37, C39, C41, C43,C45)</f>
        <v>78883</v>
      </c>
      <c r="D46" s="13">
        <f t="shared" si="11"/>
        <v>80065</v>
      </c>
      <c r="E46" s="13">
        <f t="shared" si="11"/>
        <v>82412</v>
      </c>
      <c r="F46" s="13">
        <f t="shared" si="11"/>
        <v>55413</v>
      </c>
      <c r="G46" s="13">
        <f t="shared" si="11"/>
        <v>64956</v>
      </c>
      <c r="H46" s="13">
        <f t="shared" si="11"/>
        <v>119751</v>
      </c>
      <c r="I46" s="13">
        <f t="shared" si="11"/>
        <v>695107</v>
      </c>
      <c r="J46" s="13">
        <f t="shared" si="11"/>
        <v>57280</v>
      </c>
      <c r="K46" s="13">
        <f t="shared" si="11"/>
        <v>49013</v>
      </c>
      <c r="L46" s="13">
        <f t="shared" si="11"/>
        <v>189632</v>
      </c>
      <c r="M46" s="13">
        <f t="shared" si="11"/>
        <v>321328</v>
      </c>
      <c r="N46" s="13">
        <f t="shared" si="11"/>
        <v>96311</v>
      </c>
      <c r="O46" s="13">
        <f t="shared" si="11"/>
        <v>228766</v>
      </c>
      <c r="P46" s="13">
        <f t="shared" si="11"/>
        <v>29075</v>
      </c>
      <c r="Q46" s="13">
        <f t="shared" si="11"/>
        <v>37791</v>
      </c>
      <c r="R46" s="13">
        <f t="shared" si="11"/>
        <v>2185783</v>
      </c>
      <c r="S46" s="2">
        <f>SUM(S28,S30, S32, S34, S36,S38, S40, S42,S44)</f>
        <v>7500.0000000000009</v>
      </c>
    </row>
    <row r="47" spans="1:19" s="14" customFormat="1" x14ac:dyDescent="0.3">
      <c r="A47" s="44"/>
      <c r="B47" s="14" t="s">
        <v>48</v>
      </c>
      <c r="C47" s="14">
        <f t="shared" ref="C47:Q47" si="12">SUM(C27,C29, C31, C33, C35, C37, C39, C41, C43)</f>
        <v>72931</v>
      </c>
      <c r="D47" s="14">
        <f t="shared" si="12"/>
        <v>76973</v>
      </c>
      <c r="E47" s="14">
        <f t="shared" si="12"/>
        <v>75671</v>
      </c>
      <c r="F47" s="14">
        <f t="shared" si="12"/>
        <v>53561</v>
      </c>
      <c r="G47" s="14">
        <f t="shared" si="12"/>
        <v>60902</v>
      </c>
      <c r="H47" s="14">
        <f t="shared" si="12"/>
        <v>111970</v>
      </c>
      <c r="I47" s="14">
        <f t="shared" si="12"/>
        <v>652070</v>
      </c>
      <c r="J47" s="14">
        <f t="shared" si="12"/>
        <v>54212</v>
      </c>
      <c r="K47" s="14">
        <f t="shared" si="12"/>
        <v>46022</v>
      </c>
      <c r="L47" s="14">
        <f t="shared" si="12"/>
        <v>176615</v>
      </c>
      <c r="M47" s="14">
        <f t="shared" si="12"/>
        <v>314497</v>
      </c>
      <c r="N47" s="14">
        <f t="shared" si="12"/>
        <v>92665</v>
      </c>
      <c r="O47" s="14">
        <f t="shared" si="12"/>
        <v>188966</v>
      </c>
      <c r="P47" s="14">
        <f t="shared" si="12"/>
        <v>27063</v>
      </c>
      <c r="Q47" s="14">
        <f t="shared" si="12"/>
        <v>32158</v>
      </c>
      <c r="R47" s="15">
        <f>SUM(R27:R43)</f>
        <v>2036276</v>
      </c>
      <c r="S47" s="15">
        <f>SUM(C47:Q47)</f>
        <v>2036276</v>
      </c>
    </row>
    <row r="48" spans="1:19" x14ac:dyDescent="0.3">
      <c r="B48" t="s">
        <v>55</v>
      </c>
      <c r="C48" s="2">
        <f>(C47*7500) /R47</f>
        <v>268.61903789073779</v>
      </c>
      <c r="D48" s="2">
        <f>(D47*7500) /R47</f>
        <v>283.50650894083122</v>
      </c>
      <c r="E48" s="2">
        <f>(E47*7500) /R47</f>
        <v>278.71099006225091</v>
      </c>
      <c r="F48" s="2">
        <f>(F47*7500) /R47</f>
        <v>197.27556578774193</v>
      </c>
      <c r="G48" s="2">
        <f>(G47*7500) /R47</f>
        <v>224.31389458010602</v>
      </c>
      <c r="H48" s="2">
        <f>(H47*7500) /R47</f>
        <v>412.40725716946031</v>
      </c>
      <c r="I48" s="2">
        <f>(I47*7500) /R47</f>
        <v>2401.7004571089578</v>
      </c>
      <c r="J48" s="2">
        <f>(J47*7500) /R47</f>
        <v>199.67332522703208</v>
      </c>
      <c r="K48" s="2">
        <f>(K47*7500) /R47</f>
        <v>169.50796453918821</v>
      </c>
      <c r="L48" s="2">
        <f>(L47*7500) /R47</f>
        <v>650.50734772692897</v>
      </c>
      <c r="M48" s="2">
        <f>(M47*7500) /R47</f>
        <v>1158.3535336074285</v>
      </c>
      <c r="N48" s="2">
        <f>(N47*7500) /R47</f>
        <v>341.30319269097117</v>
      </c>
      <c r="O48" s="2">
        <f>(O47*7500) /R47</f>
        <v>695.99847957742463</v>
      </c>
      <c r="P48" s="2">
        <f>(P47*7500) /R47</f>
        <v>99.678285261919314</v>
      </c>
      <c r="Q48" s="2">
        <f>(Q47*7500) /R47</f>
        <v>118.44415982902122</v>
      </c>
      <c r="R48" s="2">
        <f>(R47*7500) /R47</f>
        <v>7500</v>
      </c>
      <c r="S48" s="2">
        <f>SUM(C48:Q48)</f>
        <v>7500</v>
      </c>
    </row>
    <row r="49" spans="2:19" x14ac:dyDescent="0.3">
      <c r="B49" t="s">
        <v>56</v>
      </c>
      <c r="C49" s="2">
        <f>(C47*10000) /R47</f>
        <v>358.15871718765038</v>
      </c>
      <c r="D49" s="2">
        <f>(D47*10000) /R47</f>
        <v>378.00867858777497</v>
      </c>
      <c r="E49" s="2">
        <f>(E47*10000) /R47</f>
        <v>371.61465341633453</v>
      </c>
      <c r="F49" s="2">
        <f>(F47*10000) /R47</f>
        <v>263.03408771698923</v>
      </c>
      <c r="G49" s="2">
        <f>(G47*10000) /R47</f>
        <v>299.08519277347472</v>
      </c>
      <c r="H49" s="2">
        <f>(H47*10000) /R47</f>
        <v>549.87634289261382</v>
      </c>
      <c r="I49" s="2">
        <f>(I47*10000) /R47</f>
        <v>3202.2672761452768</v>
      </c>
      <c r="J49" s="2">
        <f>(J47*10000) /R47</f>
        <v>266.23110030270948</v>
      </c>
      <c r="K49" s="2">
        <f>(K47*10000) /R47</f>
        <v>226.01061938558428</v>
      </c>
      <c r="L49" s="2">
        <f>(L47*10000) /R47</f>
        <v>867.34313030257192</v>
      </c>
      <c r="M49" s="2">
        <f>(M47*10000) /R47</f>
        <v>1544.4713781432379</v>
      </c>
      <c r="N49" s="2">
        <f>(N47*10000) /R47</f>
        <v>455.07092358796154</v>
      </c>
      <c r="O49" s="2">
        <f>(O47*10000) /R47</f>
        <v>927.99797276989955</v>
      </c>
      <c r="P49" s="2">
        <f>(P47*10000) /R47</f>
        <v>132.90438034922573</v>
      </c>
      <c r="Q49" s="2">
        <f>(Q47*10000) /R47</f>
        <v>157.92554643869494</v>
      </c>
      <c r="R49" s="1">
        <f>(R47*10000) /R47</f>
        <v>10000</v>
      </c>
      <c r="S49" s="2">
        <f>SUM(C49:Q49)</f>
        <v>10000.000000000002</v>
      </c>
    </row>
    <row r="50" spans="2:19" x14ac:dyDescent="0.3">
      <c r="B50" t="s">
        <v>57</v>
      </c>
      <c r="C50" s="2">
        <f>(C47*12500) /R47</f>
        <v>447.69839648456298</v>
      </c>
      <c r="D50" s="2">
        <f>(D47*12500) /R47</f>
        <v>472.51084823471865</v>
      </c>
      <c r="E50" s="2">
        <f>(E47*12500) /R47</f>
        <v>464.51831677041815</v>
      </c>
      <c r="F50" s="2">
        <f>(F47*12500) /R47</f>
        <v>328.79260964623654</v>
      </c>
      <c r="G50" s="2">
        <f>(G47*12500) /R47</f>
        <v>373.85649096684341</v>
      </c>
      <c r="H50" s="2">
        <f>(H47*12500) /R47</f>
        <v>687.34542861576722</v>
      </c>
      <c r="I50" s="2">
        <f>(I47*12500) /R47</f>
        <v>4002.8340951815962</v>
      </c>
      <c r="J50" s="2">
        <f>(J47*12500) /R47</f>
        <v>332.78887537838682</v>
      </c>
      <c r="K50" s="2">
        <f>(K47*12500) /R47</f>
        <v>282.51327423198035</v>
      </c>
      <c r="L50" s="2">
        <f>(L47*12500) /R47</f>
        <v>1084.178912878215</v>
      </c>
      <c r="M50" s="2">
        <f>(M47*12500) /R47</f>
        <v>1930.5892226790475</v>
      </c>
      <c r="N50" s="2">
        <f>(N47*12500) /R47</f>
        <v>568.83865448495192</v>
      </c>
      <c r="O50" s="2">
        <f>(O47*12500) /R47</f>
        <v>1159.9974659623745</v>
      </c>
      <c r="P50" s="2">
        <f>(P47*12500) /R47</f>
        <v>166.13047543653218</v>
      </c>
      <c r="Q50" s="2">
        <f>(Q47*12500) /R47</f>
        <v>197.4069330483687</v>
      </c>
      <c r="R50" s="2">
        <f>(R47*12500) /R47</f>
        <v>12500</v>
      </c>
      <c r="S50" s="2">
        <f>SUM(C50:Q50)</f>
        <v>12500</v>
      </c>
    </row>
    <row r="51" spans="2:19" x14ac:dyDescent="0.3">
      <c r="B51" t="s">
        <v>54</v>
      </c>
      <c r="C51" s="2">
        <f>(C47*15000) /R47</f>
        <v>537.23807578147557</v>
      </c>
      <c r="D51" s="2">
        <f>(D47*15000) /R47</f>
        <v>567.01301788166245</v>
      </c>
      <c r="E51" s="2">
        <f>(E47*15000) /R47</f>
        <v>557.42198012450183</v>
      </c>
      <c r="F51" s="2">
        <f>(F47*15000) /R47</f>
        <v>394.55113157548385</v>
      </c>
      <c r="G51" s="2">
        <f>(G47*15000) /R47</f>
        <v>448.62778916021205</v>
      </c>
      <c r="H51" s="2">
        <f>(H47*15000) /R47</f>
        <v>824.81451433892062</v>
      </c>
      <c r="I51" s="2">
        <f>(I47*15000) /R47</f>
        <v>4803.4009142179157</v>
      </c>
      <c r="J51" s="2">
        <f>(J47*15000) /R47</f>
        <v>399.34665045406416</v>
      </c>
      <c r="K51" s="2">
        <f>(K47*15000) /R47</f>
        <v>339.01592907837642</v>
      </c>
      <c r="L51" s="2">
        <f>(L47*15000) /R47</f>
        <v>1301.0146954538579</v>
      </c>
      <c r="M51" s="2">
        <f>(M47*15000) /R47</f>
        <v>2316.707067214857</v>
      </c>
      <c r="N51" s="2">
        <f>(N47*15000) /R47</f>
        <v>682.60638538194235</v>
      </c>
      <c r="O51" s="2">
        <f>(O47*15000) /R47</f>
        <v>1391.9969591548493</v>
      </c>
      <c r="P51" s="2">
        <f>(P47*15000) /R47</f>
        <v>199.35657052383863</v>
      </c>
      <c r="Q51" s="2">
        <f>(Q47*15000) /R47</f>
        <v>236.88831965804243</v>
      </c>
      <c r="R51" s="2">
        <f>(R48*15000) /R48</f>
        <v>15000</v>
      </c>
      <c r="S51" s="2">
        <f>SUM(C51:Q51)</f>
        <v>15000</v>
      </c>
    </row>
  </sheetData>
  <mergeCells count="5">
    <mergeCell ref="G3:K3"/>
    <mergeCell ref="B10:D10"/>
    <mergeCell ref="B1:D1"/>
    <mergeCell ref="B2:D2"/>
    <mergeCell ref="B9:D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B1A8-66A7-4767-BC7F-4210888FA2BB}">
  <dimension ref="A1:C24"/>
  <sheetViews>
    <sheetView workbookViewId="0">
      <selection activeCell="A14" sqref="A14:B23"/>
    </sheetView>
  </sheetViews>
  <sheetFormatPr baseColWidth="10" defaultRowHeight="14.4" x14ac:dyDescent="0.3"/>
  <sheetData>
    <row r="1" spans="1:3" x14ac:dyDescent="0.3">
      <c r="A1" s="22" t="s">
        <v>25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49013</v>
      </c>
      <c r="C6" s="6">
        <f>(B6*100)/B9</f>
        <v>4.6904636585482562</v>
      </c>
    </row>
    <row r="7" spans="1:3" x14ac:dyDescent="0.3">
      <c r="A7" t="s">
        <v>3</v>
      </c>
      <c r="B7" s="5">
        <v>959245</v>
      </c>
      <c r="C7" s="7">
        <f>(B7*100)/B9</f>
        <v>91.798172161347438</v>
      </c>
    </row>
    <row r="8" spans="1:3" ht="15" thickBot="1" x14ac:dyDescent="0.35">
      <c r="A8" s="8" t="s">
        <v>6</v>
      </c>
      <c r="B8" s="9">
        <v>36692</v>
      </c>
      <c r="C8" s="10">
        <f>(B8*100)/B9</f>
        <v>3.5113641801043114</v>
      </c>
    </row>
    <row r="9" spans="1:3" ht="15" thickTop="1" x14ac:dyDescent="0.3">
      <c r="A9" t="s">
        <v>7</v>
      </c>
      <c r="B9" s="2">
        <f>SUM(B6:B8)</f>
        <v>1044950</v>
      </c>
      <c r="C9" s="3">
        <f>SUM(C6:C8)</f>
        <v>100</v>
      </c>
    </row>
    <row r="12" spans="1:3" ht="15" thickBot="1" x14ac:dyDescent="0.35">
      <c r="A12" s="23" t="s">
        <v>1</v>
      </c>
      <c r="B12" s="23"/>
      <c r="C12" s="23"/>
    </row>
    <row r="13" spans="1:3" ht="15" thickTop="1" x14ac:dyDescent="0.3">
      <c r="A13" s="4"/>
      <c r="B13" s="4" t="s">
        <v>4</v>
      </c>
      <c r="C13" s="4" t="s">
        <v>5</v>
      </c>
    </row>
    <row r="14" spans="1:3" x14ac:dyDescent="0.3">
      <c r="A14" t="s">
        <v>10</v>
      </c>
      <c r="B14" s="5">
        <v>689</v>
      </c>
      <c r="C14" s="6">
        <f>(B14*100)/B24</f>
        <v>1.4057494950319303</v>
      </c>
    </row>
    <row r="15" spans="1:3" x14ac:dyDescent="0.3">
      <c r="A15" t="s">
        <v>14</v>
      </c>
      <c r="B15" s="5">
        <v>126</v>
      </c>
      <c r="C15" s="6">
        <f>(B15*100)/B24</f>
        <v>0.25707465366331383</v>
      </c>
    </row>
    <row r="16" spans="1:3" x14ac:dyDescent="0.3">
      <c r="A16" t="s">
        <v>15</v>
      </c>
      <c r="B16" s="5">
        <v>411</v>
      </c>
      <c r="C16" s="6">
        <f>(B16*100)/B24</f>
        <v>0.83855303694938077</v>
      </c>
    </row>
    <row r="17" spans="1:3" x14ac:dyDescent="0.3">
      <c r="A17" t="s">
        <v>16</v>
      </c>
      <c r="B17" s="5">
        <v>67</v>
      </c>
      <c r="C17" s="6">
        <f>(B17*100)/B24</f>
        <v>0.13669842694795259</v>
      </c>
    </row>
    <row r="18" spans="1:3" x14ac:dyDescent="0.3">
      <c r="A18" t="s">
        <v>12</v>
      </c>
      <c r="B18" s="5">
        <v>73</v>
      </c>
      <c r="C18" s="6">
        <f>(B18*100)/B24</f>
        <v>0.1489400771223961</v>
      </c>
    </row>
    <row r="19" spans="1:3" x14ac:dyDescent="0.3">
      <c r="A19" t="s">
        <v>9</v>
      </c>
      <c r="B19" s="5">
        <v>44140</v>
      </c>
      <c r="C19" s="6">
        <f>(B19*100)/B24</f>
        <v>90.057739783322788</v>
      </c>
    </row>
    <row r="20" spans="1:3" x14ac:dyDescent="0.3">
      <c r="A20" t="s">
        <v>18</v>
      </c>
      <c r="B20" s="5">
        <v>2991</v>
      </c>
      <c r="C20" s="6">
        <f>(B20*100)/B24</f>
        <v>6.1024626119600924</v>
      </c>
    </row>
    <row r="21" spans="1:3" x14ac:dyDescent="0.3">
      <c r="A21" t="s">
        <v>13</v>
      </c>
      <c r="B21" s="11">
        <v>282</v>
      </c>
      <c r="C21" s="6">
        <f>(B21*100)/B24</f>
        <v>0.57535755819884515</v>
      </c>
    </row>
    <row r="22" spans="1:3" x14ac:dyDescent="0.3">
      <c r="A22" t="s">
        <v>11</v>
      </c>
      <c r="B22" s="5">
        <v>184</v>
      </c>
      <c r="C22" s="6">
        <f>(B22*100)/B24</f>
        <v>0.37541060534960113</v>
      </c>
    </row>
    <row r="23" spans="1:3" ht="15" thickBot="1" x14ac:dyDescent="0.35">
      <c r="A23" s="8" t="s">
        <v>20</v>
      </c>
      <c r="B23" s="5">
        <v>50</v>
      </c>
      <c r="C23" s="6">
        <f>(B23*100)/B24</f>
        <v>0.10201375145369596</v>
      </c>
    </row>
    <row r="24" spans="1:3" ht="15" thickTop="1" x14ac:dyDescent="0.3">
      <c r="A24" t="s">
        <v>7</v>
      </c>
      <c r="B24" s="2">
        <f>SUM(B14:B23)</f>
        <v>49013</v>
      </c>
      <c r="C24" s="3">
        <f>SUM(C14:C23)</f>
        <v>100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FE79-4EBB-4014-BB08-8EB22CC5E6C3}">
  <dimension ref="A1:C24"/>
  <sheetViews>
    <sheetView workbookViewId="0">
      <selection activeCell="O20" sqref="O20"/>
    </sheetView>
  </sheetViews>
  <sheetFormatPr baseColWidth="10" defaultRowHeight="14.4" x14ac:dyDescent="0.3"/>
  <sheetData>
    <row r="1" spans="1:3" x14ac:dyDescent="0.3">
      <c r="A1" s="22" t="s">
        <v>26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189632</v>
      </c>
      <c r="C6" s="6">
        <f>(B6*100)/B9</f>
        <v>9.3074848803434165</v>
      </c>
    </row>
    <row r="7" spans="1:3" x14ac:dyDescent="0.3">
      <c r="A7" t="s">
        <v>3</v>
      </c>
      <c r="B7" s="5">
        <v>1796451</v>
      </c>
      <c r="C7" s="7">
        <f>(B7*100)/B9</f>
        <v>88.17309589509054</v>
      </c>
    </row>
    <row r="8" spans="1:3" ht="15" thickBot="1" x14ac:dyDescent="0.35">
      <c r="A8" s="8" t="s">
        <v>6</v>
      </c>
      <c r="B8" s="9">
        <v>51331</v>
      </c>
      <c r="C8" s="10">
        <f>(B8*100)/B9</f>
        <v>2.5194192245660432</v>
      </c>
    </row>
    <row r="9" spans="1:3" ht="15" thickTop="1" x14ac:dyDescent="0.3">
      <c r="A9" t="s">
        <v>7</v>
      </c>
      <c r="B9" s="2">
        <f>SUM(B6:B8)</f>
        <v>2037414</v>
      </c>
      <c r="C9" s="3">
        <f>SUM(C6:C8)</f>
        <v>100</v>
      </c>
    </row>
    <row r="12" spans="1:3" ht="15" thickBot="1" x14ac:dyDescent="0.35">
      <c r="A12" s="23" t="s">
        <v>1</v>
      </c>
      <c r="B12" s="23"/>
      <c r="C12" s="23"/>
    </row>
    <row r="13" spans="1:3" ht="15" thickTop="1" x14ac:dyDescent="0.3">
      <c r="A13" s="4"/>
      <c r="B13" s="4" t="s">
        <v>4</v>
      </c>
      <c r="C13" s="4" t="s">
        <v>5</v>
      </c>
    </row>
    <row r="14" spans="1:3" x14ac:dyDescent="0.3">
      <c r="A14" t="s">
        <v>10</v>
      </c>
      <c r="B14" s="5">
        <v>1655</v>
      </c>
      <c r="C14" s="6">
        <f>(B14*100)/B24</f>
        <v>0.87274299696253799</v>
      </c>
    </row>
    <row r="15" spans="1:3" x14ac:dyDescent="0.3">
      <c r="A15" t="s">
        <v>14</v>
      </c>
      <c r="B15" s="5">
        <v>182</v>
      </c>
      <c r="C15" s="6">
        <f>(B15*100)/B24</f>
        <v>9.5975362807964898E-2</v>
      </c>
    </row>
    <row r="16" spans="1:3" x14ac:dyDescent="0.3">
      <c r="A16" t="s">
        <v>15</v>
      </c>
      <c r="B16" s="5">
        <v>659</v>
      </c>
      <c r="C16" s="6">
        <f>(B16*100)/B24</f>
        <v>0.34751518731015862</v>
      </c>
    </row>
    <row r="17" spans="1:3" x14ac:dyDescent="0.3">
      <c r="A17" t="s">
        <v>16</v>
      </c>
      <c r="B17" s="5">
        <v>234</v>
      </c>
      <c r="C17" s="6">
        <f>(B17*100)/B24</f>
        <v>0.12339689503881202</v>
      </c>
    </row>
    <row r="18" spans="1:3" x14ac:dyDescent="0.3">
      <c r="A18" t="s">
        <v>12</v>
      </c>
      <c r="B18" s="5">
        <v>166</v>
      </c>
      <c r="C18" s="6">
        <f>(B18*100)/B24</f>
        <v>8.753796827539656E-2</v>
      </c>
    </row>
    <row r="19" spans="1:3" x14ac:dyDescent="0.3">
      <c r="A19" t="s">
        <v>9</v>
      </c>
      <c r="B19" s="5">
        <v>172652</v>
      </c>
      <c r="C19" s="6">
        <f>(B19*100)/B24</f>
        <v>91.045815052311852</v>
      </c>
    </row>
    <row r="20" spans="1:3" x14ac:dyDescent="0.3">
      <c r="A20" t="s">
        <v>18</v>
      </c>
      <c r="B20" s="5">
        <v>13017</v>
      </c>
      <c r="C20" s="6">
        <f>(B20*100)/B24</f>
        <v>6.8643477894026326</v>
      </c>
    </row>
    <row r="21" spans="1:3" x14ac:dyDescent="0.3">
      <c r="A21" t="s">
        <v>13</v>
      </c>
      <c r="B21" s="11">
        <v>521</v>
      </c>
      <c r="C21" s="6">
        <f>(B21*100)/B24</f>
        <v>0.27474265946675669</v>
      </c>
    </row>
    <row r="22" spans="1:3" x14ac:dyDescent="0.3">
      <c r="A22" t="s">
        <v>11</v>
      </c>
      <c r="B22" s="5">
        <v>432</v>
      </c>
      <c r="C22" s="6">
        <f>(B22*100)/B24</f>
        <v>0.22780965237934525</v>
      </c>
    </row>
    <row r="23" spans="1:3" ht="15" thickBot="1" x14ac:dyDescent="0.35">
      <c r="A23" s="8" t="s">
        <v>20</v>
      </c>
      <c r="B23" s="5">
        <v>114</v>
      </c>
      <c r="C23" s="6">
        <f>(B23*100)/B24</f>
        <v>6.0116436044549443E-2</v>
      </c>
    </row>
    <row r="24" spans="1:3" ht="15" thickTop="1" x14ac:dyDescent="0.3">
      <c r="A24" t="s">
        <v>7</v>
      </c>
      <c r="B24" s="2">
        <f>SUM(B14:B23)</f>
        <v>189632</v>
      </c>
      <c r="C24" s="3">
        <f>SUM(C14:C23)</f>
        <v>100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70AD-9E00-4411-9F25-85606E668836}">
  <dimension ref="A1:C24"/>
  <sheetViews>
    <sheetView workbookViewId="0">
      <selection activeCell="P16" sqref="P16"/>
    </sheetView>
  </sheetViews>
  <sheetFormatPr baseColWidth="10" defaultRowHeight="14.4" x14ac:dyDescent="0.3"/>
  <sheetData>
    <row r="1" spans="1:3" x14ac:dyDescent="0.3">
      <c r="A1" s="22" t="s">
        <v>47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321328</v>
      </c>
      <c r="C6" s="6">
        <f>(B6*100)/B9</f>
        <v>33.568736262358655</v>
      </c>
    </row>
    <row r="7" spans="1:3" x14ac:dyDescent="0.3">
      <c r="A7" t="s">
        <v>3</v>
      </c>
      <c r="B7" s="5">
        <v>615847</v>
      </c>
      <c r="C7" s="7">
        <f>(B7*100)/B9</f>
        <v>64.336769658930407</v>
      </c>
    </row>
    <row r="8" spans="1:3" ht="15" thickBot="1" x14ac:dyDescent="0.35">
      <c r="A8" s="8" t="s">
        <v>6</v>
      </c>
      <c r="B8" s="9">
        <v>20049</v>
      </c>
      <c r="C8" s="10">
        <f>(B8*100)/B9</f>
        <v>2.0944940787109392</v>
      </c>
    </row>
    <row r="9" spans="1:3" ht="15" thickTop="1" x14ac:dyDescent="0.3">
      <c r="A9" t="s">
        <v>7</v>
      </c>
      <c r="B9" s="2">
        <f>SUM(B6:B8)</f>
        <v>957224</v>
      </c>
      <c r="C9" s="3">
        <f>SUM(C6:C8)</f>
        <v>100</v>
      </c>
    </row>
    <row r="12" spans="1:3" ht="15" thickBot="1" x14ac:dyDescent="0.35">
      <c r="A12" s="23" t="s">
        <v>1</v>
      </c>
      <c r="B12" s="23"/>
      <c r="C12" s="23"/>
    </row>
    <row r="13" spans="1:3" ht="15" thickTop="1" x14ac:dyDescent="0.3">
      <c r="A13" s="4"/>
      <c r="B13" s="4" t="s">
        <v>4</v>
      </c>
      <c r="C13" s="4" t="s">
        <v>5</v>
      </c>
    </row>
    <row r="14" spans="1:3" x14ac:dyDescent="0.3">
      <c r="A14" t="s">
        <v>10</v>
      </c>
      <c r="B14" s="5">
        <v>489</v>
      </c>
      <c r="C14" s="6">
        <f>(B14*100)/B24</f>
        <v>0.1521809490613952</v>
      </c>
    </row>
    <row r="15" spans="1:3" x14ac:dyDescent="0.3">
      <c r="A15" t="s">
        <v>14</v>
      </c>
      <c r="B15" s="5">
        <v>86</v>
      </c>
      <c r="C15" s="6">
        <f>(B15*100)/B24</f>
        <v>2.6763929691779115E-2</v>
      </c>
    </row>
    <row r="16" spans="1:3" x14ac:dyDescent="0.3">
      <c r="A16" t="s">
        <v>15</v>
      </c>
      <c r="B16" s="5">
        <v>218</v>
      </c>
      <c r="C16" s="6">
        <f>(B16*100)/B24</f>
        <v>6.7843449683812174E-2</v>
      </c>
    </row>
    <row r="17" spans="1:3" x14ac:dyDescent="0.3">
      <c r="A17" t="s">
        <v>16</v>
      </c>
      <c r="B17" s="5">
        <v>96</v>
      </c>
      <c r="C17" s="6">
        <f>(B17*100)/B24</f>
        <v>2.9876014539660409E-2</v>
      </c>
    </row>
    <row r="18" spans="1:3" x14ac:dyDescent="0.3">
      <c r="A18" t="s">
        <v>12</v>
      </c>
      <c r="B18" s="5">
        <v>68</v>
      </c>
      <c r="C18" s="6">
        <f>(B18*100)/B24</f>
        <v>2.1162176965592791E-2</v>
      </c>
    </row>
    <row r="19" spans="1:3" x14ac:dyDescent="0.3">
      <c r="A19" t="s">
        <v>9</v>
      </c>
      <c r="B19" s="5">
        <v>313188</v>
      </c>
      <c r="C19" s="6">
        <f>(B19*100)/B24</f>
        <v>97.466762933824626</v>
      </c>
    </row>
    <row r="20" spans="1:3" x14ac:dyDescent="0.3">
      <c r="A20" t="s">
        <v>18</v>
      </c>
      <c r="B20" s="5">
        <v>6831</v>
      </c>
      <c r="C20" s="6">
        <f>(B20*100)/B24</f>
        <v>2.1258651595877112</v>
      </c>
    </row>
    <row r="21" spans="1:3" x14ac:dyDescent="0.3">
      <c r="A21" t="s">
        <v>13</v>
      </c>
      <c r="B21" s="11">
        <v>152</v>
      </c>
      <c r="C21" s="6">
        <f>(B21*100)/B24</f>
        <v>4.730368968779565E-2</v>
      </c>
    </row>
    <row r="22" spans="1:3" x14ac:dyDescent="0.3">
      <c r="A22" t="s">
        <v>11</v>
      </c>
      <c r="B22" s="5">
        <v>161</v>
      </c>
      <c r="C22" s="6">
        <f>(B22*100)/B24</f>
        <v>5.010456605088881E-2</v>
      </c>
    </row>
    <row r="23" spans="1:3" ht="15" thickBot="1" x14ac:dyDescent="0.35">
      <c r="A23" s="8" t="s">
        <v>20</v>
      </c>
      <c r="B23" s="5">
        <v>39</v>
      </c>
      <c r="C23" s="6">
        <f>(B23*100)/B24</f>
        <v>1.2137130906737041E-2</v>
      </c>
    </row>
    <row r="24" spans="1:3" ht="15" thickTop="1" x14ac:dyDescent="0.3">
      <c r="A24" t="s">
        <v>7</v>
      </c>
      <c r="B24" s="2">
        <f>SUM(B14:B23)</f>
        <v>321328</v>
      </c>
      <c r="C24" s="3">
        <f>SUM(C14:C23)</f>
        <v>99.999999999999986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F2BC-FF40-4C49-AB1A-046BA62638EB}">
  <dimension ref="A1:C24"/>
  <sheetViews>
    <sheetView workbookViewId="0">
      <selection activeCell="A14" sqref="A14:B23"/>
    </sheetView>
  </sheetViews>
  <sheetFormatPr baseColWidth="10" defaultRowHeight="14.4" x14ac:dyDescent="0.3"/>
  <sheetData>
    <row r="1" spans="1:3" x14ac:dyDescent="0.3">
      <c r="A1" s="22" t="s">
        <v>27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96311</v>
      </c>
      <c r="C6" s="6">
        <f>(B6*100)/B9</f>
        <v>25.026439765407172</v>
      </c>
    </row>
    <row r="7" spans="1:3" x14ac:dyDescent="0.3">
      <c r="A7" t="s">
        <v>3</v>
      </c>
      <c r="B7" s="5">
        <v>279675</v>
      </c>
      <c r="C7" s="7">
        <f>(B7*100)/B9</f>
        <v>72.673625457011667</v>
      </c>
    </row>
    <row r="8" spans="1:3" ht="15" thickBot="1" x14ac:dyDescent="0.35">
      <c r="A8" s="8" t="s">
        <v>6</v>
      </c>
      <c r="B8" s="9">
        <v>8851</v>
      </c>
      <c r="C8" s="10">
        <f>(B8*100)/B9</f>
        <v>2.2999347775811576</v>
      </c>
    </row>
    <row r="9" spans="1:3" ht="15" thickTop="1" x14ac:dyDescent="0.3">
      <c r="A9" t="s">
        <v>7</v>
      </c>
      <c r="B9" s="2">
        <f>SUM(B6:B8)</f>
        <v>384837</v>
      </c>
      <c r="C9" s="3">
        <f>SUM(C6:C8)</f>
        <v>100</v>
      </c>
    </row>
    <row r="12" spans="1:3" ht="15" thickBot="1" x14ac:dyDescent="0.35">
      <c r="A12" s="23" t="s">
        <v>1</v>
      </c>
      <c r="B12" s="23"/>
      <c r="C12" s="23"/>
    </row>
    <row r="13" spans="1:3" ht="15" thickTop="1" x14ac:dyDescent="0.3">
      <c r="A13" s="4"/>
      <c r="B13" s="4" t="s">
        <v>4</v>
      </c>
      <c r="C13" s="4" t="s">
        <v>5</v>
      </c>
    </row>
    <row r="14" spans="1:3" x14ac:dyDescent="0.3">
      <c r="A14" t="s">
        <v>10</v>
      </c>
      <c r="B14" s="5">
        <v>266</v>
      </c>
      <c r="C14" s="6">
        <f>(B14*100)/B24</f>
        <v>0.27618859735648055</v>
      </c>
    </row>
    <row r="15" spans="1:3" x14ac:dyDescent="0.3">
      <c r="A15" t="s">
        <v>14</v>
      </c>
      <c r="B15" s="5">
        <v>33</v>
      </c>
      <c r="C15" s="6">
        <f>(B15*100)/B24</f>
        <v>3.4263998920164886E-2</v>
      </c>
    </row>
    <row r="16" spans="1:3" x14ac:dyDescent="0.3">
      <c r="A16" t="s">
        <v>15</v>
      </c>
      <c r="B16" s="5">
        <v>114</v>
      </c>
      <c r="C16" s="6">
        <f>(B16*100)/B24</f>
        <v>0.11836654172420595</v>
      </c>
    </row>
    <row r="17" spans="1:3" x14ac:dyDescent="0.3">
      <c r="A17" t="s">
        <v>16</v>
      </c>
      <c r="B17" s="5">
        <v>80</v>
      </c>
      <c r="C17" s="6">
        <f>(B17*100)/B24</f>
        <v>8.3064239806460327E-2</v>
      </c>
    </row>
    <row r="18" spans="1:3" x14ac:dyDescent="0.3">
      <c r="A18" t="s">
        <v>12</v>
      </c>
      <c r="B18" s="5">
        <v>24</v>
      </c>
      <c r="C18" s="6">
        <f>(B18*100)/B24</f>
        <v>2.4919271941938097E-2</v>
      </c>
    </row>
    <row r="19" spans="1:3" x14ac:dyDescent="0.3">
      <c r="A19" t="s">
        <v>9</v>
      </c>
      <c r="B19" s="5">
        <v>91951</v>
      </c>
      <c r="C19" s="6">
        <f>(B19*100)/B24</f>
        <v>95.472998930547917</v>
      </c>
    </row>
    <row r="20" spans="1:3" x14ac:dyDescent="0.3">
      <c r="A20" t="s">
        <v>18</v>
      </c>
      <c r="B20" s="5">
        <v>3646</v>
      </c>
      <c r="C20" s="6">
        <f>(B20*100)/B24</f>
        <v>3.7856527291794291</v>
      </c>
    </row>
    <row r="21" spans="1:3" x14ac:dyDescent="0.3">
      <c r="A21" t="s">
        <v>13</v>
      </c>
      <c r="B21" s="11">
        <v>93</v>
      </c>
      <c r="C21" s="6">
        <f>(B21*100)/B24</f>
        <v>9.6562178775010124E-2</v>
      </c>
    </row>
    <row r="22" spans="1:3" x14ac:dyDescent="0.3">
      <c r="A22" t="s">
        <v>11</v>
      </c>
      <c r="B22" s="5">
        <v>75</v>
      </c>
      <c r="C22" s="6">
        <f>(B22*100)/B24</f>
        <v>7.7872724818556546E-2</v>
      </c>
    </row>
    <row r="23" spans="1:3" ht="15" thickBot="1" x14ac:dyDescent="0.35">
      <c r="A23" s="8" t="s">
        <v>20</v>
      </c>
      <c r="B23" s="5">
        <v>29</v>
      </c>
      <c r="C23" s="6">
        <f>(B23*100)/B24</f>
        <v>3.0110786929841867E-2</v>
      </c>
    </row>
    <row r="24" spans="1:3" ht="15" thickTop="1" x14ac:dyDescent="0.3">
      <c r="A24" t="s">
        <v>7</v>
      </c>
      <c r="B24" s="2">
        <f>SUM(B14:B23)</f>
        <v>96311</v>
      </c>
      <c r="C24" s="3">
        <f>SUM(C14:C23)</f>
        <v>100.00000000000001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68F0-DF87-4031-9BB3-EFB383AFCCB3}">
  <dimension ref="A1:C24"/>
  <sheetViews>
    <sheetView workbookViewId="0">
      <selection activeCell="A14" sqref="A14:B23"/>
    </sheetView>
  </sheetViews>
  <sheetFormatPr baseColWidth="10" defaultRowHeight="14.4" x14ac:dyDescent="0.3"/>
  <sheetData>
    <row r="1" spans="1:3" x14ac:dyDescent="0.3">
      <c r="A1" s="22" t="s">
        <v>28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228766</v>
      </c>
      <c r="C6" s="6">
        <f>(B6*100)/B9</f>
        <v>27.605139566650738</v>
      </c>
    </row>
    <row r="7" spans="1:3" x14ac:dyDescent="0.3">
      <c r="A7" t="s">
        <v>3</v>
      </c>
      <c r="B7" s="5">
        <v>581826</v>
      </c>
      <c r="C7" s="7">
        <f>(B7*100)/B9</f>
        <v>70.208806962162782</v>
      </c>
    </row>
    <row r="8" spans="1:3" ht="15" thickBot="1" x14ac:dyDescent="0.35">
      <c r="A8" s="8" t="s">
        <v>6</v>
      </c>
      <c r="B8" s="9">
        <v>18116</v>
      </c>
      <c r="C8" s="10">
        <f>(B8*100)/B9</f>
        <v>2.1860534711864732</v>
      </c>
    </row>
    <row r="9" spans="1:3" ht="15" thickTop="1" x14ac:dyDescent="0.3">
      <c r="A9" t="s">
        <v>7</v>
      </c>
      <c r="B9" s="2">
        <f>SUM(B6:B8)</f>
        <v>828708</v>
      </c>
      <c r="C9" s="3">
        <f>SUM(C6:C8)</f>
        <v>99.999999999999986</v>
      </c>
    </row>
    <row r="12" spans="1:3" ht="15" thickBot="1" x14ac:dyDescent="0.35">
      <c r="A12" s="23" t="s">
        <v>1</v>
      </c>
      <c r="B12" s="23"/>
      <c r="C12" s="23"/>
    </row>
    <row r="13" spans="1:3" ht="15" thickTop="1" x14ac:dyDescent="0.3">
      <c r="A13" s="4"/>
      <c r="B13" s="4" t="s">
        <v>4</v>
      </c>
      <c r="C13" s="4" t="s">
        <v>5</v>
      </c>
    </row>
    <row r="14" spans="1:3" x14ac:dyDescent="0.3">
      <c r="A14" t="s">
        <v>10</v>
      </c>
      <c r="B14" s="5">
        <v>830</v>
      </c>
      <c r="C14" s="6">
        <f>(B14*100)/B24</f>
        <v>0.36281615274997159</v>
      </c>
    </row>
    <row r="15" spans="1:3" x14ac:dyDescent="0.3">
      <c r="A15" t="s">
        <v>14</v>
      </c>
      <c r="B15" s="5">
        <v>76</v>
      </c>
      <c r="C15" s="6">
        <f>(B15*100)/B24</f>
        <v>3.3221720010840769E-2</v>
      </c>
    </row>
    <row r="16" spans="1:3" x14ac:dyDescent="0.3">
      <c r="A16" t="s">
        <v>15</v>
      </c>
      <c r="B16" s="5">
        <v>356</v>
      </c>
      <c r="C16" s="6">
        <f>(B16*100)/B24</f>
        <v>0.15561753057709624</v>
      </c>
    </row>
    <row r="17" spans="1:3" x14ac:dyDescent="0.3">
      <c r="A17" t="s">
        <v>16</v>
      </c>
      <c r="B17" s="5">
        <v>251</v>
      </c>
      <c r="C17" s="6">
        <f>(B17*100)/B24</f>
        <v>0.10971910161475044</v>
      </c>
    </row>
    <row r="18" spans="1:3" x14ac:dyDescent="0.3">
      <c r="A18" t="s">
        <v>12</v>
      </c>
      <c r="B18" s="5">
        <v>84</v>
      </c>
      <c r="C18" s="6">
        <f>(B18*100)/B24</f>
        <v>3.6718743169876646E-2</v>
      </c>
    </row>
    <row r="19" spans="1:3" x14ac:dyDescent="0.3">
      <c r="A19" t="s">
        <v>9</v>
      </c>
      <c r="B19" s="5">
        <v>186854</v>
      </c>
      <c r="C19" s="6">
        <f>(B19*100)/B24</f>
        <v>81.679095669811076</v>
      </c>
    </row>
    <row r="20" spans="1:3" x14ac:dyDescent="0.3">
      <c r="A20" t="s">
        <v>18</v>
      </c>
      <c r="B20" s="5">
        <v>39800</v>
      </c>
      <c r="C20" s="6">
        <f>(B20*100)/B24</f>
        <v>17.397690216203458</v>
      </c>
    </row>
    <row r="21" spans="1:3" x14ac:dyDescent="0.3">
      <c r="A21" t="s">
        <v>13</v>
      </c>
      <c r="B21" s="11">
        <v>198</v>
      </c>
      <c r="C21" s="6">
        <f>(B21*100)/B24</f>
        <v>8.6551323186137799E-2</v>
      </c>
    </row>
    <row r="22" spans="1:3" x14ac:dyDescent="0.3">
      <c r="A22" t="s">
        <v>11</v>
      </c>
      <c r="B22" s="5">
        <v>208</v>
      </c>
      <c r="C22" s="6">
        <f>(B22*100)/B24</f>
        <v>9.092260213493264E-2</v>
      </c>
    </row>
    <row r="23" spans="1:3" ht="15" thickBot="1" x14ac:dyDescent="0.35">
      <c r="A23" s="8" t="s">
        <v>20</v>
      </c>
      <c r="B23" s="5">
        <v>109</v>
      </c>
      <c r="C23" s="6">
        <f>(B23*100)/B24</f>
        <v>4.764694054186374E-2</v>
      </c>
    </row>
    <row r="24" spans="1:3" ht="15" thickTop="1" x14ac:dyDescent="0.3">
      <c r="A24" t="s">
        <v>7</v>
      </c>
      <c r="B24" s="2">
        <f>SUM(B14:B23)</f>
        <v>228766</v>
      </c>
      <c r="C24" s="3">
        <f>SUM(C14:C23)</f>
        <v>100.00000000000001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F2D6-6EF7-46BA-ACEA-4FED943E9489}">
  <dimension ref="A1:C24"/>
  <sheetViews>
    <sheetView workbookViewId="0">
      <selection activeCell="A14" sqref="A14:B23"/>
    </sheetView>
  </sheetViews>
  <sheetFormatPr baseColWidth="10" defaultRowHeight="14.4" x14ac:dyDescent="0.3"/>
  <sheetData>
    <row r="1" spans="1:3" x14ac:dyDescent="0.3">
      <c r="A1" s="22" t="s">
        <v>30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29075</v>
      </c>
      <c r="C6" s="6">
        <f>(B6*100)/B9</f>
        <v>28.184920219469163</v>
      </c>
    </row>
    <row r="7" spans="1:3" x14ac:dyDescent="0.3">
      <c r="A7" t="s">
        <v>3</v>
      </c>
      <c r="B7" s="5">
        <v>72273</v>
      </c>
      <c r="C7" s="7">
        <f>(B7*100)/B9</f>
        <v>70.060489734194149</v>
      </c>
    </row>
    <row r="8" spans="1:3" ht="15" thickBot="1" x14ac:dyDescent="0.35">
      <c r="A8" s="8" t="s">
        <v>6</v>
      </c>
      <c r="B8" s="9">
        <v>1810</v>
      </c>
      <c r="C8" s="10">
        <f>(B8*100)/B9</f>
        <v>1.7545900463366875</v>
      </c>
    </row>
    <row r="9" spans="1:3" ht="15" thickTop="1" x14ac:dyDescent="0.3">
      <c r="A9" t="s">
        <v>7</v>
      </c>
      <c r="B9" s="2">
        <f>SUM(B6:B8)</f>
        <v>103158</v>
      </c>
      <c r="C9" s="3">
        <f>SUM(C6:C8)</f>
        <v>100</v>
      </c>
    </row>
    <row r="12" spans="1:3" ht="15" thickBot="1" x14ac:dyDescent="0.35">
      <c r="A12" s="23" t="s">
        <v>1</v>
      </c>
      <c r="B12" s="23"/>
      <c r="C12" s="23"/>
    </row>
    <row r="13" spans="1:3" ht="15" thickTop="1" x14ac:dyDescent="0.3">
      <c r="A13" s="4"/>
      <c r="B13" s="4" t="s">
        <v>4</v>
      </c>
      <c r="C13" s="4" t="s">
        <v>5</v>
      </c>
    </row>
    <row r="14" spans="1:3" x14ac:dyDescent="0.3">
      <c r="A14" t="s">
        <v>10</v>
      </c>
      <c r="B14" s="5">
        <v>162</v>
      </c>
      <c r="C14" s="6">
        <f>(B14*100)/B24</f>
        <v>0.55717970765262248</v>
      </c>
    </row>
    <row r="15" spans="1:3" x14ac:dyDescent="0.3">
      <c r="A15" t="s">
        <v>14</v>
      </c>
      <c r="B15" s="5">
        <v>11</v>
      </c>
      <c r="C15" s="6">
        <f>(B15*100)/B24</f>
        <v>3.7833190025795355E-2</v>
      </c>
    </row>
    <row r="16" spans="1:3" x14ac:dyDescent="0.3">
      <c r="A16" t="s">
        <v>15</v>
      </c>
      <c r="B16" s="5">
        <v>71</v>
      </c>
      <c r="C16" s="6">
        <f>(B16*100)/B24</f>
        <v>0.24419604471195186</v>
      </c>
    </row>
    <row r="17" spans="1:3" x14ac:dyDescent="0.3">
      <c r="A17" t="s">
        <v>16</v>
      </c>
      <c r="B17" s="5">
        <v>117</v>
      </c>
      <c r="C17" s="6">
        <f>(B17*100)/B24</f>
        <v>0.40240756663800514</v>
      </c>
    </row>
    <row r="18" spans="1:3" x14ac:dyDescent="0.3">
      <c r="A18" t="s">
        <v>12</v>
      </c>
      <c r="B18" s="5">
        <v>18</v>
      </c>
      <c r="C18" s="6">
        <f>(B18*100)/B24</f>
        <v>6.1908856405846945E-2</v>
      </c>
    </row>
    <row r="19" spans="1:3" x14ac:dyDescent="0.3">
      <c r="A19" t="s">
        <v>9</v>
      </c>
      <c r="B19" s="5">
        <v>26570</v>
      </c>
      <c r="C19" s="6">
        <f>(B19*100)/B24</f>
        <v>91.384350816852972</v>
      </c>
    </row>
    <row r="20" spans="1:3" x14ac:dyDescent="0.3">
      <c r="A20" t="s">
        <v>18</v>
      </c>
      <c r="B20" s="5">
        <v>2012</v>
      </c>
      <c r="C20" s="6">
        <f>(B20*100)/B24</f>
        <v>6.9200343938091144</v>
      </c>
    </row>
    <row r="21" spans="1:3" x14ac:dyDescent="0.3">
      <c r="A21" t="s">
        <v>13</v>
      </c>
      <c r="B21" s="11">
        <v>52</v>
      </c>
      <c r="C21" s="6">
        <f>(B21*100)/B24</f>
        <v>0.17884780739466896</v>
      </c>
    </row>
    <row r="22" spans="1:3" x14ac:dyDescent="0.3">
      <c r="A22" t="s">
        <v>11</v>
      </c>
      <c r="B22" s="5">
        <v>25</v>
      </c>
      <c r="C22" s="6">
        <f>(B22*100)/B24</f>
        <v>8.5984522785898534E-2</v>
      </c>
    </row>
    <row r="23" spans="1:3" ht="15" thickBot="1" x14ac:dyDescent="0.35">
      <c r="A23" s="8" t="s">
        <v>20</v>
      </c>
      <c r="B23" s="5">
        <v>37</v>
      </c>
      <c r="C23" s="6">
        <f>(B23*100)/B24</f>
        <v>0.12725709372312985</v>
      </c>
    </row>
    <row r="24" spans="1:3" ht="15" thickTop="1" x14ac:dyDescent="0.3">
      <c r="A24" t="s">
        <v>7</v>
      </c>
      <c r="B24" s="2">
        <f>SUM(B14:B23)</f>
        <v>29075</v>
      </c>
      <c r="C24" s="3">
        <f>SUM(C14:C23)</f>
        <v>100.00000000000001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73D2-4B5C-4036-88F0-365896C1EDD5}">
  <dimension ref="A1:C24"/>
  <sheetViews>
    <sheetView workbookViewId="0">
      <selection activeCell="S17" sqref="S17"/>
    </sheetView>
  </sheetViews>
  <sheetFormatPr baseColWidth="10" defaultRowHeight="14.4" x14ac:dyDescent="0.3"/>
  <sheetData>
    <row r="1" spans="1:3" x14ac:dyDescent="0.3">
      <c r="A1" s="22" t="s">
        <v>28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37791</v>
      </c>
      <c r="C6" s="6">
        <f>(B6*100)/B9</f>
        <v>22.692799625299489</v>
      </c>
    </row>
    <row r="7" spans="1:3" x14ac:dyDescent="0.3">
      <c r="A7" t="s">
        <v>3</v>
      </c>
      <c r="B7" s="5">
        <v>125946</v>
      </c>
      <c r="C7" s="7">
        <f>(B7*100)/B9</f>
        <v>75.628253859595389</v>
      </c>
    </row>
    <row r="8" spans="1:3" ht="15" thickBot="1" x14ac:dyDescent="0.35">
      <c r="A8" s="8" t="s">
        <v>6</v>
      </c>
      <c r="B8" s="9">
        <v>2796</v>
      </c>
      <c r="C8" s="10">
        <f>(B8*100)/B9</f>
        <v>1.6789465151051144</v>
      </c>
    </row>
    <row r="9" spans="1:3" ht="15" thickTop="1" x14ac:dyDescent="0.3">
      <c r="A9" t="s">
        <v>7</v>
      </c>
      <c r="B9" s="2">
        <f>SUM(B6:B8)</f>
        <v>166533</v>
      </c>
      <c r="C9" s="3">
        <f>SUM(C6:C8)</f>
        <v>99.999999999999986</v>
      </c>
    </row>
    <row r="12" spans="1:3" ht="15" thickBot="1" x14ac:dyDescent="0.35">
      <c r="A12" s="23" t="s">
        <v>1</v>
      </c>
      <c r="B12" s="23"/>
      <c r="C12" s="23"/>
    </row>
    <row r="13" spans="1:3" ht="15" thickTop="1" x14ac:dyDescent="0.3">
      <c r="A13" s="4"/>
      <c r="B13" s="4" t="s">
        <v>4</v>
      </c>
      <c r="C13" s="4" t="s">
        <v>5</v>
      </c>
    </row>
    <row r="14" spans="1:3" x14ac:dyDescent="0.3">
      <c r="A14" t="s">
        <v>10</v>
      </c>
      <c r="B14" s="5">
        <v>163</v>
      </c>
      <c r="C14" s="6">
        <f>(B14*100)/B24</f>
        <v>0.43131962636606597</v>
      </c>
    </row>
    <row r="15" spans="1:3" x14ac:dyDescent="0.3">
      <c r="A15" t="s">
        <v>14</v>
      </c>
      <c r="B15" s="5">
        <v>27</v>
      </c>
      <c r="C15" s="6">
        <f>(B15*100)/B24</f>
        <v>7.1445582281495598E-2</v>
      </c>
    </row>
    <row r="16" spans="1:3" x14ac:dyDescent="0.3">
      <c r="A16" t="s">
        <v>15</v>
      </c>
      <c r="B16" s="5">
        <v>121</v>
      </c>
      <c r="C16" s="6">
        <f>(B16*100)/B24</f>
        <v>0.32018205392818394</v>
      </c>
    </row>
    <row r="17" spans="1:3" x14ac:dyDescent="0.3">
      <c r="A17" t="s">
        <v>16</v>
      </c>
      <c r="B17" s="5">
        <v>955</v>
      </c>
      <c r="C17" s="6">
        <f>(B17*100)/B24</f>
        <v>2.5270567066232701</v>
      </c>
    </row>
    <row r="18" spans="1:3" x14ac:dyDescent="0.3">
      <c r="A18" t="s">
        <v>12</v>
      </c>
      <c r="B18" s="5">
        <v>19</v>
      </c>
      <c r="C18" s="6">
        <f>(B18*100)/B24</f>
        <v>5.0276520864756161E-2</v>
      </c>
    </row>
    <row r="19" spans="1:3" x14ac:dyDescent="0.3">
      <c r="A19" t="s">
        <v>9</v>
      </c>
      <c r="B19" s="5">
        <v>30463</v>
      </c>
      <c r="C19" s="6">
        <f>(B19*100)/B24</f>
        <v>80.609139742266677</v>
      </c>
    </row>
    <row r="20" spans="1:3" x14ac:dyDescent="0.3">
      <c r="A20" t="s">
        <v>18</v>
      </c>
      <c r="B20" s="5">
        <v>5633</v>
      </c>
      <c r="C20" s="6">
        <f>(B20*100)/B24</f>
        <v>14.905665370061655</v>
      </c>
    </row>
    <row r="21" spans="1:3" x14ac:dyDescent="0.3">
      <c r="A21" t="s">
        <v>13</v>
      </c>
      <c r="B21" s="11">
        <v>50</v>
      </c>
      <c r="C21" s="6">
        <f>(B21*100)/B24</f>
        <v>0.13230663385462146</v>
      </c>
    </row>
    <row r="22" spans="1:3" x14ac:dyDescent="0.3">
      <c r="A22" t="s">
        <v>11</v>
      </c>
      <c r="B22" s="5">
        <v>54</v>
      </c>
      <c r="C22" s="6">
        <f>(B22*100)/B24</f>
        <v>0.1428911645629912</v>
      </c>
    </row>
    <row r="23" spans="1:3" ht="15" thickBot="1" x14ac:dyDescent="0.35">
      <c r="A23" s="8" t="s">
        <v>20</v>
      </c>
      <c r="B23" s="5">
        <v>306</v>
      </c>
      <c r="C23" s="6">
        <f>(B23*100)/B24</f>
        <v>0.80971659919028338</v>
      </c>
    </row>
    <row r="24" spans="1:3" ht="15" thickTop="1" x14ac:dyDescent="0.3">
      <c r="A24" t="s">
        <v>7</v>
      </c>
      <c r="B24" s="2">
        <f>SUM(B14:B23)</f>
        <v>37791</v>
      </c>
      <c r="C24" s="3">
        <f>SUM(C14:C23)</f>
        <v>100.00000000000001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D439-F004-4DEB-933D-2A048A966FDB}">
  <dimension ref="A1:C24"/>
  <sheetViews>
    <sheetView workbookViewId="0">
      <selection activeCell="N11" sqref="N11"/>
    </sheetView>
  </sheetViews>
  <sheetFormatPr baseColWidth="10" defaultRowHeight="14.4" x14ac:dyDescent="0.3"/>
  <sheetData>
    <row r="1" spans="1:3" x14ac:dyDescent="0.3">
      <c r="A1" s="22" t="s">
        <v>28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695116</v>
      </c>
      <c r="C6" s="6">
        <f>(B6*100)/B9</f>
        <v>9.7727367306976376</v>
      </c>
    </row>
    <row r="7" spans="1:3" x14ac:dyDescent="0.3">
      <c r="A7" t="s">
        <v>3</v>
      </c>
      <c r="B7" s="5">
        <v>6214240</v>
      </c>
      <c r="C7" s="7">
        <f>(B7*100)/B9</f>
        <v>87.366902072992829</v>
      </c>
    </row>
    <row r="8" spans="1:3" ht="15" thickBot="1" x14ac:dyDescent="0.35">
      <c r="A8" s="8" t="s">
        <v>6</v>
      </c>
      <c r="B8" s="9">
        <v>203452</v>
      </c>
      <c r="C8" s="10">
        <f>(B8*100)/B9</f>
        <v>2.8603611963095306</v>
      </c>
    </row>
    <row r="9" spans="1:3" ht="15" thickTop="1" x14ac:dyDescent="0.3">
      <c r="A9" t="s">
        <v>7</v>
      </c>
      <c r="B9" s="2">
        <f>SUM(B6:B8)</f>
        <v>7112808</v>
      </c>
      <c r="C9" s="3">
        <f>SUM(C6:C8)</f>
        <v>100</v>
      </c>
    </row>
    <row r="12" spans="1:3" ht="15" thickBot="1" x14ac:dyDescent="0.35">
      <c r="A12" s="23" t="s">
        <v>1</v>
      </c>
      <c r="B12" s="23"/>
      <c r="C12" s="23"/>
    </row>
    <row r="13" spans="1:3" ht="15" thickTop="1" x14ac:dyDescent="0.3">
      <c r="A13" s="4"/>
      <c r="B13" s="4" t="s">
        <v>4</v>
      </c>
      <c r="C13" s="4" t="s">
        <v>5</v>
      </c>
    </row>
    <row r="14" spans="1:3" x14ac:dyDescent="0.3">
      <c r="A14" t="s">
        <v>10</v>
      </c>
      <c r="B14" s="5">
        <v>15988</v>
      </c>
      <c r="C14" s="6">
        <f>(B14*100)/B24</f>
        <v>2.3000477618124169</v>
      </c>
    </row>
    <row r="15" spans="1:3" x14ac:dyDescent="0.3">
      <c r="A15" t="s">
        <v>14</v>
      </c>
      <c r="B15" s="5">
        <v>1222</v>
      </c>
      <c r="C15" s="6">
        <f>(B15*100)/B24</f>
        <v>0.17579799630565257</v>
      </c>
    </row>
    <row r="16" spans="1:3" x14ac:dyDescent="0.3">
      <c r="A16" t="s">
        <v>15</v>
      </c>
      <c r="B16" s="5">
        <v>9381</v>
      </c>
      <c r="C16" s="6">
        <f>(B16*100)/B24</f>
        <v>1.3495589225395475</v>
      </c>
    </row>
    <row r="17" spans="1:3" x14ac:dyDescent="0.3">
      <c r="A17" t="s">
        <v>16</v>
      </c>
      <c r="B17" s="5">
        <v>1030</v>
      </c>
      <c r="C17" s="6">
        <f>(B17*100)/B24</f>
        <v>0.14817670719707215</v>
      </c>
    </row>
    <row r="18" spans="1:3" x14ac:dyDescent="0.3">
      <c r="A18" t="s">
        <v>12</v>
      </c>
      <c r="B18" s="5">
        <v>1129</v>
      </c>
      <c r="C18" s="6">
        <f>(B18*100)/B24</f>
        <v>0.16241893439368393</v>
      </c>
    </row>
    <row r="19" spans="1:3" x14ac:dyDescent="0.3">
      <c r="A19" t="s">
        <v>9</v>
      </c>
      <c r="B19" s="5">
        <v>611412</v>
      </c>
      <c r="C19" s="6">
        <f>(B19*100)/B24</f>
        <v>87.958268835705127</v>
      </c>
    </row>
    <row r="20" spans="1:3" x14ac:dyDescent="0.3">
      <c r="A20" t="s">
        <v>18</v>
      </c>
      <c r="B20" s="5">
        <v>43037</v>
      </c>
      <c r="C20" s="6">
        <f>(B20*100)/B24</f>
        <v>6.1913407258644604</v>
      </c>
    </row>
    <row r="21" spans="1:3" x14ac:dyDescent="0.3">
      <c r="A21" t="s">
        <v>13</v>
      </c>
      <c r="B21" s="11">
        <v>8366</v>
      </c>
      <c r="C21" s="6">
        <f>(B21*100)/B24</f>
        <v>1.203540128554083</v>
      </c>
    </row>
    <row r="22" spans="1:3" x14ac:dyDescent="0.3">
      <c r="A22" t="s">
        <v>11</v>
      </c>
      <c r="B22" s="5">
        <v>3012</v>
      </c>
      <c r="C22" s="6">
        <f>(B22*100)/B24</f>
        <v>0.43330897289085563</v>
      </c>
    </row>
    <row r="23" spans="1:3" ht="15" thickBot="1" x14ac:dyDescent="0.35">
      <c r="A23" s="8" t="s">
        <v>20</v>
      </c>
      <c r="B23" s="5">
        <v>539</v>
      </c>
      <c r="C23" s="6">
        <f>(B23*100)/B24</f>
        <v>7.7541014737108629E-2</v>
      </c>
    </row>
    <row r="24" spans="1:3" ht="15" thickTop="1" x14ac:dyDescent="0.3">
      <c r="A24" t="s">
        <v>7</v>
      </c>
      <c r="B24" s="2">
        <f>SUM(B14:B23)</f>
        <v>695116</v>
      </c>
      <c r="C24" s="3">
        <f>SUM(C14:C23)</f>
        <v>100.00000000000001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DD47-0F50-493A-8D55-739251B81310}">
  <dimension ref="A3:G30"/>
  <sheetViews>
    <sheetView workbookViewId="0">
      <selection activeCell="A23" sqref="A23"/>
    </sheetView>
  </sheetViews>
  <sheetFormatPr baseColWidth="10" defaultRowHeight="14.4" x14ac:dyDescent="0.3"/>
  <cols>
    <col min="1" max="1" width="14.5546875" customWidth="1"/>
    <col min="2" max="3" width="39.44140625" customWidth="1"/>
    <col min="4" max="4" width="18.21875" customWidth="1"/>
    <col min="5" max="5" width="20.109375" customWidth="1"/>
  </cols>
  <sheetData>
    <row r="3" spans="1:7" ht="15" thickBot="1" x14ac:dyDescent="0.35">
      <c r="B3" s="23" t="s">
        <v>73</v>
      </c>
      <c r="C3" s="23"/>
    </row>
    <row r="4" spans="1:7" ht="15" thickTop="1" x14ac:dyDescent="0.3">
      <c r="B4" s="30" t="s">
        <v>69</v>
      </c>
      <c r="C4" s="30" t="s">
        <v>70</v>
      </c>
    </row>
    <row r="5" spans="1:7" x14ac:dyDescent="0.3">
      <c r="B5" s="27" t="s">
        <v>83</v>
      </c>
      <c r="C5" s="28">
        <v>282609</v>
      </c>
    </row>
    <row r="6" spans="1:7" x14ac:dyDescent="0.3">
      <c r="B6" s="27" t="s">
        <v>71</v>
      </c>
      <c r="C6" s="11">
        <v>374753</v>
      </c>
    </row>
    <row r="7" spans="1:7" ht="15" thickBot="1" x14ac:dyDescent="0.35">
      <c r="B7" s="26" t="s">
        <v>78</v>
      </c>
      <c r="C7" s="11">
        <f>C6-C5</f>
        <v>92144</v>
      </c>
    </row>
    <row r="8" spans="1:7" ht="15" thickTop="1" x14ac:dyDescent="0.3">
      <c r="B8" s="29" t="s">
        <v>72</v>
      </c>
      <c r="C8" s="29"/>
    </row>
    <row r="11" spans="1:7" x14ac:dyDescent="0.3">
      <c r="G11" s="2"/>
    </row>
    <row r="12" spans="1:7" ht="15" thickBot="1" x14ac:dyDescent="0.35">
      <c r="A12" s="23" t="s">
        <v>74</v>
      </c>
      <c r="B12" s="23"/>
      <c r="C12" s="23"/>
      <c r="D12" s="23"/>
      <c r="E12" s="23"/>
      <c r="F12" s="23"/>
      <c r="G12" s="23"/>
    </row>
    <row r="13" spans="1:7" ht="15" thickTop="1" x14ac:dyDescent="0.3">
      <c r="A13" s="31" t="s">
        <v>75</v>
      </c>
      <c r="B13" s="31" t="s">
        <v>76</v>
      </c>
      <c r="C13" s="31" t="s">
        <v>77</v>
      </c>
      <c r="D13" s="47" t="s">
        <v>84</v>
      </c>
      <c r="E13" s="47" t="s">
        <v>85</v>
      </c>
      <c r="F13" s="31" t="s">
        <v>78</v>
      </c>
      <c r="G13" s="33" t="s">
        <v>82</v>
      </c>
    </row>
    <row r="14" spans="1:7" x14ac:dyDescent="0.3">
      <c r="A14" t="s">
        <v>43</v>
      </c>
      <c r="B14" s="11">
        <v>9004</v>
      </c>
      <c r="C14" s="39">
        <v>6132</v>
      </c>
      <c r="D14" s="2">
        <v>78881</v>
      </c>
      <c r="E14" s="54">
        <f>(C14*100)/D14</f>
        <v>7.7737351199908726</v>
      </c>
      <c r="F14" s="43">
        <f>(C14- B14)</f>
        <v>-2872</v>
      </c>
      <c r="G14" s="35">
        <f>((C14*100)/B14) - 100</f>
        <v>-31.896934695690803</v>
      </c>
    </row>
    <row r="15" spans="1:7" x14ac:dyDescent="0.3">
      <c r="A15" t="s">
        <v>79</v>
      </c>
      <c r="B15" s="11">
        <v>11468</v>
      </c>
      <c r="C15" s="39">
        <v>8541</v>
      </c>
      <c r="D15" s="11">
        <v>80065</v>
      </c>
      <c r="E15" s="48">
        <f>(C15*100)/D15</f>
        <v>10.667582589146319</v>
      </c>
      <c r="F15" s="43">
        <f>(C15- B15)</f>
        <v>-2927</v>
      </c>
      <c r="G15" s="35">
        <f>((C15*100)/B15) - 100</f>
        <v>-25.523194977328217</v>
      </c>
    </row>
    <row r="16" spans="1:7" x14ac:dyDescent="0.3">
      <c r="A16" t="s">
        <v>33</v>
      </c>
      <c r="B16" s="11">
        <v>11204</v>
      </c>
      <c r="C16" s="41">
        <v>13055</v>
      </c>
      <c r="D16" s="11">
        <v>82412</v>
      </c>
      <c r="E16" s="48">
        <f>(C16*100)/D16</f>
        <v>15.841139639858273</v>
      </c>
      <c r="F16" s="39">
        <f>(C16- B16)</f>
        <v>1851</v>
      </c>
      <c r="G16" s="38">
        <f>((C16*100)/B16) - 100</f>
        <v>16.52088539807211</v>
      </c>
    </row>
    <row r="17" spans="1:7" x14ac:dyDescent="0.3">
      <c r="A17" t="s">
        <v>34</v>
      </c>
      <c r="B17" s="11">
        <v>8146</v>
      </c>
      <c r="C17" s="39">
        <v>11329</v>
      </c>
      <c r="D17" s="11">
        <v>55412</v>
      </c>
      <c r="E17" s="48">
        <f>(C17*100)/D17</f>
        <v>20.445029957409947</v>
      </c>
      <c r="F17" s="39">
        <f>(C17- B17)</f>
        <v>3183</v>
      </c>
      <c r="G17" s="38">
        <f>((C17*100)/B17) - 100</f>
        <v>39.074392339798663</v>
      </c>
    </row>
    <row r="18" spans="1:7" x14ac:dyDescent="0.3">
      <c r="A18" t="s">
        <v>35</v>
      </c>
      <c r="B18" s="11">
        <v>5326</v>
      </c>
      <c r="C18" s="39">
        <v>9949</v>
      </c>
      <c r="D18" s="11">
        <v>65956</v>
      </c>
      <c r="E18" s="48">
        <f>(C18*100)/D18</f>
        <v>15.08429862332464</v>
      </c>
      <c r="F18" s="45">
        <f>(C18- B18)</f>
        <v>4623</v>
      </c>
      <c r="G18" s="36">
        <f>((C18*100)/B18) - 100</f>
        <v>86.800600826135934</v>
      </c>
    </row>
    <row r="19" spans="1:7" x14ac:dyDescent="0.3">
      <c r="A19" t="s">
        <v>36</v>
      </c>
      <c r="B19" s="11">
        <v>10941</v>
      </c>
      <c r="C19" s="41">
        <v>15808</v>
      </c>
      <c r="D19" s="11">
        <v>119751</v>
      </c>
      <c r="E19" s="48">
        <f>(C19*100)/D19</f>
        <v>13.200724837370878</v>
      </c>
      <c r="F19" s="39">
        <f>(C19- B19)</f>
        <v>4867</v>
      </c>
      <c r="G19" s="38">
        <f>((C19*100)/B19) - 100</f>
        <v>44.484050818023945</v>
      </c>
    </row>
    <row r="20" spans="1:7" x14ac:dyDescent="0.3">
      <c r="A20" t="s">
        <v>81</v>
      </c>
      <c r="B20" s="11">
        <v>70391</v>
      </c>
      <c r="C20" s="39">
        <v>92411</v>
      </c>
      <c r="D20" s="11">
        <v>695116</v>
      </c>
      <c r="E20" s="48">
        <f>(C20*100)/D20</f>
        <v>13.294327853192849</v>
      </c>
      <c r="F20" s="39">
        <f>(C20- B20)</f>
        <v>22020</v>
      </c>
      <c r="G20" s="38">
        <f>((C20*100)/B20) - 100</f>
        <v>31.282408262419921</v>
      </c>
    </row>
    <row r="21" spans="1:7" x14ac:dyDescent="0.3">
      <c r="A21" t="s">
        <v>37</v>
      </c>
      <c r="B21" s="11">
        <v>4042</v>
      </c>
      <c r="C21" s="41">
        <v>7818</v>
      </c>
      <c r="D21" s="11">
        <v>57820</v>
      </c>
      <c r="E21" s="48">
        <f>(C21*100)/D21</f>
        <v>13.521272915946039</v>
      </c>
      <c r="F21" s="45">
        <f>(C21- B21)</f>
        <v>3776</v>
      </c>
      <c r="G21" s="36">
        <f>((C21*100)/B21) - 100</f>
        <v>93.419099455714985</v>
      </c>
    </row>
    <row r="22" spans="1:7" x14ac:dyDescent="0.3">
      <c r="A22" t="s">
        <v>80</v>
      </c>
      <c r="B22" s="11">
        <v>3766</v>
      </c>
      <c r="C22" s="41">
        <v>6667</v>
      </c>
      <c r="D22" s="11">
        <v>49013</v>
      </c>
      <c r="E22" s="48">
        <f>(C22*100)/D22</f>
        <v>13.602513618835818</v>
      </c>
      <c r="F22" s="45">
        <f>(C22- B22)</f>
        <v>2901</v>
      </c>
      <c r="G22" s="36">
        <f>((C22*100)/B22) - 100</f>
        <v>77.031332979288379</v>
      </c>
    </row>
    <row r="23" spans="1:7" s="44" customFormat="1" x14ac:dyDescent="0.3">
      <c r="A23" s="44" t="s">
        <v>86</v>
      </c>
      <c r="B23" s="50">
        <v>21247</v>
      </c>
      <c r="C23" s="51">
        <f xml:space="preserve"> 28843 + 2557</f>
        <v>31400</v>
      </c>
      <c r="D23" s="50">
        <v>189632</v>
      </c>
      <c r="E23" s="48">
        <f>(C23*100)/D23</f>
        <v>16.558386770165374</v>
      </c>
      <c r="F23" s="52">
        <f>(C23- B23)</f>
        <v>10153</v>
      </c>
      <c r="G23" s="53">
        <f>((C23*100)/B23) - 100</f>
        <v>47.785569727490952</v>
      </c>
    </row>
    <row r="24" spans="1:7" x14ac:dyDescent="0.3">
      <c r="A24" s="27" t="s">
        <v>40</v>
      </c>
      <c r="B24" s="28">
        <v>65134</v>
      </c>
      <c r="C24" s="55">
        <v>87725</v>
      </c>
      <c r="D24" s="28">
        <v>321328</v>
      </c>
      <c r="E24" s="54">
        <f>(C24*100)/D24</f>
        <v>27.300764328038639</v>
      </c>
      <c r="F24" s="39">
        <f>(C24- B24)</f>
        <v>22591</v>
      </c>
      <c r="G24" s="38">
        <f>((C24*100)/B24) - 100</f>
        <v>34.683882457702595</v>
      </c>
    </row>
    <row r="25" spans="1:7" x14ac:dyDescent="0.3">
      <c r="A25" t="s">
        <v>41</v>
      </c>
      <c r="B25" s="11">
        <v>15696</v>
      </c>
      <c r="C25" s="39">
        <v>19993</v>
      </c>
      <c r="D25" s="11">
        <v>96311</v>
      </c>
      <c r="E25" s="48">
        <f>(C25*100)/D25</f>
        <v>20.758791830632013</v>
      </c>
      <c r="F25" s="39">
        <f>(C25- B25)</f>
        <v>4297</v>
      </c>
      <c r="G25" s="38">
        <f>((C25*100)/B25) - 100</f>
        <v>27.376401630988781</v>
      </c>
    </row>
    <row r="26" spans="1:7" x14ac:dyDescent="0.3">
      <c r="A26" t="s">
        <v>42</v>
      </c>
      <c r="B26" s="11">
        <v>37760</v>
      </c>
      <c r="C26" s="39">
        <v>51751</v>
      </c>
      <c r="D26" s="11">
        <v>228075</v>
      </c>
      <c r="E26" s="48">
        <f>(C26*100)/D26</f>
        <v>22.690343088896196</v>
      </c>
      <c r="F26" s="39">
        <f>(C26- B26)</f>
        <v>13991</v>
      </c>
      <c r="G26" s="38">
        <f>((C26*100)/B26) - 100</f>
        <v>37.05243644067798</v>
      </c>
    </row>
    <row r="27" spans="1:7" x14ac:dyDescent="0.3">
      <c r="A27" t="s">
        <v>45</v>
      </c>
      <c r="B27" s="11">
        <v>3476</v>
      </c>
      <c r="C27" s="39">
        <v>4937</v>
      </c>
      <c r="D27" s="11">
        <v>29075</v>
      </c>
      <c r="E27" s="48">
        <f>(C27*100)/D27</f>
        <v>16.980223559759242</v>
      </c>
      <c r="F27" s="39">
        <f>(C27- B27)</f>
        <v>1461</v>
      </c>
      <c r="G27" s="38">
        <f>((C27*100)/B27) - 100</f>
        <v>42.031070195627166</v>
      </c>
    </row>
    <row r="28" spans="1:7" x14ac:dyDescent="0.3">
      <c r="A28" s="31" t="s">
        <v>46</v>
      </c>
      <c r="B28" s="32">
        <v>3699</v>
      </c>
      <c r="C28" s="42">
        <v>7237</v>
      </c>
      <c r="D28" s="32">
        <v>37791</v>
      </c>
      <c r="E28" s="49">
        <f>(C28*100)/D28</f>
        <v>19.15006218411791</v>
      </c>
      <c r="F28" s="46">
        <f>(C28- B28)</f>
        <v>3538</v>
      </c>
      <c r="G28" s="37">
        <f>((C28*100)/B28) - 100</f>
        <v>95.647472289808064</v>
      </c>
    </row>
    <row r="29" spans="1:7" ht="15" thickBot="1" x14ac:dyDescent="0.35">
      <c r="A29" s="8" t="s">
        <v>7</v>
      </c>
      <c r="B29" s="25">
        <f>SUM(B14:B28)</f>
        <v>281300</v>
      </c>
      <c r="C29" s="25">
        <f>SUM(C14:C28)</f>
        <v>374753</v>
      </c>
      <c r="F29" s="40"/>
      <c r="G29" s="34">
        <f>((C29*100)/B29) - 100</f>
        <v>33.221827230714553</v>
      </c>
    </row>
    <row r="30" spans="1:7" ht="15" thickTop="1" x14ac:dyDescent="0.3">
      <c r="A30" s="29" t="s">
        <v>72</v>
      </c>
      <c r="B30" s="29"/>
      <c r="C30" s="29"/>
      <c r="D30" s="29"/>
      <c r="E30" s="29"/>
    </row>
  </sheetData>
  <mergeCells count="4">
    <mergeCell ref="A30:E30"/>
    <mergeCell ref="A12:G12"/>
    <mergeCell ref="B8:C8"/>
    <mergeCell ref="B3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C5A0-555B-4A8E-BBFD-5E0B5B680E97}">
  <dimension ref="A1:C24"/>
  <sheetViews>
    <sheetView tabSelected="1" workbookViewId="0">
      <selection activeCell="B24" sqref="B24"/>
    </sheetView>
  </sheetViews>
  <sheetFormatPr baseColWidth="10" defaultRowHeight="14.4" x14ac:dyDescent="0.3"/>
  <sheetData>
    <row r="1" spans="1:3" x14ac:dyDescent="0.3">
      <c r="A1" s="22" t="s">
        <v>29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78883</v>
      </c>
      <c r="C6" s="6">
        <f>(B6*100)/B9</f>
        <v>34.893483376683122</v>
      </c>
    </row>
    <row r="7" spans="1:3" x14ac:dyDescent="0.3">
      <c r="A7" t="s">
        <v>3</v>
      </c>
      <c r="B7" s="5">
        <v>142038</v>
      </c>
      <c r="C7" s="7">
        <f>(B7*100)/B9</f>
        <v>62.829768034396729</v>
      </c>
    </row>
    <row r="8" spans="1:3" ht="15" thickBot="1" x14ac:dyDescent="0.35">
      <c r="A8" s="8" t="s">
        <v>6</v>
      </c>
      <c r="B8" s="9">
        <v>5147</v>
      </c>
      <c r="C8" s="10">
        <f>(B8*100)/B9</f>
        <v>2.2767485889201478</v>
      </c>
    </row>
    <row r="9" spans="1:3" ht="15" thickTop="1" x14ac:dyDescent="0.3">
      <c r="A9" t="s">
        <v>7</v>
      </c>
      <c r="B9" s="2">
        <f>SUM(B6:B8)</f>
        <v>226068</v>
      </c>
      <c r="C9" s="3">
        <f>SUM(C6:C8)</f>
        <v>99.999999999999986</v>
      </c>
    </row>
    <row r="12" spans="1:3" ht="15" thickBot="1" x14ac:dyDescent="0.35">
      <c r="A12" s="23" t="s">
        <v>1</v>
      </c>
      <c r="B12" s="23"/>
      <c r="C12" s="23"/>
    </row>
    <row r="13" spans="1:3" ht="15" thickTop="1" x14ac:dyDescent="0.3">
      <c r="A13" s="4"/>
      <c r="B13" s="4" t="s">
        <v>4</v>
      </c>
      <c r="C13" s="4" t="s">
        <v>5</v>
      </c>
    </row>
    <row r="14" spans="1:3" x14ac:dyDescent="0.3">
      <c r="A14" t="s">
        <v>10</v>
      </c>
      <c r="B14" s="5">
        <v>59432</v>
      </c>
      <c r="C14" s="6">
        <f>(B14*100)/B24</f>
        <v>75.341962146470095</v>
      </c>
    </row>
    <row r="15" spans="1:3" x14ac:dyDescent="0.3">
      <c r="A15" t="s">
        <v>14</v>
      </c>
      <c r="B15" s="5">
        <v>312</v>
      </c>
      <c r="C15" s="6">
        <f>(B15*100)/B24</f>
        <v>0.39552248266419887</v>
      </c>
    </row>
    <row r="16" spans="1:3" x14ac:dyDescent="0.3">
      <c r="A16" t="s">
        <v>15</v>
      </c>
      <c r="B16" s="5">
        <v>1898</v>
      </c>
      <c r="C16" s="6">
        <f>(B16*100)/B24</f>
        <v>2.4060951028738766</v>
      </c>
    </row>
    <row r="17" spans="1:3" x14ac:dyDescent="0.3">
      <c r="A17" t="s">
        <v>16</v>
      </c>
      <c r="B17" s="5">
        <v>26</v>
      </c>
      <c r="C17" s="6">
        <f>(B17*100)/B24</f>
        <v>3.2960206888683237E-2</v>
      </c>
    </row>
    <row r="18" spans="1:3" x14ac:dyDescent="0.3">
      <c r="A18" t="s">
        <v>12</v>
      </c>
      <c r="B18" s="5">
        <v>744</v>
      </c>
      <c r="C18" s="6">
        <f>(B18*100)/B24</f>
        <v>0.94316899712232038</v>
      </c>
    </row>
    <row r="19" spans="1:3" x14ac:dyDescent="0.3">
      <c r="A19" t="s">
        <v>9</v>
      </c>
      <c r="B19" s="5">
        <v>7814</v>
      </c>
      <c r="C19" s="6">
        <f>(B19*100)/B24</f>
        <v>9.905809870314263</v>
      </c>
    </row>
    <row r="20" spans="1:3" x14ac:dyDescent="0.3">
      <c r="A20" t="s">
        <v>18</v>
      </c>
      <c r="B20" s="5">
        <v>5952</v>
      </c>
      <c r="C20" s="6">
        <f>(B20*100)/B24</f>
        <v>7.5453519769785631</v>
      </c>
    </row>
    <row r="21" spans="1:3" x14ac:dyDescent="0.3">
      <c r="A21" t="s">
        <v>13</v>
      </c>
      <c r="B21" s="11">
        <v>2659</v>
      </c>
      <c r="C21" s="6">
        <f>(B21*100)/B24</f>
        <v>3.370815004500336</v>
      </c>
    </row>
    <row r="22" spans="1:3" x14ac:dyDescent="0.3">
      <c r="A22" t="s">
        <v>11</v>
      </c>
      <c r="B22" s="5">
        <v>38</v>
      </c>
      <c r="C22" s="6">
        <f>(B22*100)/B24</f>
        <v>4.8172610068075501E-2</v>
      </c>
    </row>
    <row r="23" spans="1:3" ht="15" thickBot="1" x14ac:dyDescent="0.35">
      <c r="A23" s="8" t="s">
        <v>20</v>
      </c>
      <c r="B23" s="5">
        <v>8</v>
      </c>
      <c r="C23" s="6">
        <f>(B23*100)/B24</f>
        <v>1.0141602119594842E-2</v>
      </c>
    </row>
    <row r="24" spans="1:3" ht="15" thickTop="1" x14ac:dyDescent="0.3">
      <c r="A24" t="s">
        <v>7</v>
      </c>
      <c r="B24" s="2">
        <f>SUM(B14:B23)</f>
        <v>78883</v>
      </c>
      <c r="C24" s="3">
        <f>SUM(C14:C23)</f>
        <v>100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4CBF-1F67-470C-8EDD-EF100508FB21}">
  <dimension ref="A1:C23"/>
  <sheetViews>
    <sheetView workbookViewId="0">
      <selection activeCell="P16" sqref="P16"/>
    </sheetView>
  </sheetViews>
  <sheetFormatPr baseColWidth="10" defaultRowHeight="14.4" x14ac:dyDescent="0.3"/>
  <cols>
    <col min="2" max="2" width="14.88671875" customWidth="1"/>
    <col min="3" max="3" width="18.88671875" customWidth="1"/>
  </cols>
  <sheetData>
    <row r="1" spans="1:3" x14ac:dyDescent="0.3">
      <c r="A1" s="22" t="s">
        <v>0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80065</v>
      </c>
      <c r="C6" s="6">
        <f>(B6*100)/B9</f>
        <v>24.221165423314517</v>
      </c>
    </row>
    <row r="7" spans="1:3" x14ac:dyDescent="0.3">
      <c r="A7" t="s">
        <v>3</v>
      </c>
      <c r="B7" s="5">
        <v>242031</v>
      </c>
      <c r="C7" s="7">
        <f>(B7*100)/B9</f>
        <v>73.218920734031542</v>
      </c>
    </row>
    <row r="8" spans="1:3" ht="15" thickBot="1" x14ac:dyDescent="0.35">
      <c r="A8" s="8" t="s">
        <v>6</v>
      </c>
      <c r="B8" s="9">
        <v>8462</v>
      </c>
      <c r="C8" s="10">
        <f>(B8*100)/B9</f>
        <v>2.5599138426539367</v>
      </c>
    </row>
    <row r="9" spans="1:3" ht="15" thickTop="1" x14ac:dyDescent="0.3">
      <c r="A9" t="s">
        <v>7</v>
      </c>
      <c r="B9" s="2">
        <f>SUM(B6:B8)</f>
        <v>330558</v>
      </c>
      <c r="C9" s="3">
        <f>SUM(C6:C8)</f>
        <v>100</v>
      </c>
    </row>
    <row r="11" spans="1:3" ht="15" thickBot="1" x14ac:dyDescent="0.35">
      <c r="A11" s="23" t="s">
        <v>8</v>
      </c>
      <c r="B11" s="23"/>
      <c r="C11" s="23"/>
    </row>
    <row r="12" spans="1:3" ht="15" thickTop="1" x14ac:dyDescent="0.3">
      <c r="A12" s="4"/>
      <c r="B12" s="4" t="s">
        <v>4</v>
      </c>
      <c r="C12" s="4" t="s">
        <v>5</v>
      </c>
    </row>
    <row r="13" spans="1:3" x14ac:dyDescent="0.3">
      <c r="A13" t="s">
        <v>10</v>
      </c>
      <c r="B13" s="5">
        <v>48964</v>
      </c>
      <c r="C13" s="6">
        <f>(B13*100)/B23</f>
        <v>61.155311309560979</v>
      </c>
    </row>
    <row r="14" spans="1:3" x14ac:dyDescent="0.3">
      <c r="A14" t="s">
        <v>14</v>
      </c>
      <c r="B14" s="5">
        <v>794</v>
      </c>
      <c r="C14" s="6">
        <f>(B14*100)/B23</f>
        <v>0.99169424842315623</v>
      </c>
    </row>
    <row r="15" spans="1:3" x14ac:dyDescent="0.3">
      <c r="A15" t="s">
        <v>15</v>
      </c>
      <c r="B15" s="5">
        <v>6313</v>
      </c>
      <c r="C15" s="6">
        <f>(B15*100)/B23</f>
        <v>7.8848435646037593</v>
      </c>
    </row>
    <row r="16" spans="1:3" x14ac:dyDescent="0.3">
      <c r="A16" t="s">
        <v>16</v>
      </c>
      <c r="B16" s="5">
        <v>24</v>
      </c>
      <c r="C16" s="6">
        <f>(B16*100)/B23</f>
        <v>2.9975644788609253E-2</v>
      </c>
    </row>
    <row r="17" spans="1:3" x14ac:dyDescent="0.3">
      <c r="A17" t="s">
        <v>12</v>
      </c>
      <c r="B17" s="5">
        <v>816</v>
      </c>
      <c r="C17" s="6">
        <f>(B17*100)/B23</f>
        <v>1.0191719228127147</v>
      </c>
    </row>
    <row r="18" spans="1:3" x14ac:dyDescent="0.3">
      <c r="A18" t="s">
        <v>9</v>
      </c>
      <c r="B18" s="5">
        <v>12367</v>
      </c>
      <c r="C18" s="6">
        <f>(B18*100)/B23</f>
        <v>15.446199962530445</v>
      </c>
    </row>
    <row r="19" spans="1:3" x14ac:dyDescent="0.3">
      <c r="A19" t="s">
        <v>18</v>
      </c>
      <c r="B19" s="5">
        <v>3092</v>
      </c>
      <c r="C19" s="6">
        <f>(B19*100)/B23</f>
        <v>3.8618622369324922</v>
      </c>
    </row>
    <row r="20" spans="1:3" x14ac:dyDescent="0.3">
      <c r="A20" t="s">
        <v>13</v>
      </c>
      <c r="B20" s="5">
        <v>7580</v>
      </c>
      <c r="C20" s="6">
        <f>(B20*100)/B23</f>
        <v>9.4673078124024226</v>
      </c>
    </row>
    <row r="21" spans="1:3" x14ac:dyDescent="0.3">
      <c r="A21" t="s">
        <v>11</v>
      </c>
      <c r="B21" s="5">
        <v>84</v>
      </c>
      <c r="C21" s="6">
        <f>(B21*100)/B23</f>
        <v>0.1049147567601324</v>
      </c>
    </row>
    <row r="22" spans="1:3" ht="15" thickBot="1" x14ac:dyDescent="0.35">
      <c r="A22" s="8" t="s">
        <v>17</v>
      </c>
      <c r="B22" s="9">
        <v>31</v>
      </c>
      <c r="C22" s="10">
        <f>(B22*100)/B23</f>
        <v>3.8718541185286955E-2</v>
      </c>
    </row>
    <row r="23" spans="1:3" ht="15" thickTop="1" x14ac:dyDescent="0.3">
      <c r="A23" t="s">
        <v>7</v>
      </c>
      <c r="B23" s="2">
        <f>SUM(B13:B22)</f>
        <v>80065</v>
      </c>
      <c r="C23" s="3">
        <f>SUM(C13:C22)</f>
        <v>100.00000000000001</v>
      </c>
    </row>
  </sheetData>
  <sortState xmlns:xlrd2="http://schemas.microsoft.com/office/spreadsheetml/2017/richdata2" ref="A13:B22">
    <sortCondition ref="A13:A22"/>
  </sortState>
  <mergeCells count="3">
    <mergeCell ref="A4:C4"/>
    <mergeCell ref="A1:C1"/>
    <mergeCell ref="A11:C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628-1133-49FB-93EB-23766AB9E9E4}">
  <dimension ref="A1:C25"/>
  <sheetViews>
    <sheetView workbookViewId="0">
      <selection activeCell="O14" sqref="O14"/>
    </sheetView>
  </sheetViews>
  <sheetFormatPr baseColWidth="10" defaultRowHeight="14.4" x14ac:dyDescent="0.3"/>
  <sheetData>
    <row r="1" spans="1:3" x14ac:dyDescent="0.3">
      <c r="A1" s="22" t="s">
        <v>19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82412</v>
      </c>
      <c r="C6" s="6">
        <f>(B6*100)/B9</f>
        <v>13.565002123337953</v>
      </c>
    </row>
    <row r="7" spans="1:3" x14ac:dyDescent="0.3">
      <c r="A7" t="s">
        <v>3</v>
      </c>
      <c r="B7" s="5">
        <v>503342</v>
      </c>
      <c r="C7" s="7">
        <f>(B7*100)/B9</f>
        <v>82.850013332587153</v>
      </c>
    </row>
    <row r="8" spans="1:3" ht="15" thickBot="1" x14ac:dyDescent="0.35">
      <c r="A8" s="8" t="s">
        <v>6</v>
      </c>
      <c r="B8" s="9">
        <v>21780</v>
      </c>
      <c r="C8" s="10">
        <f>(B8*100)/B9</f>
        <v>3.5849845440748993</v>
      </c>
    </row>
    <row r="9" spans="1:3" ht="15" thickTop="1" x14ac:dyDescent="0.3">
      <c r="A9" t="s">
        <v>7</v>
      </c>
      <c r="B9" s="2">
        <f>SUM(B6:B8)</f>
        <v>607534</v>
      </c>
      <c r="C9" s="3">
        <f>SUM(C6:C8)</f>
        <v>100</v>
      </c>
    </row>
    <row r="13" spans="1:3" ht="15" thickBot="1" x14ac:dyDescent="0.35">
      <c r="A13" s="23" t="s">
        <v>8</v>
      </c>
      <c r="B13" s="23"/>
      <c r="C13" s="23"/>
    </row>
    <row r="14" spans="1:3" ht="15" thickTop="1" x14ac:dyDescent="0.3">
      <c r="A14" s="4"/>
      <c r="B14" s="4" t="s">
        <v>4</v>
      </c>
      <c r="C14" s="4" t="s">
        <v>5</v>
      </c>
    </row>
    <row r="15" spans="1:3" x14ac:dyDescent="0.3">
      <c r="A15" t="s">
        <v>10</v>
      </c>
      <c r="B15" s="5">
        <v>12861</v>
      </c>
      <c r="C15" s="6">
        <f>(B15*100)/B25</f>
        <v>15.60573702858807</v>
      </c>
    </row>
    <row r="16" spans="1:3" x14ac:dyDescent="0.3">
      <c r="A16" t="s">
        <v>14</v>
      </c>
      <c r="B16" s="5">
        <v>1007</v>
      </c>
      <c r="C16" s="6">
        <f>(B16*100)/B25</f>
        <v>1.221909430665437</v>
      </c>
    </row>
    <row r="17" spans="1:3" x14ac:dyDescent="0.3">
      <c r="A17" t="s">
        <v>15</v>
      </c>
      <c r="B17" s="5">
        <v>8425</v>
      </c>
      <c r="C17" s="6">
        <f>(B17*100)/B25</f>
        <v>10.223025772945688</v>
      </c>
    </row>
    <row r="18" spans="1:3" x14ac:dyDescent="0.3">
      <c r="A18" t="s">
        <v>16</v>
      </c>
      <c r="B18" s="5">
        <v>82</v>
      </c>
      <c r="C18" s="6">
        <f>(B18*100)/B25</f>
        <v>9.9500072804931325E-2</v>
      </c>
    </row>
    <row r="19" spans="1:3" x14ac:dyDescent="0.3">
      <c r="A19" t="s">
        <v>12</v>
      </c>
      <c r="B19" s="5">
        <v>25262</v>
      </c>
      <c r="C19" s="6">
        <f>(B19*100)/B25</f>
        <v>30.653302917050915</v>
      </c>
    </row>
    <row r="20" spans="1:3" x14ac:dyDescent="0.3">
      <c r="A20" t="s">
        <v>9</v>
      </c>
      <c r="B20" s="5">
        <v>17430</v>
      </c>
      <c r="C20" s="6">
        <f>(B20*100)/B25</f>
        <v>21.149832548657962</v>
      </c>
    </row>
    <row r="21" spans="1:3" x14ac:dyDescent="0.3">
      <c r="A21" t="s">
        <v>18</v>
      </c>
      <c r="B21" s="5">
        <v>6741</v>
      </c>
      <c r="C21" s="6">
        <f>(B21*100)/B25</f>
        <v>8.1796340338785622</v>
      </c>
    </row>
    <row r="22" spans="1:3" x14ac:dyDescent="0.3">
      <c r="A22" t="s">
        <v>13</v>
      </c>
      <c r="B22" s="5">
        <v>10446</v>
      </c>
      <c r="C22" s="6">
        <f>(B22*100)/B25</f>
        <v>12.675338542930641</v>
      </c>
    </row>
    <row r="23" spans="1:3" x14ac:dyDescent="0.3">
      <c r="A23" t="s">
        <v>11</v>
      </c>
      <c r="B23">
        <v>103</v>
      </c>
      <c r="C23" s="6">
        <f>(B23*100)/B25</f>
        <v>0.12498179876716983</v>
      </c>
    </row>
    <row r="24" spans="1:3" ht="15" thickBot="1" x14ac:dyDescent="0.35">
      <c r="A24" s="8" t="s">
        <v>20</v>
      </c>
      <c r="B24" s="9">
        <v>55</v>
      </c>
      <c r="C24" s="6">
        <f>(B24*100)/B25</f>
        <v>6.673785371062467E-2</v>
      </c>
    </row>
    <row r="25" spans="1:3" ht="15" thickTop="1" x14ac:dyDescent="0.3">
      <c r="A25" t="s">
        <v>7</v>
      </c>
      <c r="B25" s="2">
        <f>SUM(B15:B24)</f>
        <v>82412</v>
      </c>
      <c r="C25" s="3">
        <f>SUM(C15:C24)</f>
        <v>99.999999999999986</v>
      </c>
    </row>
  </sheetData>
  <sortState xmlns:xlrd2="http://schemas.microsoft.com/office/spreadsheetml/2017/richdata2" ref="A15:B24">
    <sortCondition ref="A15:A24"/>
  </sortState>
  <mergeCells count="3">
    <mergeCell ref="A1:C1"/>
    <mergeCell ref="A4:C4"/>
    <mergeCell ref="A13:C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04D1-94C6-4307-9DDF-EE99252D5DA2}">
  <dimension ref="A1:C25"/>
  <sheetViews>
    <sheetView workbookViewId="0">
      <selection activeCell="O14" sqref="O14"/>
    </sheetView>
  </sheetViews>
  <sheetFormatPr baseColWidth="10" defaultRowHeight="14.4" x14ac:dyDescent="0.3"/>
  <sheetData>
    <row r="1" spans="1:3" x14ac:dyDescent="0.3">
      <c r="A1" s="22" t="s">
        <v>21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55413</v>
      </c>
      <c r="C6" s="6">
        <f>(B6*100)/B9</f>
        <v>19.363800285147185</v>
      </c>
    </row>
    <row r="7" spans="1:3" x14ac:dyDescent="0.3">
      <c r="A7" t="s">
        <v>3</v>
      </c>
      <c r="B7" s="5">
        <v>225511</v>
      </c>
      <c r="C7" s="7">
        <f>(B7*100)/B9</f>
        <v>78.80370970898214</v>
      </c>
    </row>
    <row r="8" spans="1:3" ht="15" thickBot="1" x14ac:dyDescent="0.35">
      <c r="A8" s="8" t="s">
        <v>6</v>
      </c>
      <c r="B8" s="9">
        <v>5244</v>
      </c>
      <c r="C8" s="10">
        <f>(B8*100)/B9</f>
        <v>1.8324900058706775</v>
      </c>
    </row>
    <row r="9" spans="1:3" ht="15" thickTop="1" x14ac:dyDescent="0.3">
      <c r="A9" t="s">
        <v>7</v>
      </c>
      <c r="B9" s="2">
        <f>SUM(B6:B8)</f>
        <v>286168</v>
      </c>
      <c r="C9" s="3">
        <f>SUM(C6:C8)</f>
        <v>100</v>
      </c>
    </row>
    <row r="13" spans="1:3" ht="15" thickBot="1" x14ac:dyDescent="0.35">
      <c r="A13" s="23" t="s">
        <v>8</v>
      </c>
      <c r="B13" s="23"/>
      <c r="C13" s="23"/>
    </row>
    <row r="14" spans="1:3" ht="15" thickTop="1" x14ac:dyDescent="0.3">
      <c r="A14" s="4"/>
      <c r="B14" s="4" t="s">
        <v>4</v>
      </c>
      <c r="C14" s="4" t="s">
        <v>5</v>
      </c>
    </row>
    <row r="15" spans="1:3" x14ac:dyDescent="0.3">
      <c r="A15" t="s">
        <v>10</v>
      </c>
      <c r="B15" s="5">
        <v>2716</v>
      </c>
      <c r="C15" s="6">
        <f>(B15*100)/B25</f>
        <v>4.9013769332106181</v>
      </c>
    </row>
    <row r="16" spans="1:3" x14ac:dyDescent="0.3">
      <c r="A16" t="s">
        <v>14</v>
      </c>
      <c r="B16" s="5">
        <v>14054</v>
      </c>
      <c r="C16" s="6">
        <f>(B16*100)/B25</f>
        <v>25.36227960947792</v>
      </c>
    </row>
    <row r="17" spans="1:3" x14ac:dyDescent="0.3">
      <c r="A17" t="s">
        <v>15</v>
      </c>
      <c r="B17" s="5">
        <v>26381</v>
      </c>
      <c r="C17" s="6">
        <f>(B17*100)/B25</f>
        <v>47.607962030570441</v>
      </c>
    </row>
    <row r="18" spans="1:3" x14ac:dyDescent="0.3">
      <c r="A18" t="s">
        <v>16</v>
      </c>
      <c r="B18" s="5">
        <v>27</v>
      </c>
      <c r="C18" s="6">
        <f>(B18*100)/B25</f>
        <v>4.8725028422933248E-2</v>
      </c>
    </row>
    <row r="19" spans="1:3" x14ac:dyDescent="0.3">
      <c r="A19" t="s">
        <v>12</v>
      </c>
      <c r="B19" s="5">
        <v>375</v>
      </c>
      <c r="C19" s="6">
        <f>(B19*100)/B25</f>
        <v>0.67673650587407286</v>
      </c>
    </row>
    <row r="20" spans="1:3" x14ac:dyDescent="0.3">
      <c r="A20" t="s">
        <v>9</v>
      </c>
      <c r="B20" s="5">
        <v>9020</v>
      </c>
      <c r="C20" s="6">
        <f>(B20*100)/B25</f>
        <v>16.277768754624365</v>
      </c>
    </row>
    <row r="21" spans="1:3" x14ac:dyDescent="0.3">
      <c r="A21" t="s">
        <v>18</v>
      </c>
      <c r="B21" s="5">
        <v>1852</v>
      </c>
      <c r="C21" s="6">
        <f>(B21*100)/B25</f>
        <v>3.3421760236767546</v>
      </c>
    </row>
    <row r="22" spans="1:3" x14ac:dyDescent="0.3">
      <c r="A22" t="s">
        <v>13</v>
      </c>
      <c r="B22" s="5">
        <v>916</v>
      </c>
      <c r="C22" s="6">
        <f>(B22*100)/B25</f>
        <v>1.6530417050150688</v>
      </c>
    </row>
    <row r="23" spans="1:3" x14ac:dyDescent="0.3">
      <c r="A23" t="s">
        <v>11</v>
      </c>
      <c r="B23">
        <v>55</v>
      </c>
      <c r="C23" s="6">
        <f>(B23*100)/B25</f>
        <v>9.9254687528197355E-2</v>
      </c>
    </row>
    <row r="24" spans="1:3" ht="15" thickBot="1" x14ac:dyDescent="0.35">
      <c r="A24" s="8" t="s">
        <v>20</v>
      </c>
      <c r="B24" s="9">
        <v>17</v>
      </c>
      <c r="C24" s="10">
        <f>(B24*100)/B25</f>
        <v>3.0678721599624637E-2</v>
      </c>
    </row>
    <row r="25" spans="1:3" ht="15" thickTop="1" x14ac:dyDescent="0.3">
      <c r="A25" t="s">
        <v>7</v>
      </c>
      <c r="B25" s="2">
        <f>SUM(B15:B24)</f>
        <v>55413</v>
      </c>
      <c r="C25" s="3">
        <f>SUM(C15:C24)</f>
        <v>100.00000000000001</v>
      </c>
    </row>
  </sheetData>
  <sortState xmlns:xlrd2="http://schemas.microsoft.com/office/spreadsheetml/2017/richdata2" ref="A15:B24">
    <sortCondition ref="A15:A24"/>
  </sortState>
  <mergeCells count="3">
    <mergeCell ref="A1:C1"/>
    <mergeCell ref="A4:C4"/>
    <mergeCell ref="A13:C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CD8C-764D-4DB0-AC0E-5254E1CEDFA9}">
  <dimension ref="A1:C25"/>
  <sheetViews>
    <sheetView workbookViewId="0">
      <selection activeCell="A15" sqref="A15:B24"/>
    </sheetView>
  </sheetViews>
  <sheetFormatPr baseColWidth="10" defaultRowHeight="14.4" x14ac:dyDescent="0.3"/>
  <sheetData>
    <row r="1" spans="1:3" x14ac:dyDescent="0.3">
      <c r="A1" s="22" t="s">
        <v>22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64956</v>
      </c>
      <c r="C6" s="6">
        <f>(B6*100)/B9</f>
        <v>8.5740760784914194</v>
      </c>
    </row>
    <row r="7" spans="1:3" x14ac:dyDescent="0.3">
      <c r="A7" t="s">
        <v>3</v>
      </c>
      <c r="B7" s="5">
        <v>665757</v>
      </c>
      <c r="C7" s="7">
        <f>(B7*100)/B9</f>
        <v>87.878735879490904</v>
      </c>
    </row>
    <row r="8" spans="1:3" ht="15" thickBot="1" x14ac:dyDescent="0.35">
      <c r="A8" s="8" t="s">
        <v>6</v>
      </c>
      <c r="B8" s="9">
        <v>26873</v>
      </c>
      <c r="C8" s="10">
        <f>(B8*100)/B9</f>
        <v>3.5471880420176718</v>
      </c>
    </row>
    <row r="9" spans="1:3" ht="15" thickTop="1" x14ac:dyDescent="0.3">
      <c r="A9" t="s">
        <v>7</v>
      </c>
      <c r="B9" s="2">
        <f>SUM(B6:B8)</f>
        <v>757586</v>
      </c>
      <c r="C9" s="3">
        <f>SUM(C6:C8)</f>
        <v>99.999999999999986</v>
      </c>
    </row>
    <row r="13" spans="1:3" ht="15" thickBot="1" x14ac:dyDescent="0.35">
      <c r="A13" s="23" t="s">
        <v>8</v>
      </c>
      <c r="B13" s="23"/>
      <c r="C13" s="23"/>
    </row>
    <row r="14" spans="1:3" ht="15" thickTop="1" x14ac:dyDescent="0.3">
      <c r="A14" s="4"/>
      <c r="B14" s="4" t="s">
        <v>4</v>
      </c>
      <c r="C14" s="4" t="s">
        <v>5</v>
      </c>
    </row>
    <row r="15" spans="1:3" x14ac:dyDescent="0.3">
      <c r="A15" t="s">
        <v>10</v>
      </c>
      <c r="B15" s="5">
        <v>5530</v>
      </c>
      <c r="C15" s="6">
        <f>(B15*100)/B25</f>
        <v>8.5134552620235233</v>
      </c>
    </row>
    <row r="16" spans="1:3" x14ac:dyDescent="0.3">
      <c r="A16" t="s">
        <v>14</v>
      </c>
      <c r="B16" s="5">
        <v>1939</v>
      </c>
      <c r="C16" s="6">
        <f>(B16*100)/B25</f>
        <v>2.985097604532299</v>
      </c>
    </row>
    <row r="17" spans="1:3" x14ac:dyDescent="0.3">
      <c r="A17" t="s">
        <v>15</v>
      </c>
      <c r="B17" s="5">
        <v>26470</v>
      </c>
      <c r="C17" s="6">
        <f>(B17*100)/B25</f>
        <v>40.75066198657553</v>
      </c>
    </row>
    <row r="18" spans="1:3" x14ac:dyDescent="0.3">
      <c r="A18" t="s">
        <v>16</v>
      </c>
      <c r="B18">
        <v>90</v>
      </c>
      <c r="C18" s="6">
        <f>(B18*100)/B25</f>
        <v>0.13855532976168483</v>
      </c>
    </row>
    <row r="19" spans="1:3" x14ac:dyDescent="0.3">
      <c r="A19" t="s">
        <v>12</v>
      </c>
      <c r="B19" s="5">
        <v>957</v>
      </c>
      <c r="C19" s="6">
        <f>(B19*100)/B25</f>
        <v>1.4733050064659154</v>
      </c>
    </row>
    <row r="20" spans="1:3" x14ac:dyDescent="0.3">
      <c r="A20" t="s">
        <v>9</v>
      </c>
      <c r="B20" s="5">
        <v>24750</v>
      </c>
      <c r="C20" s="6">
        <f>(B20*100)/B25</f>
        <v>38.102715684463327</v>
      </c>
    </row>
    <row r="21" spans="1:3" x14ac:dyDescent="0.3">
      <c r="A21" t="s">
        <v>18</v>
      </c>
      <c r="B21" s="5">
        <v>4054</v>
      </c>
      <c r="C21" s="6">
        <f>(B21*100)/B25</f>
        <v>6.2411478539318921</v>
      </c>
    </row>
    <row r="22" spans="1:3" x14ac:dyDescent="0.3">
      <c r="A22" t="s">
        <v>13</v>
      </c>
      <c r="B22" s="5">
        <v>943</v>
      </c>
      <c r="C22" s="6">
        <f>(B22*100)/B25</f>
        <v>1.4517519551696534</v>
      </c>
    </row>
    <row r="23" spans="1:3" x14ac:dyDescent="0.3">
      <c r="A23" t="s">
        <v>11</v>
      </c>
      <c r="B23" s="5">
        <v>149</v>
      </c>
      <c r="C23" s="6">
        <f>(B23*100)/B25</f>
        <v>0.22938604593878933</v>
      </c>
    </row>
    <row r="24" spans="1:3" ht="15" thickBot="1" x14ac:dyDescent="0.35">
      <c r="A24" s="8" t="s">
        <v>20</v>
      </c>
      <c r="B24" s="9">
        <v>74</v>
      </c>
      <c r="C24" s="10">
        <f>(B24*100)/B25</f>
        <v>0.1139232711373853</v>
      </c>
    </row>
    <row r="25" spans="1:3" ht="15" thickTop="1" x14ac:dyDescent="0.3">
      <c r="A25" t="s">
        <v>7</v>
      </c>
      <c r="B25" s="2">
        <f>SUM(B15:B24)</f>
        <v>64956</v>
      </c>
      <c r="C25" s="3">
        <f>SUM(C15:C24)</f>
        <v>100</v>
      </c>
    </row>
  </sheetData>
  <sortState xmlns:xlrd2="http://schemas.microsoft.com/office/spreadsheetml/2017/richdata2" ref="A15:B24">
    <sortCondition ref="A15:A24"/>
  </sortState>
  <mergeCells count="3">
    <mergeCell ref="A1:C1"/>
    <mergeCell ref="A4:C4"/>
    <mergeCell ref="A13:C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7EE8-9283-424E-B8CF-71CCD201B0C7}">
  <dimension ref="A1:C24"/>
  <sheetViews>
    <sheetView workbookViewId="0">
      <selection activeCell="P14" sqref="P14"/>
    </sheetView>
  </sheetViews>
  <sheetFormatPr baseColWidth="10" defaultRowHeight="14.4" x14ac:dyDescent="0.3"/>
  <sheetData>
    <row r="1" spans="1:3" x14ac:dyDescent="0.3">
      <c r="A1" s="22" t="s">
        <v>23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119751</v>
      </c>
      <c r="C6" s="6">
        <f>(B6*100)/B9</f>
        <v>6.5945739362586746</v>
      </c>
    </row>
    <row r="7" spans="1:3" x14ac:dyDescent="0.3">
      <c r="A7" t="s">
        <v>3</v>
      </c>
      <c r="B7" s="5">
        <v>1635621</v>
      </c>
      <c r="C7" s="7">
        <f>(B7*100)/B9</f>
        <v>90.072096401678067</v>
      </c>
    </row>
    <row r="8" spans="1:3" ht="15" thickBot="1" x14ac:dyDescent="0.35">
      <c r="A8" s="8" t="s">
        <v>6</v>
      </c>
      <c r="B8" s="9">
        <v>60530</v>
      </c>
      <c r="C8" s="10">
        <f>(B8*100)/B9</f>
        <v>3.3333296620632611</v>
      </c>
    </row>
    <row r="9" spans="1:3" ht="15" thickTop="1" x14ac:dyDescent="0.3">
      <c r="A9" t="s">
        <v>7</v>
      </c>
      <c r="B9" s="2">
        <f>SUM(B6:B8)</f>
        <v>1815902</v>
      </c>
      <c r="C9" s="3">
        <f>SUM(C6:C8)</f>
        <v>100</v>
      </c>
    </row>
    <row r="12" spans="1:3" ht="15" thickBot="1" x14ac:dyDescent="0.35">
      <c r="A12" s="23" t="s">
        <v>1</v>
      </c>
      <c r="B12" s="23"/>
      <c r="C12" s="23"/>
    </row>
    <row r="13" spans="1:3" ht="15" thickTop="1" x14ac:dyDescent="0.3">
      <c r="A13" s="4"/>
      <c r="B13" s="4" t="s">
        <v>4</v>
      </c>
      <c r="C13" s="4" t="s">
        <v>5</v>
      </c>
    </row>
    <row r="14" spans="1:3" x14ac:dyDescent="0.3">
      <c r="A14" t="s">
        <v>10</v>
      </c>
      <c r="B14" s="5">
        <v>5881</v>
      </c>
      <c r="C14" s="6">
        <f>(B14*100)/B24</f>
        <v>4.9110237075264509</v>
      </c>
    </row>
    <row r="15" spans="1:3" x14ac:dyDescent="0.3">
      <c r="A15" t="s">
        <v>14</v>
      </c>
      <c r="B15" s="5">
        <v>716</v>
      </c>
      <c r="C15" s="6">
        <f>(B15*100)/B24</f>
        <v>0.59790732436472349</v>
      </c>
    </row>
    <row r="16" spans="1:3" ht="12.6" customHeight="1" x14ac:dyDescent="0.3">
      <c r="A16" t="s">
        <v>15</v>
      </c>
      <c r="B16" s="5">
        <v>6928</v>
      </c>
      <c r="C16" s="6">
        <f>(B16*100)/B24</f>
        <v>5.7853379094955368</v>
      </c>
    </row>
    <row r="17" spans="1:3" x14ac:dyDescent="0.3">
      <c r="A17" t="s">
        <v>16</v>
      </c>
      <c r="B17" s="5">
        <v>299</v>
      </c>
      <c r="C17" s="6">
        <f>(B17*100)/B24</f>
        <v>0.24968476254895575</v>
      </c>
    </row>
    <row r="18" spans="1:3" x14ac:dyDescent="0.3">
      <c r="A18" t="s">
        <v>12</v>
      </c>
      <c r="B18" s="5">
        <v>547</v>
      </c>
      <c r="C18" s="6">
        <f>(B18*100)/B24</f>
        <v>0.45678115422835719</v>
      </c>
    </row>
    <row r="19" spans="1:3" x14ac:dyDescent="0.3">
      <c r="A19" t="s">
        <v>9</v>
      </c>
      <c r="B19" s="5">
        <v>91744</v>
      </c>
      <c r="C19" s="6">
        <f>(B19*100)/B24</f>
        <v>76.612303863850826</v>
      </c>
    </row>
    <row r="20" spans="1:3" x14ac:dyDescent="0.3">
      <c r="A20" t="s">
        <v>18</v>
      </c>
      <c r="B20" s="5">
        <v>7781</v>
      </c>
      <c r="C20" s="6">
        <f>(B20*100)/B24</f>
        <v>6.4976492889412194</v>
      </c>
    </row>
    <row r="21" spans="1:3" x14ac:dyDescent="0.3">
      <c r="A21" t="s">
        <v>13</v>
      </c>
      <c r="B21" s="5">
        <v>1142</v>
      </c>
      <c r="C21" s="6">
        <f>(B21*100)/B24</f>
        <v>0.95364548103982427</v>
      </c>
    </row>
    <row r="22" spans="1:3" x14ac:dyDescent="0.3">
      <c r="A22" t="s">
        <v>11</v>
      </c>
      <c r="B22" s="11">
        <v>4566</v>
      </c>
      <c r="C22" s="6">
        <f>(B22*100)/B24</f>
        <v>3.8129117919683342</v>
      </c>
    </row>
    <row r="23" spans="1:3" ht="15" thickBot="1" x14ac:dyDescent="0.35">
      <c r="A23" s="8" t="s">
        <v>20</v>
      </c>
      <c r="B23" s="5">
        <v>147</v>
      </c>
      <c r="C23" s="6">
        <f>(B23*100)/B24</f>
        <v>0.12275471603577423</v>
      </c>
    </row>
    <row r="24" spans="1:3" ht="15" thickTop="1" x14ac:dyDescent="0.3">
      <c r="A24" t="s">
        <v>7</v>
      </c>
      <c r="B24" s="2">
        <f>SUM(B14:B23)</f>
        <v>119751</v>
      </c>
      <c r="C24" s="3">
        <f>SUM(C14:C23)</f>
        <v>100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8E97-FED9-4525-8BE1-2C839E569D2E}">
  <dimension ref="A1:C24"/>
  <sheetViews>
    <sheetView workbookViewId="0">
      <selection activeCell="P10" sqref="P10"/>
    </sheetView>
  </sheetViews>
  <sheetFormatPr baseColWidth="10" defaultRowHeight="14.4" x14ac:dyDescent="0.3"/>
  <sheetData>
    <row r="1" spans="1:3" x14ac:dyDescent="0.3">
      <c r="A1" s="22" t="s">
        <v>24</v>
      </c>
      <c r="B1" s="22"/>
      <c r="C1" s="22"/>
    </row>
    <row r="4" spans="1:3" ht="15" thickBot="1" x14ac:dyDescent="0.35">
      <c r="A4" s="23" t="s">
        <v>1</v>
      </c>
      <c r="B4" s="23"/>
      <c r="C4" s="23"/>
    </row>
    <row r="5" spans="1:3" ht="15" thickTop="1" x14ac:dyDescent="0.3">
      <c r="A5" s="4"/>
      <c r="B5" s="4" t="s">
        <v>4</v>
      </c>
      <c r="C5" s="4" t="s">
        <v>5</v>
      </c>
    </row>
    <row r="6" spans="1:3" x14ac:dyDescent="0.3">
      <c r="A6" t="s">
        <v>2</v>
      </c>
      <c r="B6" s="5">
        <v>57280</v>
      </c>
      <c r="C6" s="6">
        <f>(B6*100)/B9</f>
        <v>6.2631553050390627</v>
      </c>
    </row>
    <row r="7" spans="1:3" x14ac:dyDescent="0.3">
      <c r="A7" t="s">
        <v>3</v>
      </c>
      <c r="B7" s="5">
        <v>830481</v>
      </c>
      <c r="C7" s="7">
        <f>(B7*100)/B9</f>
        <v>90.807113842251155</v>
      </c>
    </row>
    <row r="8" spans="1:3" ht="15" thickBot="1" x14ac:dyDescent="0.35">
      <c r="A8" s="8" t="s">
        <v>6</v>
      </c>
      <c r="B8" s="9">
        <v>26794</v>
      </c>
      <c r="C8" s="10">
        <f>(B8*100)/B9</f>
        <v>2.9297308527097878</v>
      </c>
    </row>
    <row r="9" spans="1:3" ht="15" thickTop="1" x14ac:dyDescent="0.3">
      <c r="A9" t="s">
        <v>7</v>
      </c>
      <c r="B9" s="2">
        <f>SUM(B6:B8)</f>
        <v>914555</v>
      </c>
      <c r="C9" s="3">
        <f>SUM(C6:C8)</f>
        <v>100</v>
      </c>
    </row>
    <row r="12" spans="1:3" ht="15" thickBot="1" x14ac:dyDescent="0.35">
      <c r="A12" s="23" t="s">
        <v>1</v>
      </c>
      <c r="B12" s="23"/>
      <c r="C12" s="23"/>
    </row>
    <row r="13" spans="1:3" ht="15" thickTop="1" x14ac:dyDescent="0.3">
      <c r="A13" s="4"/>
      <c r="B13" s="4" t="s">
        <v>4</v>
      </c>
      <c r="C13" s="4" t="s">
        <v>5</v>
      </c>
    </row>
    <row r="14" spans="1:3" x14ac:dyDescent="0.3">
      <c r="A14" t="s">
        <v>10</v>
      </c>
      <c r="B14" s="5">
        <v>87</v>
      </c>
      <c r="C14" s="6">
        <f>(B14*100)/B24</f>
        <v>0.15188547486033518</v>
      </c>
    </row>
    <row r="15" spans="1:3" x14ac:dyDescent="0.3">
      <c r="A15" t="s">
        <v>14</v>
      </c>
      <c r="B15" s="5">
        <v>728</v>
      </c>
      <c r="C15" s="6">
        <f>(B15*100)/B24</f>
        <v>1.270949720670391</v>
      </c>
    </row>
    <row r="16" spans="1:3" x14ac:dyDescent="0.3">
      <c r="A16" t="s">
        <v>15</v>
      </c>
      <c r="B16" s="5">
        <v>253</v>
      </c>
      <c r="C16" s="6">
        <f>(B16*100)/B24</f>
        <v>0.44168994413407819</v>
      </c>
    </row>
    <row r="17" spans="1:3" x14ac:dyDescent="0.3">
      <c r="A17" t="s">
        <v>16</v>
      </c>
      <c r="B17" s="5">
        <v>45</v>
      </c>
      <c r="C17" s="6">
        <f>(B17*100)/B24</f>
        <v>7.8561452513966484E-2</v>
      </c>
    </row>
    <row r="18" spans="1:3" x14ac:dyDescent="0.3">
      <c r="A18" t="s">
        <v>12</v>
      </c>
      <c r="B18" s="5">
        <v>70</v>
      </c>
      <c r="C18" s="6">
        <f>(B18*100)/B24</f>
        <v>0.12220670391061453</v>
      </c>
    </row>
    <row r="19" spans="1:3" x14ac:dyDescent="0.3">
      <c r="A19" t="s">
        <v>9</v>
      </c>
      <c r="B19" s="5">
        <v>51274</v>
      </c>
      <c r="C19" s="6">
        <f>(B19*100)/B24</f>
        <v>89.514664804469277</v>
      </c>
    </row>
    <row r="20" spans="1:3" x14ac:dyDescent="0.3">
      <c r="A20" t="s">
        <v>18</v>
      </c>
      <c r="B20" s="5">
        <v>1128</v>
      </c>
      <c r="C20" s="6">
        <f>(B20*100)/B24</f>
        <v>1.9692737430167597</v>
      </c>
    </row>
    <row r="21" spans="1:3" x14ac:dyDescent="0.3">
      <c r="A21" t="s">
        <v>13</v>
      </c>
      <c r="B21" s="5">
        <v>159</v>
      </c>
      <c r="C21" s="6">
        <f>(B21*100)/B24</f>
        <v>0.27758379888268159</v>
      </c>
    </row>
    <row r="22" spans="1:3" x14ac:dyDescent="0.3">
      <c r="A22" t="s">
        <v>11</v>
      </c>
      <c r="B22" s="11">
        <v>468</v>
      </c>
      <c r="C22" s="6">
        <f>(B22*100)/B24</f>
        <v>0.81703910614525144</v>
      </c>
    </row>
    <row r="23" spans="1:3" ht="15" thickBot="1" x14ac:dyDescent="0.35">
      <c r="A23" s="8" t="s">
        <v>20</v>
      </c>
      <c r="B23" s="5">
        <v>3068</v>
      </c>
      <c r="C23" s="6">
        <f>(B23*100)/B24</f>
        <v>5.3561452513966481</v>
      </c>
    </row>
    <row r="24" spans="1:3" ht="15" thickTop="1" x14ac:dyDescent="0.3">
      <c r="A24" t="s">
        <v>7</v>
      </c>
      <c r="B24" s="2">
        <f>SUM(B14:B23)</f>
        <v>57280</v>
      </c>
      <c r="C24" s="3">
        <f>SUM(C14:C23)</f>
        <v>100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País Censo</vt:lpstr>
      <vt:lpstr>Elecciones</vt:lpstr>
      <vt:lpstr>(15) Arica</vt:lpstr>
      <vt:lpstr>(1) Tarapacá</vt:lpstr>
      <vt:lpstr>(2) Antogasta</vt:lpstr>
      <vt:lpstr>(3) Atacama</vt:lpstr>
      <vt:lpstr>(4) Coquimbo</vt:lpstr>
      <vt:lpstr>(5) Valparaíso</vt:lpstr>
      <vt:lpstr>(6) O Higgins</vt:lpstr>
      <vt:lpstr>(7) Maule</vt:lpstr>
      <vt:lpstr>(8) Bío Bío</vt:lpstr>
      <vt:lpstr>(9) Araucanía</vt:lpstr>
      <vt:lpstr>(14) Los Ríos</vt:lpstr>
      <vt:lpstr>(10) Los Lagos</vt:lpstr>
      <vt:lpstr>(11) Aysén</vt:lpstr>
      <vt:lpstr>(12) Magallanes</vt:lpstr>
      <vt:lpstr>(13) Metropolitana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mjdkn</dc:creator>
  <cp:lastModifiedBy>mjdkn</cp:lastModifiedBy>
  <dcterms:created xsi:type="dcterms:W3CDTF">2023-05-05T15:11:36Z</dcterms:created>
  <dcterms:modified xsi:type="dcterms:W3CDTF">2023-05-09T21:07:03Z</dcterms:modified>
</cp:coreProperties>
</file>