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drawings/drawing16.xml" ContentType="application/vnd.openxmlformats-officedocument.drawing+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7.xml" ContentType="application/vnd.openxmlformats-officedocument.drawing+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8.xml" ContentType="application/vnd.openxmlformats-officedocument.drawing+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9.xml" ContentType="application/vnd.openxmlformats-officedocument.drawing+xml"/>
  <Override PartName="/xl/charts/chartEx5.xml" ContentType="application/vnd.ms-office.chartex+xml"/>
  <Override PartName="/xl/charts/style20.xml" ContentType="application/vnd.ms-office.chartstyle+xml"/>
  <Override PartName="/xl/charts/colors20.xml" ContentType="application/vnd.ms-office.chartcolorstyle+xml"/>
  <Override PartName="/xl/drawings/drawing20.xml" ContentType="application/vnd.openxmlformats-officedocument.drawing+xml"/>
  <Override PartName="/xl/charts/chartEx6.xml" ContentType="application/vnd.ms-office.chartex+xml"/>
  <Override PartName="/xl/charts/style21.xml" ContentType="application/vnd.ms-office.chartstyle+xml"/>
  <Override PartName="/xl/charts/colors21.xml" ContentType="application/vnd.ms-office.chartcolorstyle+xml"/>
  <Override PartName="/xl/charts/chart16.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1.xml" ContentType="application/vnd.openxmlformats-officedocument.drawing+xml"/>
  <Override PartName="/xl/charts/chart17.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2.xml" ContentType="application/vnd.openxmlformats-officedocument.drawing+xml"/>
  <Override PartName="/xl/charts/chart18.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3.xml" ContentType="application/vnd.openxmlformats-officedocument.drawing+xml"/>
  <Override PartName="/xl/charts/chartEx7.xml" ContentType="application/vnd.ms-office.chartex+xml"/>
  <Override PartName="/xl/charts/style25.xml" ContentType="application/vnd.ms-office.chartstyle+xml"/>
  <Override PartName="/xl/charts/colors25.xml" ContentType="application/vnd.ms-office.chartcolorstyle+xml"/>
  <Override PartName="/xl/drawings/drawing24.xml" ContentType="application/vnd.openxmlformats-officedocument.drawing+xml"/>
  <Override PartName="/xl/charts/chart19.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5.xml" ContentType="application/vnd.openxmlformats-officedocument.drawing+xml"/>
  <Override PartName="/xl/charts/chart20.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6.xml" ContentType="application/vnd.openxmlformats-officedocument.drawing+xml"/>
  <Override PartName="/xl/charts/chart21.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7.xml" ContentType="application/vnd.openxmlformats-officedocument.drawing+xml"/>
  <Override PartName="/xl/charts/chart22.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8.xml" ContentType="application/vnd.openxmlformats-officedocument.drawing+xml"/>
  <Override PartName="/xl/charts/chartEx8.xml" ContentType="application/vnd.ms-office.chartex+xml"/>
  <Override PartName="/xl/charts/style30.xml" ContentType="application/vnd.ms-office.chartstyle+xml"/>
  <Override PartName="/xl/charts/colors30.xml" ContentType="application/vnd.ms-office.chartcolorstyle+xml"/>
  <Override PartName="/xl/drawings/drawing29.xml" ContentType="application/vnd.openxmlformats-officedocument.drawing+xml"/>
  <Override PartName="/xl/tables/table1.xml" ContentType="application/vnd.openxmlformats-officedocument.spreadsheetml.table+xml"/>
  <Override PartName="/xl/charts/chart23.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0.xml" ContentType="application/vnd.openxmlformats-officedocument.drawing+xml"/>
  <Override PartName="/xl/charts/chartEx9.xml" ContentType="application/vnd.ms-office.chartex+xml"/>
  <Override PartName="/xl/charts/style32.xml" ContentType="application/vnd.ms-office.chartstyle+xml"/>
  <Override PartName="/xl/charts/colors32.xml" ContentType="application/vnd.ms-office.chartcolorstyle+xml"/>
  <Override PartName="/xl/drawings/drawing31.xml" ContentType="application/vnd.openxmlformats-officedocument.drawing+xml"/>
  <Override PartName="/xl/charts/chart24.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2.xml" ContentType="application/vnd.openxmlformats-officedocument.drawing+xml"/>
  <Override PartName="/xl/charts/chart25.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3.xml" ContentType="application/vnd.openxmlformats-officedocument.drawing+xml"/>
  <Override PartName="/xl/charts/chart26.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34.xml" ContentType="application/vnd.openxmlformats-officedocument.drawing+xml"/>
  <Override PartName="/xl/charts/chart27.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35.xml" ContentType="application/vnd.openxmlformats-officedocument.drawing+xml"/>
  <Override PartName="/xl/charts/chart28.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36.xml" ContentType="application/vnd.openxmlformats-officedocument.drawing+xml"/>
  <Override PartName="/xl/charts/chartEx10.xml" ContentType="application/vnd.ms-office.chartex+xml"/>
  <Override PartName="/xl/charts/style38.xml" ContentType="application/vnd.ms-office.chartstyle+xml"/>
  <Override PartName="/xl/charts/colors38.xml" ContentType="application/vnd.ms-office.chartcolorstyle+xml"/>
  <Override PartName="/xl/drawings/drawing37.xml" ContentType="application/vnd.openxmlformats-officedocument.drawing+xml"/>
  <Override PartName="/xl/charts/chart2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38.xml" ContentType="application/vnd.openxmlformats-officedocument.drawing+xml"/>
  <Override PartName="/xl/charts/chart3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39.xml" ContentType="application/vnd.openxmlformats-officedocument.drawing+xml"/>
  <Override PartName="/xl/charts/chart3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40.xml" ContentType="application/vnd.openxmlformats-officedocument.drawing+xml"/>
  <Override PartName="/xl/charts/chart3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41.xml" ContentType="application/vnd.openxmlformats-officedocument.drawing+xml"/>
  <Override PartName="/xl/charts/chart3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42.xml" ContentType="application/vnd.openxmlformats-officedocument.drawing+xml"/>
  <Override PartName="/xl/charts/chart3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43.xml" ContentType="application/vnd.openxmlformats-officedocument.drawing+xml"/>
  <Override PartName="/xl/charts/chartEx11.xml" ContentType="application/vnd.ms-office.chartex+xml"/>
  <Override PartName="/xl/charts/style45.xml" ContentType="application/vnd.ms-office.chartstyle+xml"/>
  <Override PartName="/xl/charts/colors45.xml" ContentType="application/vnd.ms-office.chartcolorstyle+xml"/>
  <Override PartName="/xl/drawings/drawing44.xml" ContentType="application/vnd.openxmlformats-officedocument.drawing+xml"/>
  <Override PartName="/xl/charts/chart35.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45.xml" ContentType="application/vnd.openxmlformats-officedocument.drawing+xml"/>
  <Override PartName="/xl/charts/chart36.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46.xml" ContentType="application/vnd.openxmlformats-officedocument.drawing+xml"/>
  <Override PartName="/xl/charts/chart37.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47.xml" ContentType="application/vnd.openxmlformats-officedocument.drawing+xml"/>
  <Override PartName="/xl/charts/chart38.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48.xml" ContentType="application/vnd.openxmlformats-officedocument.drawing+xml"/>
  <Override PartName="/xl/charts/chart39.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49.xml" ContentType="application/vnd.openxmlformats-officedocument.drawing+xml"/>
  <Override PartName="/xl/charts/chart40.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50.xml" ContentType="application/vnd.openxmlformats-officedocument.drawing+xml"/>
  <Override PartName="/xl/charts/chart41.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51.xml" ContentType="application/vnd.openxmlformats-officedocument.drawing+xml"/>
  <Override PartName="/xl/charts/chart42.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52.xml" ContentType="application/vnd.openxmlformats-officedocument.drawing+xml"/>
  <Override PartName="/xl/charts/chart43.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53.xml" ContentType="application/vnd.openxmlformats-officedocument.drawing+xml"/>
  <Override PartName="/xl/charts/chartEx12.xml" ContentType="application/vnd.ms-office.chartex+xml"/>
  <Override PartName="/xl/charts/style55.xml" ContentType="application/vnd.ms-office.chartstyle+xml"/>
  <Override PartName="/xl/charts/colors55.xml" ContentType="application/vnd.ms-office.chartcolorstyle+xml"/>
  <Override PartName="/xl/drawings/drawing54.xml" ContentType="application/vnd.openxmlformats-officedocument.drawing+xml"/>
  <Override PartName="/xl/charts/chart44.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55.xml" ContentType="application/vnd.openxmlformats-officedocument.drawing+xml"/>
  <Override PartName="/xl/charts/chart45.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56.xml" ContentType="application/vnd.openxmlformats-officedocument.drawing+xml"/>
  <Override PartName="/xl/charts/chartEx13.xml" ContentType="application/vnd.ms-office.chartex+xml"/>
  <Override PartName="/xl/charts/style58.xml" ContentType="application/vnd.ms-office.chartstyle+xml"/>
  <Override PartName="/xl/charts/colors58.xml" ContentType="application/vnd.ms-office.chartcolorstyle+xml"/>
  <Override PartName="/xl/charts/chartEx14.xml" ContentType="application/vnd.ms-office.chartex+xml"/>
  <Override PartName="/xl/charts/style59.xml" ContentType="application/vnd.ms-office.chartstyle+xml"/>
  <Override PartName="/xl/charts/colors59.xml" ContentType="application/vnd.ms-office.chartcolorstyle+xml"/>
  <Override PartName="/xl/drawings/drawing57.xml" ContentType="application/vnd.openxmlformats-officedocument.drawing+xml"/>
  <Override PartName="/xl/charts/chart46.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58.xml" ContentType="application/vnd.openxmlformats-officedocument.drawing+xml"/>
  <Override PartName="/xl/charts/chart47.xml" ContentType="application/vnd.openxmlformats-officedocument.drawingml.chart+xml"/>
  <Override PartName="/xl/charts/style61.xml" ContentType="application/vnd.ms-office.chartstyle+xml"/>
  <Override PartName="/xl/charts/colors6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Dropbox\CIIR\01 FONDEF 2021 Ejecución\procesamiento_preati\bbdd\"/>
    </mc:Choice>
  </mc:AlternateContent>
  <xr:revisionPtr revIDLastSave="0" documentId="13_ncr:1_{5118F864-F35C-45BE-9D1E-D7DA45BD6E57}" xr6:coauthVersionLast="47" xr6:coauthVersionMax="47" xr10:uidLastSave="{00000000-0000-0000-0000-000000000000}"/>
  <bookViews>
    <workbookView xWindow="-108" yWindow="-108" windowWidth="23256" windowHeight="12576" firstSheet="66" activeTab="68" xr2:uid="{00000000-000D-0000-FFFF-FFFF00000000}"/>
  </bookViews>
  <sheets>
    <sheet name="actividad_complementaria" sheetId="1" r:id="rId1"/>
    <sheet name="admision_mascotas" sheetId="2" r:id="rId2"/>
    <sheet name="ano_inicio" sheetId="3" r:id="rId3"/>
    <sheet name="artesania_local" sheetId="4" r:id="rId4"/>
    <sheet name="capacidad_de_carga" sheetId="5" r:id="rId5"/>
    <sheet name="comida" sheetId="6" r:id="rId6"/>
    <sheet name="compra_comunidad" sheetId="7" r:id="rId7"/>
    <sheet name="comuna" sheetId="8" r:id="rId8"/>
    <sheet name="comuna_otra_pegada" sheetId="9" r:id="rId9"/>
    <sheet name="discapacidad" sheetId="18" r:id="rId10"/>
    <sheet name="disponibilidad_agua" sheetId="19" r:id="rId11"/>
    <sheet name="educacion" sheetId="20" r:id="rId12"/>
    <sheet name="eficiencia_energetica" sheetId="21" r:id="rId13"/>
    <sheet name="encuesta_turista" sheetId="22" r:id="rId14"/>
    <sheet name="espacio_desarrollo" sheetId="23" r:id="rId15"/>
    <sheet name="financiamiento" sheetId="24" r:id="rId16"/>
    <sheet name="financiamiento_institucion" sheetId="25" r:id="rId17"/>
    <sheet name="gasto_turista" sheetId="26" r:id="rId18"/>
    <sheet name="gasto_turista_comuna" sheetId="27" r:id="rId19"/>
    <sheet name="id_genero" sheetId="28" r:id="rId20"/>
    <sheet name="sus_gestion_basura" sheetId="29" r:id="rId21"/>
    <sheet name="herramienta_difusion" sheetId="30" r:id="rId22"/>
    <sheet name="idioma" sheetId="31" r:id="rId23"/>
    <sheet name="informacion_ancestral" sheetId="32" r:id="rId24"/>
    <sheet name="informacion_ancestral_pueblo" sheetId="33" r:id="rId25"/>
    <sheet name="inicio_actividades" sheetId="34" r:id="rId26"/>
    <sheet name="instalaciones_turisticas" sheetId="35" r:id="rId27"/>
    <sheet name="organizacion_indigena" sheetId="68" r:id="rId28"/>
    <sheet name="internet" sheetId="36" r:id="rId29"/>
    <sheet name="justificacion_no_inicio" sheetId="37" r:id="rId30"/>
    <sheet name="zona_emprendimiento" sheetId="66" r:id="rId31"/>
    <sheet name="Hoja2" sheetId="67" r:id="rId32"/>
    <sheet name="n_personas_emprendimiento_alta" sheetId="38" r:id="rId33"/>
    <sheet name="n_personas_emprendimiento_baja" sheetId="39" r:id="rId34"/>
    <sheet name="n_turistas_alta" sheetId="40" r:id="rId35"/>
    <sheet name="capacitaciones_recibidas" sheetId="70" r:id="rId36"/>
    <sheet name="capacitaciones_recibidas_neces" sheetId="72" r:id="rId37"/>
    <sheet name="capacitaciones_necesitadas" sheetId="71" r:id="rId38"/>
    <sheet name="n_turistas_suma" sheetId="41" r:id="rId39"/>
    <sheet name="n_turistas_suma_pueblo" sheetId="42" r:id="rId40"/>
    <sheet name="normas_comportamiento_personas" sheetId="43" r:id="rId41"/>
    <sheet name="normas_comportamiento_servicios" sheetId="44" r:id="rId42"/>
    <sheet name="obj" sheetId="45" r:id="rId43"/>
    <sheet name="objetos" sheetId="47" r:id="rId44"/>
    <sheet name="organizacion_no_indigena" sheetId="48" r:id="rId45"/>
    <sheet name="servicios_recreativos" sheetId="69" r:id="rId46"/>
    <sheet name="porcentaje_pueblo_indigena" sheetId="49" r:id="rId47"/>
    <sheet name="promedio_por_genero" sheetId="50" r:id="rId48"/>
    <sheet name="recuperacion_ambiental" sheetId="51" r:id="rId49"/>
    <sheet name="relaciones_externas" sheetId="52" r:id="rId50"/>
    <sheet name="resguardo_patrimonial" sheetId="53" r:id="rId51"/>
    <sheet name="sello_indigena" sheetId="54" r:id="rId52"/>
    <sheet name="servicios_turisticos" sheetId="55" r:id="rId53"/>
    <sheet name="sociedad_emprendimiento" sheetId="56" r:id="rId54"/>
    <sheet name="temporada_abierto" sheetId="57" r:id="rId55"/>
    <sheet name="tipos_sociedad" sheetId="58" r:id="rId56"/>
    <sheet name="tramite_formalizacion" sheetId="59" r:id="rId57"/>
    <sheet name="tramite_formalizacion_pueblos" sheetId="60" r:id="rId58"/>
    <sheet name="turismo_afectado" sheetId="61" r:id="rId59"/>
    <sheet name="turismo_principal" sheetId="62" r:id="rId60"/>
    <sheet name="turismo_principal_pueblo" sheetId="63" r:id="rId61"/>
    <sheet name="vinculacion_otros_actores" sheetId="64" r:id="rId62"/>
    <sheet name="wb" sheetId="65" r:id="rId63"/>
    <sheet name="crisis_desarrollo" sheetId="10" r:id="rId64"/>
    <sheet name="crisis_primeros_auxilios" sheetId="11" r:id="rId65"/>
    <sheet name="crisis_recuperacion" sheetId="14" r:id="rId66"/>
    <sheet name="crisis_protocolo_emergencia" sheetId="12" r:id="rId67"/>
    <sheet name="crisis_protocolo_sanitario" sheetId="13" r:id="rId68"/>
    <sheet name="crisis_tipo_evento" sheetId="15" r:id="rId69"/>
    <sheet name="crisis_zona_riesgo" sheetId="16" r:id="rId70"/>
    <sheet name="crisis_zona_segura" sheetId="17" r:id="rId71"/>
  </sheets>
  <definedNames>
    <definedName name="_xlchart.v1.0" hidden="1">comuna!$A$2:$A$18</definedName>
    <definedName name="_xlchart.v1.1" hidden="1">comuna!$D$2:$D$18</definedName>
    <definedName name="_xlchart.v1.10" hidden="1">instalaciones_turisticas!$B$2:$B$14</definedName>
    <definedName name="_xlchart.v1.11" hidden="1">capacitaciones_recibidas!$A$2:$A$12</definedName>
    <definedName name="_xlchart.v1.12" hidden="1">capacitaciones_recibidas!$C$2:$C$12</definedName>
    <definedName name="_xlchart.v1.13" hidden="1">capacitaciones_necesitadas!$A$2:$A$13</definedName>
    <definedName name="_xlchart.v1.14" hidden="1">capacitaciones_necesitadas!$C$2:$C$13</definedName>
    <definedName name="_xlchart.v1.15" hidden="1">servicios_recreativos!$A$3:$A$10</definedName>
    <definedName name="_xlchart.v1.16" hidden="1">servicios_recreativos!$C$3:$C$10</definedName>
    <definedName name="_xlchart.v1.17" hidden="1">servicios_turisticos!$A$2:$A$9</definedName>
    <definedName name="_xlchart.v1.18" hidden="1">servicios_turisticos!$D$2:$D$9</definedName>
    <definedName name="_xlchart.v1.19" hidden="1">crisis_recuperacion!$A$2:$A$4</definedName>
    <definedName name="_xlchart.v1.2" hidden="1">eficiencia_energetica!$A$2:$A$7</definedName>
    <definedName name="_xlchart.v1.20" hidden="1">crisis_recuperacion!$B$2:$B$4</definedName>
    <definedName name="_xlchart.v1.21" hidden="1">crisis_tipo_evento!$A$2:$A$13</definedName>
    <definedName name="_xlchart.v1.22" hidden="1">crisis_tipo_evento!$C$2:$C$13</definedName>
    <definedName name="_xlchart.v1.23" hidden="1">crisis_tipo_evento!$F$6</definedName>
    <definedName name="_xlchart.v1.3" hidden="1">eficiencia_energetica!$B$2:$B$7</definedName>
    <definedName name="_xlchart.v1.4" hidden="1">financiamiento_institucion!$G$13</definedName>
    <definedName name="_xlchart.v1.5" hidden="1">financiamiento_institucion!$A$2:$A$14</definedName>
    <definedName name="_xlchart.v1.6" hidden="1">financiamiento_institucion!$C$2:$C$14</definedName>
    <definedName name="_xlchart.v1.7" hidden="1">herramienta_difusion!$A$2:$A$10</definedName>
    <definedName name="_xlchart.v1.8" hidden="1">herramienta_difusion!$D$2:$D$10</definedName>
    <definedName name="_xlchart.v1.9" hidden="1">instalaciones_turisticas!$A$2:$A$14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15" l="1"/>
  <c r="C15" i="15"/>
  <c r="C14" i="15"/>
  <c r="C13" i="15"/>
  <c r="C12" i="15"/>
  <c r="C11" i="15"/>
  <c r="C10" i="15"/>
  <c r="C9" i="15"/>
  <c r="C8" i="15"/>
  <c r="C7" i="15"/>
  <c r="C6" i="15"/>
  <c r="C5" i="15"/>
  <c r="C4" i="15"/>
  <c r="C3" i="15"/>
  <c r="C2" i="15"/>
  <c r="B2" i="31"/>
  <c r="B3" i="31"/>
  <c r="C8" i="31"/>
  <c r="D2" i="30"/>
  <c r="C3" i="71"/>
  <c r="C4" i="71"/>
  <c r="C5" i="71"/>
  <c r="C6" i="71"/>
  <c r="C7" i="71"/>
  <c r="C8" i="71"/>
  <c r="C9" i="71"/>
  <c r="C10" i="71"/>
  <c r="C11" i="71"/>
  <c r="C12" i="71"/>
  <c r="C13" i="71"/>
  <c r="C2" i="71"/>
  <c r="C9" i="70"/>
  <c r="C12" i="70"/>
  <c r="C3" i="70"/>
  <c r="C5" i="70"/>
  <c r="C4" i="70"/>
  <c r="C10" i="70"/>
  <c r="C6" i="70"/>
  <c r="C7" i="70"/>
  <c r="C11" i="70"/>
  <c r="C8" i="70"/>
  <c r="C2" i="70"/>
  <c r="C24" i="34"/>
  <c r="C23" i="34"/>
  <c r="C22" i="34"/>
  <c r="C21" i="34"/>
  <c r="C20" i="34"/>
  <c r="C19" i="34"/>
  <c r="C18" i="34"/>
  <c r="C17" i="34"/>
  <c r="C16" i="34"/>
  <c r="C15" i="34"/>
  <c r="C14" i="34"/>
  <c r="C13" i="34"/>
  <c r="C12" i="34"/>
  <c r="C11" i="34"/>
  <c r="C10" i="34"/>
  <c r="C9" i="34"/>
  <c r="C8" i="34"/>
  <c r="C7" i="34"/>
  <c r="C6" i="34"/>
  <c r="C5" i="34"/>
  <c r="C4" i="34"/>
  <c r="C3" i="34"/>
  <c r="C2" i="34"/>
  <c r="B25" i="34"/>
  <c r="B3" i="29"/>
  <c r="B4" i="29"/>
  <c r="B5" i="29"/>
  <c r="B6" i="29"/>
  <c r="B7" i="29"/>
  <c r="B2" i="29"/>
  <c r="D4" i="40"/>
  <c r="D3" i="40"/>
  <c r="D17" i="40"/>
  <c r="D18" i="40"/>
  <c r="D19" i="40"/>
  <c r="D20" i="40"/>
  <c r="D21" i="40"/>
  <c r="D13" i="40"/>
  <c r="D22" i="40"/>
  <c r="D23" i="40"/>
  <c r="D6" i="40"/>
  <c r="D24" i="40"/>
  <c r="D25" i="40"/>
  <c r="D14" i="40"/>
  <c r="D26" i="40"/>
  <c r="D27" i="40"/>
  <c r="D15" i="40"/>
  <c r="D16" i="40"/>
  <c r="D28" i="40"/>
  <c r="D29" i="40"/>
  <c r="D8" i="40"/>
  <c r="D9" i="40"/>
  <c r="D30" i="40"/>
  <c r="D31" i="40"/>
  <c r="D10" i="40"/>
  <c r="D2" i="40"/>
  <c r="D5" i="40"/>
  <c r="D7" i="40"/>
  <c r="D11" i="40"/>
  <c r="D32" i="40"/>
  <c r="D33" i="40"/>
  <c r="D34" i="40"/>
  <c r="D12" i="40"/>
  <c r="B35" i="40"/>
  <c r="C3" i="69"/>
  <c r="C4" i="69"/>
  <c r="C5" i="69"/>
  <c r="C6" i="69"/>
  <c r="C7" i="69"/>
  <c r="C8" i="69"/>
  <c r="C9" i="69"/>
  <c r="C10" i="69"/>
  <c r="C2" i="69"/>
  <c r="B11" i="69"/>
  <c r="D3" i="58"/>
  <c r="D5" i="58"/>
  <c r="D7" i="58"/>
  <c r="D2" i="58"/>
  <c r="D4" i="58"/>
  <c r="D8" i="58"/>
  <c r="D6" i="58"/>
  <c r="C3" i="66"/>
  <c r="C2" i="66"/>
  <c r="B4" i="66"/>
  <c r="C3" i="37"/>
  <c r="C4" i="1"/>
  <c r="C3" i="1"/>
  <c r="C2" i="1"/>
  <c r="C5" i="1"/>
  <c r="D3" i="59"/>
  <c r="D4" i="59"/>
  <c r="D5" i="59"/>
  <c r="D6" i="59"/>
  <c r="D2" i="59"/>
  <c r="B4" i="31"/>
  <c r="B5" i="31"/>
  <c r="B6" i="31"/>
  <c r="B7" i="31"/>
  <c r="D3" i="55"/>
  <c r="D4" i="55"/>
  <c r="D5" i="55"/>
  <c r="D6" i="55"/>
  <c r="D7" i="55"/>
  <c r="D8" i="55"/>
  <c r="D9" i="55"/>
  <c r="D10" i="55"/>
  <c r="D2" i="55"/>
  <c r="B3" i="35"/>
  <c r="B4" i="35"/>
  <c r="B5" i="35"/>
  <c r="B6" i="35"/>
  <c r="B7" i="35"/>
  <c r="B8" i="35"/>
  <c r="B9" i="35"/>
  <c r="B10" i="35"/>
  <c r="B11" i="35"/>
  <c r="B12" i="35"/>
  <c r="B13" i="35"/>
  <c r="B14" i="35"/>
  <c r="B2" i="35"/>
  <c r="D3" i="30"/>
  <c r="D4" i="30"/>
  <c r="D5" i="30"/>
  <c r="D6" i="30"/>
  <c r="D7" i="30"/>
  <c r="D8" i="30"/>
  <c r="D9" i="30"/>
  <c r="D10" i="30"/>
  <c r="C7" i="37"/>
  <c r="C6" i="37"/>
  <c r="C5" i="37"/>
  <c r="C4" i="37"/>
  <c r="B8" i="37"/>
  <c r="B6" i="61"/>
  <c r="D5" i="57"/>
  <c r="D2" i="57"/>
  <c r="D3" i="57"/>
  <c r="D6" i="57"/>
  <c r="D4" i="57"/>
  <c r="B7" i="57"/>
  <c r="D3" i="56"/>
  <c r="D4" i="56"/>
  <c r="D5" i="56"/>
  <c r="D2" i="56"/>
  <c r="B6" i="56"/>
  <c r="B11" i="55"/>
  <c r="D5" i="53"/>
  <c r="D4" i="53"/>
  <c r="D3" i="53"/>
  <c r="D2" i="53"/>
  <c r="B5" i="53"/>
  <c r="D2" i="52"/>
  <c r="D4" i="52"/>
  <c r="B5" i="52"/>
  <c r="D4" i="51"/>
  <c r="D2" i="51"/>
  <c r="B5" i="51"/>
  <c r="C9" i="49"/>
  <c r="C8" i="49"/>
  <c r="C7" i="49"/>
  <c r="C6" i="49"/>
  <c r="C5" i="49"/>
  <c r="C4" i="49"/>
  <c r="C3" i="49"/>
  <c r="C2" i="49"/>
  <c r="B13" i="49"/>
  <c r="D3" i="48"/>
  <c r="D2" i="48"/>
  <c r="B4" i="48"/>
  <c r="B5" i="44"/>
  <c r="D4" i="44"/>
  <c r="D2" i="44"/>
  <c r="D4" i="43"/>
  <c r="D2" i="43"/>
  <c r="B5" i="43"/>
  <c r="C3" i="39"/>
  <c r="C4" i="39"/>
  <c r="C5" i="39"/>
  <c r="C6" i="39"/>
  <c r="C7" i="39"/>
  <c r="C8" i="39"/>
  <c r="C9" i="39"/>
  <c r="C10" i="39"/>
  <c r="C11" i="39"/>
  <c r="C12" i="39"/>
  <c r="C13" i="39"/>
  <c r="B14" i="39"/>
  <c r="C2" i="39"/>
  <c r="C19" i="38"/>
  <c r="C18" i="38"/>
  <c r="C17" i="38"/>
  <c r="C16" i="38"/>
  <c r="C15" i="38"/>
  <c r="C14" i="38"/>
  <c r="C13" i="38"/>
  <c r="C12" i="38"/>
  <c r="C11" i="38"/>
  <c r="C10" i="38"/>
  <c r="C9" i="38"/>
  <c r="C8" i="38"/>
  <c r="C7" i="38"/>
  <c r="C6" i="38"/>
  <c r="C5" i="38"/>
  <c r="C4" i="38"/>
  <c r="C3" i="38"/>
  <c r="C2" i="38"/>
  <c r="B19" i="38"/>
  <c r="C14" i="25"/>
  <c r="C13" i="25"/>
  <c r="C12" i="25"/>
  <c r="C11" i="25"/>
  <c r="C10" i="25"/>
  <c r="C9" i="25"/>
  <c r="C8" i="25"/>
  <c r="C7" i="25"/>
  <c r="C6" i="25"/>
  <c r="C5" i="25"/>
  <c r="C4" i="25"/>
  <c r="C3" i="25"/>
  <c r="C2" i="25"/>
  <c r="C10" i="23"/>
  <c r="C9" i="23"/>
  <c r="C8" i="23"/>
  <c r="C7" i="23"/>
  <c r="C6" i="23"/>
  <c r="C5" i="23"/>
  <c r="C4" i="23"/>
  <c r="C3" i="23"/>
  <c r="C2" i="23"/>
  <c r="B6" i="1"/>
  <c r="C3" i="2"/>
  <c r="C2" i="2"/>
  <c r="B4" i="2"/>
  <c r="B4" i="14"/>
  <c r="B3" i="14"/>
  <c r="B2" i="14"/>
  <c r="B5" i="36"/>
  <c r="B4" i="36"/>
  <c r="B3" i="36"/>
  <c r="B2" i="36"/>
  <c r="C6" i="36"/>
  <c r="C15" i="35"/>
  <c r="B2" i="32"/>
  <c r="B3" i="32"/>
  <c r="C4" i="32"/>
  <c r="B10" i="30"/>
  <c r="B9" i="30"/>
  <c r="B8" i="30"/>
  <c r="B7" i="30"/>
  <c r="B6" i="30"/>
  <c r="B5" i="30"/>
  <c r="B4" i="30"/>
  <c r="B3" i="30"/>
  <c r="B2" i="30"/>
  <c r="C9" i="29"/>
  <c r="B3" i="21"/>
  <c r="B4" i="21"/>
  <c r="B5" i="21"/>
  <c r="B6" i="21"/>
  <c r="B7" i="21"/>
  <c r="B2" i="21"/>
  <c r="C8" i="21"/>
  <c r="B6" i="20"/>
  <c r="C8" i="20"/>
  <c r="B7" i="20" s="1"/>
  <c r="B3" i="18"/>
  <c r="B2" i="18"/>
  <c r="C4" i="18"/>
  <c r="B3" i="17"/>
  <c r="B2" i="17"/>
  <c r="C4" i="17"/>
  <c r="B2" i="16"/>
  <c r="B3" i="16"/>
  <c r="C4" i="16"/>
  <c r="C5" i="14"/>
  <c r="B3" i="12"/>
  <c r="B2" i="12"/>
  <c r="B3" i="11"/>
  <c r="B2" i="11"/>
  <c r="C4" i="13"/>
  <c r="B3" i="13" s="1"/>
  <c r="C4" i="12"/>
  <c r="C4" i="11"/>
  <c r="C4" i="7"/>
  <c r="B3" i="7" s="1"/>
  <c r="C5" i="5"/>
  <c r="C3" i="5"/>
  <c r="C2" i="5"/>
  <c r="B4" i="5"/>
  <c r="C2" i="4"/>
  <c r="C14" i="39" l="1"/>
  <c r="B3" i="20"/>
  <c r="B2" i="20"/>
  <c r="B4" i="20"/>
  <c r="B5" i="20"/>
  <c r="B4" i="17"/>
  <c r="B2" i="13"/>
  <c r="B2" i="7"/>
</calcChain>
</file>

<file path=xl/sharedStrings.xml><?xml version="1.0" encoding="utf-8"?>
<sst xmlns="http://schemas.openxmlformats.org/spreadsheetml/2006/main" count="7292" uniqueCount="1014">
  <si>
    <t>actividad_complementaria</t>
  </si>
  <si>
    <t>total</t>
  </si>
  <si>
    <t>porcentaje</t>
  </si>
  <si>
    <t>No responde</t>
  </si>
  <si>
    <t>Otras</t>
  </si>
  <si>
    <t>Pensionado(a)</t>
  </si>
  <si>
    <t>Trabajo de cuidado de personas remunerado</t>
  </si>
  <si>
    <t>Trabajo remunerado (con contrato o sin contrato)</t>
  </si>
  <si>
    <t>admision_mascotas</t>
  </si>
  <si>
    <t>No</t>
  </si>
  <si>
    <t>No aplica</t>
  </si>
  <si>
    <t>Sí</t>
  </si>
  <si>
    <t>ano_inicio</t>
  </si>
  <si>
    <t>1980</t>
  </si>
  <si>
    <t>1991</t>
  </si>
  <si>
    <t>1995</t>
  </si>
  <si>
    <t>1996</t>
  </si>
  <si>
    <t>1999</t>
  </si>
  <si>
    <t>2000</t>
  </si>
  <si>
    <t>2001</t>
  </si>
  <si>
    <t>2002</t>
  </si>
  <si>
    <t>2008</t>
  </si>
  <si>
    <t>2010</t>
  </si>
  <si>
    <t>2011</t>
  </si>
  <si>
    <t>2012</t>
  </si>
  <si>
    <t>2013</t>
  </si>
  <si>
    <t>2014</t>
  </si>
  <si>
    <t>2015</t>
  </si>
  <si>
    <t>2016</t>
  </si>
  <si>
    <t>2017</t>
  </si>
  <si>
    <t>2018</t>
  </si>
  <si>
    <t>2019</t>
  </si>
  <si>
    <t>2020</t>
  </si>
  <si>
    <t>2021</t>
  </si>
  <si>
    <t>2022</t>
  </si>
  <si>
    <t>2023</t>
  </si>
  <si>
    <t>artesania_local</t>
  </si>
  <si>
    <t>capacidad_de_carga</t>
  </si>
  <si>
    <t>adaptabilidad_comida</t>
  </si>
  <si>
    <t>compra_comunidad</t>
  </si>
  <si>
    <t>comuna_emprendimiento</t>
  </si>
  <si>
    <t>Aisén</t>
  </si>
  <si>
    <t>Alto Bío Bío</t>
  </si>
  <si>
    <t>Arauco</t>
  </si>
  <si>
    <t>Cabo de Hornos</t>
  </si>
  <si>
    <t>Carahue</t>
  </si>
  <si>
    <t>Cañete</t>
  </si>
  <si>
    <t>Contulmo</t>
  </si>
  <si>
    <t>Curarrehue</t>
  </si>
  <si>
    <t>Freire</t>
  </si>
  <si>
    <t>Freirina</t>
  </si>
  <si>
    <t>Laja</t>
  </si>
  <si>
    <t>Lonquimay</t>
  </si>
  <si>
    <t>Los Lagos</t>
  </si>
  <si>
    <t>Los Muermos</t>
  </si>
  <si>
    <t>Los Vilos</t>
  </si>
  <si>
    <t>Los Ángeles</t>
  </si>
  <si>
    <t>Melipeuco</t>
  </si>
  <si>
    <t>Nueva Imperial</t>
  </si>
  <si>
    <t>Panguipulli</t>
  </si>
  <si>
    <t>Pitrufquén</t>
  </si>
  <si>
    <t>Providencia</t>
  </si>
  <si>
    <t>Pucón</t>
  </si>
  <si>
    <t>Putre</t>
  </si>
  <si>
    <t>Quellón</t>
  </si>
  <si>
    <t>Quemchi</t>
  </si>
  <si>
    <t>Rapa Nui</t>
  </si>
  <si>
    <t>Saavedra</t>
  </si>
  <si>
    <t>San José de Maipo</t>
  </si>
  <si>
    <t>San Pedro de Atacama</t>
  </si>
  <si>
    <t>Talagante</t>
  </si>
  <si>
    <t>Teodoro Schmidt</t>
  </si>
  <si>
    <t>Toltén</t>
  </si>
  <si>
    <t>Valdivia</t>
  </si>
  <si>
    <t>Vicuña</t>
  </si>
  <si>
    <t>Vilcún</t>
  </si>
  <si>
    <t>Villarrica</t>
  </si>
  <si>
    <t>Viña del Mar</t>
  </si>
  <si>
    <t>crisis_desarrollo</t>
  </si>
  <si>
    <t>crisis_primeros_auxilios</t>
  </si>
  <si>
    <t>crisis_protocolo_emergencia</t>
  </si>
  <si>
    <t>crisis_protocolo_sanitario</t>
  </si>
  <si>
    <t>crisis_recuperacion</t>
  </si>
  <si>
    <t>No recuperado</t>
  </si>
  <si>
    <t>Parcialmente recuperado</t>
  </si>
  <si>
    <t>Recuperado</t>
  </si>
  <si>
    <t>crisis_tipo_evento</t>
  </si>
  <si>
    <t>Aluviones</t>
  </si>
  <si>
    <t>Crisis políticas y sociales</t>
  </si>
  <si>
    <t>Desborde de ríos</t>
  </si>
  <si>
    <t>Erupciones volcánicas</t>
  </si>
  <si>
    <t>Escasez hídrica</t>
  </si>
  <si>
    <t>Incendios</t>
  </si>
  <si>
    <t>Marejadas</t>
  </si>
  <si>
    <t>Nieve excesiva</t>
  </si>
  <si>
    <t>Otro</t>
  </si>
  <si>
    <t>Pandemia del COVID - 19</t>
  </si>
  <si>
    <t>Plagas</t>
  </si>
  <si>
    <t>Remolinos y/o Trombas Marinas</t>
  </si>
  <si>
    <t>Rodados</t>
  </si>
  <si>
    <t>Terremoto</t>
  </si>
  <si>
    <t>Tormenta</t>
  </si>
  <si>
    <t>Tsunami/Maremoto</t>
  </si>
  <si>
    <t>crisis_zona_riesgo</t>
  </si>
  <si>
    <t>crisis_zona_segura</t>
  </si>
  <si>
    <t>discapacidad</t>
  </si>
  <si>
    <t>disponibilidad_agua</t>
  </si>
  <si>
    <t>educacion</t>
  </si>
  <si>
    <t>Educación Primaria</t>
  </si>
  <si>
    <t>Educación Secundaria (técnica o humanista)</t>
  </si>
  <si>
    <t>Educación Superior Técnica</t>
  </si>
  <si>
    <t>Educación Superior Universitaria</t>
  </si>
  <si>
    <t>Educación Universitaria</t>
  </si>
  <si>
    <t>Prefiero no decirlo.</t>
  </si>
  <si>
    <t>Sin estudios</t>
  </si>
  <si>
    <t>eficiencia_energetica</t>
  </si>
  <si>
    <t>Aislación térmica de instalaciones turísticas</t>
  </si>
  <si>
    <t>Biodigestores</t>
  </si>
  <si>
    <t>No posee este tipo de tecnología</t>
  </si>
  <si>
    <t>Paneles solares</t>
  </si>
  <si>
    <t>Termos solares para calentar agua</t>
  </si>
  <si>
    <t>genero</t>
  </si>
  <si>
    <t>edad</t>
  </si>
  <si>
    <t>pueblo_indigena</t>
  </si>
  <si>
    <t>conexion_internet</t>
  </si>
  <si>
    <t>comuna_emprendimiento_otra</t>
  </si>
  <si>
    <t>zona_emprendimiento</t>
  </si>
  <si>
    <t>sociedad_emprendimiento</t>
  </si>
  <si>
    <t>sociedad_emprendimiento_otra</t>
  </si>
  <si>
    <t>turismo_principal</t>
  </si>
  <si>
    <t>temporada_abierto</t>
  </si>
  <si>
    <t>tramite_formalizacion</t>
  </si>
  <si>
    <t>inicio_actividades</t>
  </si>
  <si>
    <t>tipos_sociedad</t>
  </si>
  <si>
    <t>tipos_sociedad_otras</t>
  </si>
  <si>
    <t>categoria_sernatur</t>
  </si>
  <si>
    <t>justificacion_no_inicio</t>
  </si>
  <si>
    <t>sello_indigena</t>
  </si>
  <si>
    <t>espacio_desarrollo</t>
  </si>
  <si>
    <t>instalaciones_turisticas</t>
  </si>
  <si>
    <t>instalaciones_turisticas_otro</t>
  </si>
  <si>
    <t>herramienta_difusion</t>
  </si>
  <si>
    <t>herramienta_difusion_otra</t>
  </si>
  <si>
    <t>idioma</t>
  </si>
  <si>
    <t>idioma_otra</t>
  </si>
  <si>
    <t>organizaciones_indigenas</t>
  </si>
  <si>
    <t>organizaciones_no_indigenas</t>
  </si>
  <si>
    <t>organizaciones_no_indigenas_cual</t>
  </si>
  <si>
    <t>servicios_turisticos</t>
  </si>
  <si>
    <t>servicios_turisticos_otro</t>
  </si>
  <si>
    <t>servicios_recreativos</t>
  </si>
  <si>
    <t>servicios_recreativos_otro</t>
  </si>
  <si>
    <t>n_turistas_alta</t>
  </si>
  <si>
    <t>gasto_turista</t>
  </si>
  <si>
    <t>ingreso_otra</t>
  </si>
  <si>
    <t>actividad_complementaria_otra</t>
  </si>
  <si>
    <t>n_personas_emprendimiento_alta</t>
  </si>
  <si>
    <t>n_personas_emprendimiento_baja</t>
  </si>
  <si>
    <t>n_personas_emprendimiento_familia</t>
  </si>
  <si>
    <t>financiamiento</t>
  </si>
  <si>
    <t>financiamiento_especifique</t>
  </si>
  <si>
    <t>financiamiento_institucion</t>
  </si>
  <si>
    <t>financiamiento_institucion_especifique</t>
  </si>
  <si>
    <t>invita_actividad</t>
  </si>
  <si>
    <t>invita_actividad_otra</t>
  </si>
  <si>
    <t>relaciones_externas</t>
  </si>
  <si>
    <t>vinculacion_otros_actores</t>
  </si>
  <si>
    <t>resguardo_patrimonial</t>
  </si>
  <si>
    <t>informacion_ancestral</t>
  </si>
  <si>
    <t>normas_comportamiento_personas</t>
  </si>
  <si>
    <t>normas_comportamiento_servicios</t>
  </si>
  <si>
    <t>gestion_basura</t>
  </si>
  <si>
    <t>gestion_basura_otro</t>
  </si>
  <si>
    <t>eficiencia_energetica_cual</t>
  </si>
  <si>
    <t>abastecimiento_agua</t>
  </si>
  <si>
    <t>recuperacion_ambiental</t>
  </si>
  <si>
    <t>turismo_afectado</t>
  </si>
  <si>
    <t>capacitaciones_recibidas</t>
  </si>
  <si>
    <t>capacitaciones_necesitadas</t>
  </si>
  <si>
    <t>venta_total</t>
  </si>
  <si>
    <t>crisis_tipo_evento_otro</t>
  </si>
  <si>
    <t>crisis_desercion_laboral</t>
  </si>
  <si>
    <t>crisis_medios_comunicacion</t>
  </si>
  <si>
    <t>crisis_medios_comunicacion_otros</t>
  </si>
  <si>
    <t>crisis_actores</t>
  </si>
  <si>
    <t>crisis_actores_cual</t>
  </si>
  <si>
    <t>Masculino</t>
  </si>
  <si>
    <t>Mapuche</t>
  </si>
  <si>
    <t>Regular</t>
  </si>
  <si>
    <t>Rural</t>
  </si>
  <si>
    <t>Comunitario</t>
  </si>
  <si>
    <t>Temporada Alta (Diciembre-Marzo)</t>
  </si>
  <si>
    <t>Inicio de actividad ante Servicio de Impuestos Internos</t>
  </si>
  <si>
    <t>SPA (Sociedad por Acciones)</t>
  </si>
  <si>
    <t>Propiedad individual</t>
  </si>
  <si>
    <t>Sendero Turístico, Otras</t>
  </si>
  <si>
    <t>Boca a boca, Canales municipales u otras instancias públicas, Página web, Teléfono y/o WhatsApp</t>
  </si>
  <si>
    <t>Español</t>
  </si>
  <si>
    <t>Tour Operador, Guía, Actividades Recreativas (Por ejemplo: caminatas, pesca, cabalgatas, termas, charlas culturales, etc.)</t>
  </si>
  <si>
    <t>Caminatas, Charlas culturales, Observación de aves</t>
  </si>
  <si>
    <t>50</t>
  </si>
  <si>
    <t>$30.000 - $45.000</t>
  </si>
  <si>
    <t>Trabajo remunerado (con contrato o sin contrato), Trabajo agrícola, ganadero, forestal y/o pesca (por cuenta propia)</t>
  </si>
  <si>
    <t>Capital propio (Inversión propia), Fondos públicos (Proyectos y/o programas de instituciones y municipios)</t>
  </si>
  <si>
    <t>CORFO, Municipios</t>
  </si>
  <si>
    <t>Actividades agrícolas (Chacras, quinta, huerta, invernaderos, siembra y cosecha), Recolección de frutas (Guayabas, paltas, cerezas, peras, membrillos, papaya, etc.), Recolección de hierbas medicinales, Actividades gastronómicas (Cocinar, preparativo de la mesa, curanto, etc.)</t>
  </si>
  <si>
    <t>SÍ</t>
  </si>
  <si>
    <t>Basureros públicos</t>
  </si>
  <si>
    <t>Atención al turista, Diseño de productos turísticos (Por ejemplo: experiencia, servicios, rutas), Guiado turístico, Idioma extranjero, Patrimonio, cultura y lengua indígena, Primeros auxilios y seguridad, Tour Operador</t>
  </si>
  <si>
    <t>Diseño de productos turísticos (Por ejemplo: experiencia, servicios, rutas), Venta y promoción de servicios turísticos (Por ejemplo: redes sociales, participación en rueda de negocios), Gestión del negocio (Finanzas, contabilidad, impuestos)</t>
  </si>
  <si>
    <t>2.000.000</t>
  </si>
  <si>
    <t>Crisis políticas y sociales, Pandemia del COVID - 19</t>
  </si>
  <si>
    <t>Bomberos, Carabineros, Comunidad y/o asociación indígena, Instituciones de gobierno, Municipio, Organizaciones funcionales y territoriales (Junta de vecinos, club deportivo, etc.)</t>
  </si>
  <si>
    <t>Femenino</t>
  </si>
  <si>
    <t>Comodato</t>
  </si>
  <si>
    <t>Cabaña, Camping, Alojamiento al interior de su casa, Restaurante o cocinería, El Huerto/La Huerta, Sendero Turístico, Taller de Artesanía</t>
  </si>
  <si>
    <t>Boca a boca, Página web, Redes Sociales (Por ejemplo: Instagram y Facebook), Teléfono y/o WhatsApp</t>
  </si>
  <si>
    <t>Español, Mapuzungun o Chezungun</t>
  </si>
  <si>
    <t>Alojamiento, Gastronomía, Venta de artesanías o joyas, Tour Operador, Guía, Actividades Recreativas (Por ejemplo: caminatas, pesca, cabalgatas, termas, charlas culturales, etc.), Transporte, Souvenir (recuerdos), Productos de huerto o invernadero</t>
  </si>
  <si>
    <t>4</t>
  </si>
  <si>
    <t>$45.000 - $75.000</t>
  </si>
  <si>
    <t>Fondos públicos (Proyectos y/o programas de instituciones y municipios)</t>
  </si>
  <si>
    <t>SERCOTEC</t>
  </si>
  <si>
    <t>Actividades agrícolas (Chacras, quinta, huerta, invernaderos, siembra y cosecha), Actividades ganaderas y avícolas (Esquila, floreo, recolección de huevos, otros), Recolección de frutos silvestres (Piñones, hongos, murta,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</si>
  <si>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Parcialmente</t>
  </si>
  <si>
    <t>Se informa que el turista debe llevarse su basura, Se cuenta con un sistema de reciclaje o reutilización de residuos orgánicos (compostaje, lumbricultura, abono, etc.), Basureros públicos</t>
  </si>
  <si>
    <t>Atención al turista, Guiado turístico, Primeros auxilios y seguridad, Tour Operador, Venta y promoción de servicios turísticos (Por ejemplo: redes sociales, participación en rueda de negocios), Gestión del negocio (Finanzas, contabilidad, impuestos)</t>
  </si>
  <si>
    <t>Diseño de productos turísticos (Por ejemplo: experiencia, servicios, rutas), Guiado turístico, Idioma extranjero, Patrimonio, cultura y lengua indígena</t>
  </si>
  <si>
    <t>200000</t>
  </si>
  <si>
    <t>Comunidad y/o asociación indígena, Municipio</t>
  </si>
  <si>
    <t>Buena</t>
  </si>
  <si>
    <t>Urbana</t>
  </si>
  <si>
    <t>Individual</t>
  </si>
  <si>
    <t>Fines de semana largos o festivos</t>
  </si>
  <si>
    <t>EIRL (Empresa Individual de Responsabilidad Limitada)</t>
  </si>
  <si>
    <t>Camping, Restaurante o cocinería, El Huerto/La Huerta, Sendero Turístico, Termas</t>
  </si>
  <si>
    <t>Boca a boca, Redes Sociales (Por ejemplo: Instagram y Facebook), Teléfono y/o WhatsApp</t>
  </si>
  <si>
    <t>Caminatas, Charlas culturales, Observación astronómica, Termas, Observación de aves, Otros</t>
  </si>
  <si>
    <t>Acampada, educación ambiental desde la mirada cosmovisión mapuche, reforestacion.</t>
  </si>
  <si>
    <t>5</t>
  </si>
  <si>
    <t>Estilista profesional mi ingreso económico principal</t>
  </si>
  <si>
    <t>Capital propio (Inversión propia)</t>
  </si>
  <si>
    <t>No he recibido fondos públicos</t>
  </si>
  <si>
    <t>Actividades espirituales (Ceremonias propias del pueblo que visita), Recolección de frutos silvestres (Piñones, hongos, murta, etc.), Recolección de hierbas medicinales, Otra</t>
  </si>
  <si>
    <t>Actividades de conexión espiritual, preservación y educación ambiental en la montaña</t>
  </si>
  <si>
    <t>Se informa que el turista debe llevarse su basura</t>
  </si>
  <si>
    <t>Atención al turista, Diseño de productos turísticos (Por ejemplo: experiencia, servicios, rutas), Guiado turístico, Idioma extranjero, Patrimonio, cultura y lengua indígena, Primeros auxilios y seguridad, Tour Operador, Venta y promoción de servicios turísticos (Por ejemplo: redes sociales, participación en rueda de negocios), Gestión del negocio (Finanzas, contabilidad, impuestos)</t>
  </si>
  <si>
    <t>Gastronomía, Idioma extranjero, Primeros auxilios y seguridad</t>
  </si>
  <si>
    <t>0</t>
  </si>
  <si>
    <t>Bomberos, Brigadas comunitarias, Carabineros</t>
  </si>
  <si>
    <t>Chango</t>
  </si>
  <si>
    <t>Familiar</t>
  </si>
  <si>
    <t>Ninguna</t>
  </si>
  <si>
    <t>No veo beneficio en la formalización</t>
  </si>
  <si>
    <t>Ninguna, Otras</t>
  </si>
  <si>
    <t>Boca a boca, Redes Sociales (Por ejemplo: Instagram y Facebook)</t>
  </si>
  <si>
    <t>Tour Operador, Guía, Actividades Recreativas (Por ejemplo: caminatas, pesca, cabalgatas, termas, charlas culturales, etc.), Otro</t>
  </si>
  <si>
    <t>Buceo</t>
  </si>
  <si>
    <t>13</t>
  </si>
  <si>
    <t>$ 1 – $15.000</t>
  </si>
  <si>
    <t>Trabajo agrícola, ganadero, forestal y/o pesca (por cuenta propia)</t>
  </si>
  <si>
    <t>Guiado turístico</t>
  </si>
  <si>
    <t>700.000</t>
  </si>
  <si>
    <t>Marejadas, Pandemia del COVID - 19</t>
  </si>
  <si>
    <t>Municipio</t>
  </si>
  <si>
    <t>Temporada Alta (Diciembre-Marzo), Vacaciones de invierno, Fines de semana largos o festivos, Los fines de semana</t>
  </si>
  <si>
    <t>Existen barreras estructurales en el territorio (falta de alcantarillado, agua potable, etc.), No veo beneficio en la formalización</t>
  </si>
  <si>
    <t>Cabaña</t>
  </si>
  <si>
    <t>Plataformas de viaje (Por ejemplo: AirBnB y Booking), Redes Sociales (Por ejemplo: Instagram y Facebook), Teléfono y/o WhatsApp</t>
  </si>
  <si>
    <t>Alojamiento</t>
  </si>
  <si>
    <t>20</t>
  </si>
  <si>
    <t>Propio</t>
  </si>
  <si>
    <t>Recolección de frutos silvestres (Piñones, hongos, murta, etc.), Recolección de hierbas medicinales</t>
  </si>
  <si>
    <t>Se cuenta con un sistema de reciclaje o reutilización de residuos orgánicos (compostaje, lumbricultura, abono, etc.), Basureros públicos</t>
  </si>
  <si>
    <t>Aislación térmica de instalaciones turísticas, Paneles solares</t>
  </si>
  <si>
    <t>Patrimonio, cultura y lengua indígena, Gestión del negocio (Finanzas, contabilidad, impuestos)</t>
  </si>
  <si>
    <t>1.000.000</t>
  </si>
  <si>
    <t>Ninguno</t>
  </si>
  <si>
    <t>Todo el año, sin parar</t>
  </si>
  <si>
    <t>Inicio de actividad ante Servicio de Impuestos Internos, Patente comercial, Registro Servicio Nacional del Turismo, Resolución sanitaria</t>
  </si>
  <si>
    <t>Persona natural (No tengo sociedad comercial)</t>
  </si>
  <si>
    <t>Alojamiento al interior de su casa, Hostal</t>
  </si>
  <si>
    <t>Boca a boca, Material impreso de promoción, Redes Sociales (Por ejemplo: Instagram y Facebook), Teléfono y/o WhatsApp</t>
  </si>
  <si>
    <t>10</t>
  </si>
  <si>
    <t>Vendiendo otros productos</t>
  </si>
  <si>
    <t>Capital propio (Inversión propia), Préstamos bancarios, Fondos públicos (Proyectos y/o programas de instituciones y municipios)</t>
  </si>
  <si>
    <t>FOSIS, SERCOTEC</t>
  </si>
  <si>
    <t>Visita de lugares del territorio (Parques, áreas de significación cultural, cementerios, otros)</t>
  </si>
  <si>
    <t>Idioma extranjero, Patrimonio, cultura y lengua indígena, Venta y promoción de servicios turísticos (Por ejemplo: redes sociales, participación en rueda de negocios), Gestión del negocio (Finanzas, contabilidad, impuestos)</t>
  </si>
  <si>
    <t>Atención al turista, Gastronomía, Primeros auxilios y seguridad</t>
  </si>
  <si>
    <t>$ 300.000</t>
  </si>
  <si>
    <t>Incendios, Pandemia del COVID - 19</t>
  </si>
  <si>
    <t>Bomberos, Carabineros</t>
  </si>
  <si>
    <t>Pewenche</t>
  </si>
  <si>
    <t>Mala</t>
  </si>
  <si>
    <t>Alojamiento, Transporte</t>
  </si>
  <si>
    <t>79</t>
  </si>
  <si>
    <t>$ 15.000 – $30.000</t>
  </si>
  <si>
    <t>Aislación térmica de instalaciones turísticas, Termos solares para calentar agua</t>
  </si>
  <si>
    <t>Atención al turista, Primeros auxilios y seguridad, Gestión del negocio (Finanzas, contabilidad, impuestos)</t>
  </si>
  <si>
    <t>Atención al turista, Idioma extranjero, Tour Operador, Venta y promoción de servicios turísticos (Por ejemplo: redes sociales, participación en rueda de negocios), Gestión del negocio (Finanzas, contabilidad, impuestos)</t>
  </si>
  <si>
    <t>8000000</t>
  </si>
  <si>
    <t>Crisis políticas y sociales, Escasez hídrica, Incendios, Pandemia del COVID - 19</t>
  </si>
  <si>
    <t>Bomberos</t>
  </si>
  <si>
    <t>Cabaña, Camping, El Huerto/La Huerta</t>
  </si>
  <si>
    <t>Página web, Plataformas de viaje (Por ejemplo: AirBnB y Booking), Redes Sociales (Por ejemplo: Instagram y Facebook)</t>
  </si>
  <si>
    <t>108</t>
  </si>
  <si>
    <t>Préstamos bancarios</t>
  </si>
  <si>
    <t>CORFO, SERCOTEC, Ministerio de Energía</t>
  </si>
  <si>
    <t>Atención al turista, Idioma extranjero, Tour Operador, Gestión del negocio (Finanzas, contabilidad, impuestos)</t>
  </si>
  <si>
    <t>Diseño de productos turísticos (Por ejemplo: experiencia, servicios, rutas), Gastronomía, Idioma extranjero, Primeros auxilios y seguridad</t>
  </si>
  <si>
    <t>7000000</t>
  </si>
  <si>
    <t>Aluviones, Desborde de ríos, Incendios, Pandemia del COVID - 19, Terremoto</t>
  </si>
  <si>
    <t>Bomberos, Brigadas comunitarias, Carabineros, Municipio</t>
  </si>
  <si>
    <t>Existen barreras estructurales en el territorio (falta de alcantarillado, agua potable, etc.)</t>
  </si>
  <si>
    <t>Área silvestre protegida del Estado (como Parques y/o reservas nacionales)</t>
  </si>
  <si>
    <t>Cabaña, Restaurante o cocinería, Sendero Turístico, Otras</t>
  </si>
  <si>
    <t>Alojamiento, Gastronomía, Tour Operador, Guía, Actividades Recreativas (Por ejemplo: caminatas, pesca, cabalgatas, termas, charlas culturales, etc.), Souvenir (recuerdos)</t>
  </si>
  <si>
    <t>Caminatas, Charlas culturales, Pesca, Observación de aves</t>
  </si>
  <si>
    <t>500</t>
  </si>
  <si>
    <t>Más de $75.000</t>
  </si>
  <si>
    <t>CONADI, Otro</t>
  </si>
  <si>
    <t>Parques eólicos</t>
  </si>
  <si>
    <t>Pesca y Recolección de mariscos y algas,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</si>
  <si>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Se informa que el turista debe llevarse su basura, Se cuenta con un sistema de reciclaje o reutilización de residuos orgánicos (compostaje, lumbricultura, abono, etc.)</t>
  </si>
  <si>
    <t>Atención al turista</t>
  </si>
  <si>
    <t>Diseño de productos turísticos (Por ejemplo: experiencia, servicios, rutas), Guiado turístico, Primeros auxilios y seguridad, Tour Operador, Venta y promoción de servicios turísticos (Por ejemplo: redes sociales, participación en rueda de negocios), Gestión del negocio (Finanzas, contabilidad, impuestos)</t>
  </si>
  <si>
    <t>900000</t>
  </si>
  <si>
    <t>Rapa nui</t>
  </si>
  <si>
    <t>Inicio de actividad ante Servicio de Impuestos Internos, Patente comercial, Resolución sanitaria</t>
  </si>
  <si>
    <t>Arriendo</t>
  </si>
  <si>
    <t>Restaurante o cocinería</t>
  </si>
  <si>
    <t>Gastronomía</t>
  </si>
  <si>
    <t>150</t>
  </si>
  <si>
    <t>Banqueteria</t>
  </si>
  <si>
    <t>CORFO, SERCOTEC, SERNATUR</t>
  </si>
  <si>
    <t>Venta y promoción de servicios turísticos (Por ejemplo: redes sociales, participación en rueda de negocios)</t>
  </si>
  <si>
    <t>13000000</t>
  </si>
  <si>
    <t>Crisis políticas y sociales, Pandemia del COVID - 19, Otro</t>
  </si>
  <si>
    <t>Estafas</t>
  </si>
  <si>
    <t>Bomberos, Carabineros, Instituciones de gobierno, Municipio</t>
  </si>
  <si>
    <t>Otra</t>
  </si>
  <si>
    <t>Vivienda tradicional indígena (Ruka, Uta, Agar, otra), Restaurante o cocinería</t>
  </si>
  <si>
    <t>Boca a boca, Canales municipales u otras instancias públicas, Convenios con empresas turísticas, Material impreso de promoción, Teléfono y/o WhatsApp</t>
  </si>
  <si>
    <t>Comunidad Mapuche. Francisco  huentro</t>
  </si>
  <si>
    <t>255</t>
  </si>
  <si>
    <t>CONADI, CORFO, INDAP, SERCOTEC, Servicio nacional de la Mujer (SernamEG)</t>
  </si>
  <si>
    <t>Actividades agrícolas (Chacras, quinta, huerta, invernaderos, siembra y cosecha), Recolección de hierbas medicinales, Actividades gastronómicas (Cocinar, preparativo de la mesa, curanto, etc.)</t>
  </si>
  <si>
    <t>Se cuenta con un sistema de reciclaje o reutilización de residuos inorgánicos (plásticos, cartones, latas, etc.), Se cuenta con un sistema de reciclaje o reutilización de residuos orgánicos (compostaje, lumbricultura, abono, etc.)</t>
  </si>
  <si>
    <t>Atención al turista, Gastronomía, Patrimonio, cultura y lengua indígena, Primeros auxilios y seguridad, Venta y promoción de servicios turísticos (Por ejemplo: redes sociales, participación en rueda de negocios), Gestión del negocio (Finanzas, contabilidad, impuestos)</t>
  </si>
  <si>
    <t>Atención al turista, Diseño de productos turísticos (Por ejemplo: experiencia, servicios, rutas), Patrimonio, cultura y lengua indígena, Primeros auxilios y seguridad, Venta y promoción de servicios turísticos (Por ejemplo: redes sociales, participación en rueda de negocios), Gestión del negocio (Finanzas, contabilidad, impuestos)</t>
  </si>
  <si>
    <t>3 millones</t>
  </si>
  <si>
    <t>Inicio de actividad ante Servicio de Impuestos Internos, Patente comercial, Registro Servicio Nacional del Turismo</t>
  </si>
  <si>
    <t>EIRL (Empresa Individual de Responsabilidad Limitada), Persona natural (No tengo sociedad comercial), SPA (Sociedad por Acciones)</t>
  </si>
  <si>
    <t>Cabaña, Otras</t>
  </si>
  <si>
    <t>Plataformas de viaje (Por ejemplo: AirBnB y Booking), Teléfono y/o WhatsApp</t>
  </si>
  <si>
    <t>Alojamiento, Venta de artesanías o joyas, Souvenir (recuerdos)</t>
  </si>
  <si>
    <t>25</t>
  </si>
  <si>
    <t>Profesional del área de arquitectura  y comercio digital</t>
  </si>
  <si>
    <t>Capital propio (Inversión propia), Préstamos bancarios</t>
  </si>
  <si>
    <t>CONADI, SERCOTEC</t>
  </si>
  <si>
    <t>Actividades culturales (Bailes, presentaciones artísticas, festividades, relatos locales, elaborar artesanía, etc.), Visita de lugares del territorio (Parques, áreas de significación cultural, cementerios, otros)</t>
  </si>
  <si>
    <t>Se cuenta con un sistema de reciclaje o reutilización de residuos inorgánicos (plásticos, cartones, latas, etc.)</t>
  </si>
  <si>
    <t>Venta y promoción de servicios turísticos (Por ejemplo: redes sociales, participación en rueda de negocios), Otra</t>
  </si>
  <si>
    <t>$10.000.000</t>
  </si>
  <si>
    <t>Guía</t>
  </si>
  <si>
    <t>Vivienda tradicional indígena (Ruka, Uta, Agar, otra), Alojamiento al interior de su casa, El Huerto/La Huerta, Tienda de productos</t>
  </si>
  <si>
    <t>Boca a boca, Canales municipales u otras instancias públicas, Convenios con empresas turísticas, Redes Sociales (Por ejemplo: Instagram y Facebook)</t>
  </si>
  <si>
    <t>Español, Inglés, Mapuzungun o Chezungun</t>
  </si>
  <si>
    <t>Alojamiento, Gastronomía, Venta de artesanías o joyas, Tour Operador, Guía, Productos de huerto o invernadero</t>
  </si>
  <si>
    <t>CONADI, INDAP, SERCOTEC</t>
  </si>
  <si>
    <t>Actividades agrícolas (Chacras, quinta, huerta, invernaderos, siembra y cosecha), Recolección de frutos silvestres (Piñones, hongos, murta, etc.), Recolección de hierbas medicinales, Actividades gastronómicas (Cocinar, preparativo de la mesa, curanto, etc.), Actividades culturales (Bailes, presentaciones artísticas, festividades, relatos locales, elaborar artesanía, etc.)</t>
  </si>
  <si>
    <t>Se informa que el turista debe llevarse su basura, Basureros públicos</t>
  </si>
  <si>
    <t>Paneles solares, Termos solares para calentar agua</t>
  </si>
  <si>
    <t>Atención al turista, Diseño de productos turísticos (Por ejemplo: experiencia, servicios, rutas), Guiado turístico, Idioma extranjero, Primeros auxilios y seguridad, Tour Operador, Venta y promoción de servicios turísticos (Por ejemplo: redes sociales, participación en rueda de negocios)</t>
  </si>
  <si>
    <t>Diseño de productos turísticos (Por ejemplo: experiencia, servicios, rutas), Idioma extranjero, Patrimonio, cultura y lengua indígena, Primeros auxilios y seguridad, Tour Operador, Venta y promoción de servicios turísticos (Por ejemplo: redes sociales, participación en rueda de negocios)</t>
  </si>
  <si>
    <t>4.000.000</t>
  </si>
  <si>
    <t>Bomberos, Carabineros, Comunidad y/o asociación indígena, Organizaciones funcionales y territoriales (Junta de vecinos, club deportivo, etc.)</t>
  </si>
  <si>
    <t>El Huerto/La Huerta, Otras</t>
  </si>
  <si>
    <t>Boca a boca, Canales municipales u otras instancias públicas, Redes Sociales (Por ejemplo: Instagram y Facebook), Teléfono y/o WhatsApp</t>
  </si>
  <si>
    <t>Alojamiento, Gastronomía, Productos de huerto o invernadero</t>
  </si>
  <si>
    <t>6</t>
  </si>
  <si>
    <t>INDAP</t>
  </si>
  <si>
    <t>Actividades agrícolas (Chacras, quinta, huerta, invernaderos, siembra y cosecha), Actividades ganaderas y avícolas (Esquila, floreo, recolección de huevos, otros), Pesca y Recolección de mariscos y algas, Recolección de frutos silvestres (Piñones, hongos, murta, etc.), Recolección de frutas (Guayabas, paltas, cerezas, peras, membrillos, papaya, etc.), Recolección de hierbas medicinales, Actividades gastronómicas (Cocinar, preparativo de la mesa, curanto, etc.)</t>
  </si>
  <si>
    <t>Se cuenta con un sistema de reciclaje o reutilización de residuos orgánicos (compostaje, lumbricultura, abono, etc.)</t>
  </si>
  <si>
    <t>Paneles solares, Otro</t>
  </si>
  <si>
    <t>Serpentin</t>
  </si>
  <si>
    <t>Gestión del negocio (Finanzas, contabilidad, impuestos)</t>
  </si>
  <si>
    <t>Atención al turista, Diseño de productos turísticos (Por ejemplo: experiencia, servicios, rutas), Gastronomía, Guiado turístico, Idioma extranjero, Patrimonio, cultura y lengua indígena, Primeros auxilios y seguridad, Tour Operador, Venta y promoción de servicios turísticos (Por ejemplo: redes sociales, participación en rueda de negocios), Gestión del negocio (Finanzas, contabilidad, impuestos)</t>
  </si>
  <si>
    <t>100000</t>
  </si>
  <si>
    <t>Persona natural (No tengo sociedad comercial), SPA (Sociedad por Acciones)</t>
  </si>
  <si>
    <t>Guía, Otra</t>
  </si>
  <si>
    <t>Boca a boca, Página web, Redes Sociales (Por ejemplo: Instagram y Facebook)</t>
  </si>
  <si>
    <t>GASTURMAPU</t>
  </si>
  <si>
    <t>Tour Operador, Guía, Actividades Recreativas (Por ejemplo: caminatas, pesca, cabalgatas, termas, charlas culturales, etc.), Transporte</t>
  </si>
  <si>
    <t>Caminatas, Charlas culturales, Kayak, Observación astronómica, Pesca, Termas, Observación de aves</t>
  </si>
  <si>
    <t>CONADI, Gobierno Regional (GORE)</t>
  </si>
  <si>
    <t>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</si>
  <si>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Idioma extranjero, Gestión del negocio (Finanzas, contabilidad, impuestos)</t>
  </si>
  <si>
    <t>Taller de Artesanía</t>
  </si>
  <si>
    <t>Boca a boca, Canales municipales u otras instancias públicas, Material impreso de promoción, Página web, Redes Sociales (Por ejemplo: Instagram y Facebook), Teléfono y/o WhatsApp</t>
  </si>
  <si>
    <t>Cámara de Turismo Traitraiko Mapu de Nueva Imperial</t>
  </si>
  <si>
    <t>Venta de artesanías o joyas, Souvenir (recuerdos)</t>
  </si>
  <si>
    <t>CONADI, Gobierno Regional (GORE), Servicio nacional de la Mujer (SernamEG)</t>
  </si>
  <si>
    <t>Actividades culturales (Bailes, presentaciones artísticas, festividades, relatos locales, elaborar artesanía, etc.)</t>
  </si>
  <si>
    <t>Atención al turista, Diseño de productos turísticos (Por ejemplo: experiencia, servicios, rutas), Idioma extranjero, Patrimonio, cultura y lengua indígena, Venta y promoción de servicios turísticos (Por ejemplo: redes sociales, participación en rueda de negocios), Gestión del negocio (Finanzas, contabilidad, impuestos)</t>
  </si>
  <si>
    <t>Idioma extranjero, Patrimonio, cultura y lengua indígena</t>
  </si>
  <si>
    <t>$4.500.000</t>
  </si>
  <si>
    <t>Bomberos, Carabineros, Comunidad y/o asociación indígena, Instituciones de gobierno, Municipio, Radio comunitaria</t>
  </si>
  <si>
    <t>No tengo conexión a internet</t>
  </si>
  <si>
    <t>Desconocimiento</t>
  </si>
  <si>
    <t>Sendero Turístico</t>
  </si>
  <si>
    <t>Boca a boca, Teléfono y/o WhatsApp</t>
  </si>
  <si>
    <t>Caminatas, Observación de aves</t>
  </si>
  <si>
    <t>CONADI, Municipios</t>
  </si>
  <si>
    <t>Actividades agrícolas (Chacras, quinta, huerta, invernaderos, siembra y cosecha), Recolección de hierbas medicinales, Actividades culturales (Bailes, presentaciones artísticas, festividades, relatos locales, elaborar artesanía, etc.), Visita de lugares del territorio (Parques, áreas de significación cultural, cementerios, otros)</t>
  </si>
  <si>
    <t>Basureros públicos, Ninguno</t>
  </si>
  <si>
    <t>Atención al turista, Gastronomía, Guiado turístico, Patrimonio, cultura y lengua indígena, Primeros auxilios y seguridad, Venta y promoción de servicios turísticos (Por ejemplo: redes sociales, participación en rueda de negocios), Gestión del negocio (Finanzas, contabilidad, impuestos)</t>
  </si>
  <si>
    <t>Bomberos, Brigadas comunitarias, Carabineros, Comunidad y/o asociación indígena, Instituciones de gobierno, Municipio, Organizaciones funcionales y territoriales (Junta de vecinos, club deportivo, etc.)</t>
  </si>
  <si>
    <t>Inicio de actividad ante Servicio de Impuestos Internos, Resolución sanitaria</t>
  </si>
  <si>
    <t>Propiedad colectiva/comunitaria</t>
  </si>
  <si>
    <t>Vivienda tradicional indígena (Ruka, Uta, Agar, otra), Sala de procesos para la elaboración de alimentos, El Huerto/La Huerta, Sendero Turístico, Otras</t>
  </si>
  <si>
    <t>Alojamiento, Gastronomía, Guía, Actividades Recreativas (Por ejemplo: caminatas, pesca, cabalgatas, termas, charlas culturales, etc.), Productos de huerto o invernadero</t>
  </si>
  <si>
    <t>Caminatas, Charlas culturales, Observación de aves, Otros</t>
  </si>
  <si>
    <t>Baño de tinajas terapéutico</t>
  </si>
  <si>
    <t>70</t>
  </si>
  <si>
    <t>Trabajo de cuidado de personas remunerado, Trabajo agrícola, ganadero, forestal y/o pesca (por cuenta propia)</t>
  </si>
  <si>
    <t>CONADI, CONAF, CORFO, INDAP, SERCOTEC</t>
  </si>
  <si>
    <t>Se informa que el turista debe llevarse su basura, Se cuenta con un sistema de reciclaje o reutilización de residuos inorgánicos (plásticos, cartones, latas, etc.), Se cuenta con un sistema de reciclaje o reutilización de residuos orgánicos (compostaje, lumbricultura, abono, etc.)</t>
  </si>
  <si>
    <t>Aislación térmica de instalaciones turísticas, Paneles solares, Termos solares para calentar agua</t>
  </si>
  <si>
    <t>Atención al turista, Diseño de productos turísticos (Por ejemplo: experiencia, servicios, rutas), Gastronomía, Guiado turístico, Patrimonio, cultura y lengua indígena, Venta y promoción de servicios turísticos (Por ejemplo: redes sociales, participación en rueda de negocios), Gestión del negocio (Finanzas, contabilidad, impuestos)</t>
  </si>
  <si>
    <t>Idioma extranjero, Primeros auxilios y seguridad, Venta y promoción de servicios turísticos (Por ejemplo: redes sociales, participación en rueda de negocios), Gestión del negocio (Finanzas, contabilidad, impuestos)</t>
  </si>
  <si>
    <t>3000000</t>
  </si>
  <si>
    <t>Bomberos, Carabineros, Municipio</t>
  </si>
  <si>
    <t>2005</t>
  </si>
  <si>
    <t>Alojamiento, Guía, Otra</t>
  </si>
  <si>
    <t>Cabaña, Alojamiento al interior de su casa, El Huerto/La Huerta, Sendero Turístico</t>
  </si>
  <si>
    <t>Camara de turismo Lago Lanalhue</t>
  </si>
  <si>
    <t>Alojamiento, Gastronomía, Tour Operador, Guía, Actividades Recreativas (Por ejemplo: caminatas, pesca, cabalgatas, termas, charlas culturales, etc.), Transporte, Productos de huerto o invernadero</t>
  </si>
  <si>
    <t>40</t>
  </si>
  <si>
    <t>CONADI, CORFO, FOSIS, Gobierno Regional (GORE), INDAP, Municipios, SERCOTEC, SERNATUR</t>
  </si>
  <si>
    <t>Actividades agrícolas (Chacras, quinta, huerta, invernaderos, siembra y cosecha), Actividades ganaderas y avícolas (Esquila, floreo, recolección de huevos, otros), Recolección de frutos silvestres (Piñones, hongos, murta, etc.),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</si>
  <si>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Se cuenta con un sistema de reciclaje o reutilización de residuos inorgánicos (plásticos, cartones, latas, etc.), Se cuenta con un sistema de reciclaje o reutilización de residuos orgánicos (compostaje, lumbricultura, abono, etc.), Basureros públicos</t>
  </si>
  <si>
    <t>Atención al turista, Diseño de productos turísticos (Por ejemplo: experiencia, servicios, rutas), Gestión del negocio (Finanzas, contabilidad, impuestos)</t>
  </si>
  <si>
    <t>$ 8.000.000</t>
  </si>
  <si>
    <t>Bomberos, Carabineros, Comunidad y/o asociación indígena, Municipio, Organizaciones funcionales y territoriales (Junta de vecinos, club deportivo, etc.)</t>
  </si>
  <si>
    <t>Asociación Gremial</t>
  </si>
  <si>
    <t>Falta de recursos para financiarlo</t>
  </si>
  <si>
    <t>Espacio público</t>
  </si>
  <si>
    <t>Hostal, Hotel, Restaurante o cocinería, Otras</t>
  </si>
  <si>
    <t>Boca a boca, Canales municipales u otras instancias públicas, Convenios con empresas turísticas, Teléfono y/o WhatsApp, Otra</t>
  </si>
  <si>
    <t>Foco País</t>
  </si>
  <si>
    <t>Tour Operador</t>
  </si>
  <si>
    <t>100</t>
  </si>
  <si>
    <t>Tecnología</t>
  </si>
  <si>
    <t>Gobierno Regional (GORE), Municipios, SERCOTEC</t>
  </si>
  <si>
    <t>Actividades gastronómicas (Cocinar, preparativo de la mesa, curanto, etc.), Actividades culturales (Bailes, presentaciones artísticas, festividades, relatos locales, elaborar artesanía, etc.), No aplica</t>
  </si>
  <si>
    <t>Diseño de productos turísticos (Por ejemplo: experiencia, servicios, rutas), Tour Operador, Venta y promoción de servicios turísticos (Por ejemplo: redes sociales, participación en rueda de negocios), Gestión del negocio (Finanzas, contabilidad, impuestos)</t>
  </si>
  <si>
    <t>Atención al turista, Idioma extranjero, Gestión del negocio (Finanzas, contabilidad, impuestos)</t>
  </si>
  <si>
    <t>Yagán</t>
  </si>
  <si>
    <t>2004</t>
  </si>
  <si>
    <t>Inglés, Yagankuta</t>
  </si>
  <si>
    <t>CONADI</t>
  </si>
  <si>
    <t>Atención al turista, Diseño de productos turísticos (Por ejemplo: experiencia, servicios, rutas), Idioma extranjero, Venta y promoción de servicios turísticos (Por ejemplo: redes sociales, participación en rueda de negocios), Gestión del negocio (Finanzas, contabilidad, impuestos)</t>
  </si>
  <si>
    <t>Bomberos, Brigadas comunitarias, Carabineros, Instituciones de gobierno, Municipio</t>
  </si>
  <si>
    <t>Exceso de trámites, Desconocimiento, Falta de recursos para financiarlo, Existen barreras estructurales en el territorio (falta de alcantarillado, agua potable, etc.), No veo beneficio en la formalización</t>
  </si>
  <si>
    <t>Boca a boca, Plataformas de viaje (Por ejemplo: AirBnB y Booking), Redes Sociales (Por ejemplo: Instagram y Facebook), Teléfono y/o WhatsApp</t>
  </si>
  <si>
    <t>Alojamiento, Gastronomía, Otro</t>
  </si>
  <si>
    <t>Tinajas</t>
  </si>
  <si>
    <t>130</t>
  </si>
  <si>
    <t>Capacitaciones de gastronomía mapuche</t>
  </si>
  <si>
    <t>Actividades agrícolas (Chacras, quinta, huerta, invernaderos, siembra y cosecha), Recolección de frutos silvestres (Piñones, hongos, murta, etc.),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</si>
  <si>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Venta y promoción de servicios turísticos (Por ejemplo: redes sociales, participación en rueda de negocios), Gestión del negocio (Finanzas, contabilidad, impuestos)</t>
  </si>
  <si>
    <t>5000000</t>
  </si>
  <si>
    <t>Desborde de ríos, Escasez hídrica, Nieve excesiva</t>
  </si>
  <si>
    <t>Bomberos, Carabineros, Comunidad y/o asociación indígena, Instituciones de gobierno, Municipio</t>
  </si>
  <si>
    <t>Atacameño</t>
  </si>
  <si>
    <t>Turismo aventura, Alojamiento</t>
  </si>
  <si>
    <t>Asociación ASEMTIAL</t>
  </si>
  <si>
    <t>Actividades agrícolas (Chacras, quinta, huerta, invernaderos, siembra y cosecha), Actividades ganaderas y avícolas (Esquila, floreo, recolección de huevos, otros), Recolección de frutos silvestres (Piñones, hongos, murta, etc.), Visita de lugares del territorio (Parques, áreas de significación cultural, cementerios, otros)</t>
  </si>
  <si>
    <t>Guiado turístico, Primeros auxilios y seguridad, Gestión del negocio (Finanzas, contabilidad, impuestos)</t>
  </si>
  <si>
    <t>Atención al turista, Diseño de productos turísticos (Por ejemplo: experiencia, servicios, rutas), Gastronomía, Idioma extranjero, Patrimonio, cultura y lengua indígena, Tour Operador, Venta y promoción de servicios turísticos (Por ejemplo: redes sociales, participación en rueda de negocios), Gestión del negocio (Finanzas, contabilidad, impuestos)</t>
  </si>
  <si>
    <t>15 millones anual</t>
  </si>
  <si>
    <t>Crisis políticas y sociales, Escasez hídrica, Pandemia del COVID - 19</t>
  </si>
  <si>
    <t>Bomberos, Brigadas comunitarias, Carabineros, Comunidad y/o asociación indígena, Radio comunitaria</t>
  </si>
  <si>
    <t>Falta de recursos para financiarlo, No quiero pagar impuestos, No veo beneficio en la formalización</t>
  </si>
  <si>
    <t>Venta de artesanías o joyas</t>
  </si>
  <si>
    <t>Idioma extranjero</t>
  </si>
  <si>
    <t>50000</t>
  </si>
  <si>
    <t>Hostal</t>
  </si>
  <si>
    <t>Teléfono y/o WhatsApp</t>
  </si>
  <si>
    <t>Patrimonio, cultura y lengua indígena</t>
  </si>
  <si>
    <t>1000000</t>
  </si>
  <si>
    <t>Aluviones, Otro</t>
  </si>
  <si>
    <t>Covic</t>
  </si>
  <si>
    <t>Carabineros, Municipio</t>
  </si>
  <si>
    <t>Posibilidad de perder beneficios sociales</t>
  </si>
  <si>
    <t>80</t>
  </si>
  <si>
    <t>Trabajo de cuidado de personas remunerado, Pensionado(a)</t>
  </si>
  <si>
    <t>Municipios</t>
  </si>
  <si>
    <t>Temporada Alta (Diciembre-Marzo), Vacaciones de invierno, Fines de semana largos o festivos, Los fines de semana, Todo el año, sin parar</t>
  </si>
  <si>
    <t>Restaurante o cocinería, Sala de procesos para la elaboración de alimentos, El Huerto/La Huerta</t>
  </si>
  <si>
    <t>Boca a boca, Canales municipales u otras instancias públicas, Redes Sociales (Por ejemplo: Instagram y Facebook)</t>
  </si>
  <si>
    <t>Banquetera</t>
  </si>
  <si>
    <t>CONADI, SERCOTEC, Servicio nacional de la Mujer (SernamEG)</t>
  </si>
  <si>
    <t>Recolección de frutos silvestres (Piñones, hongos, murta, etc.), Recolección de hierbas medicinales, Actividades gastronómicas (Cocinar, preparativo de la mesa, curanto, etc.), Visita de lugares del territorio (Parques, áreas de significación cultural, cementerios, otros)</t>
  </si>
  <si>
    <t>Se informa que el turista debe llevarse su basura, Se cuenta con un sistema de reciclaje o reutilización de residuos inorgánicos (plásticos, cartones, latas, etc.), Se cuenta con un sistema de reciclaje o reutilización de residuos orgánicos (compostaje, lumbricultura, abono, etc.), Se cuenta con un sistema de tratamiento de aguas servidas (Por ejemplo: depuración de aguas, reutilización, etc.)</t>
  </si>
  <si>
    <t>Atención al turista, Diseño de productos turísticos (Por ejemplo: experiencia, servicios, rutas), Gastronomía, Idioma extranjero, Patrimonio, cultura y lengua indígena, Gestión del negocio (Finanzas, contabilidad, impuestos)</t>
  </si>
  <si>
    <t>Diseño de productos turísticos (Por ejemplo: experiencia, servicios, rutas), Tour Operador</t>
  </si>
  <si>
    <t>150000000</t>
  </si>
  <si>
    <t>Aluviones, Desborde de ríos, Erupciones volcánicas, Pandemia del COVID - 19, Remolinos y/o Trombas Marinas, Tormenta</t>
  </si>
  <si>
    <t>Bomberos, Carabineros, Comunidad y/o asociación indígena, Instituciones de gobierno, Municipio, Organizaciones funcionales y territoriales (Junta de vecinos, club deportivo, etc.), Radio comunitaria</t>
  </si>
  <si>
    <t>newenkeche turismo rural</t>
  </si>
  <si>
    <t>Alojamiento, Gastronomía, Actividades Recreativas (Por ejemplo: caminatas, pesca, cabalgatas, termas, charlas culturales, etc.), Productos de huerto o invernadero</t>
  </si>
  <si>
    <t>Charlas culturales</t>
  </si>
  <si>
    <t>FOSIS, Gobierno Regional (GORE), INDAP, SERCOTEC, Servicio nacional de la Mujer (SernamEG)</t>
  </si>
  <si>
    <t>Actividades gastronómicas (Cocinar, preparativo de la mesa, curanto, etc.)</t>
  </si>
  <si>
    <t>Se cuenta con un sistema de reciclaje o reutilización de residuos orgánicos (compostaje, lumbricultura, abono, etc.), Se cuenta con un sistema de tratamiento de aguas servidas (Por ejemplo: depuración de aguas, reutilización, etc.), Basureros públicos</t>
  </si>
  <si>
    <t>Atención al turista, Diseño de productos turísticos (Por ejemplo: experiencia, servicios, rutas), Gastronomía, Venta y promoción de servicios turísticos (Por ejemplo: redes sociales, participación en rueda de negocios)</t>
  </si>
  <si>
    <t>1.500.000</t>
  </si>
  <si>
    <t>Escasez hídrica, Incendios, Pandemia del COVID - 19</t>
  </si>
  <si>
    <t>Cabaña, El Huerto/La Huerta, Sendero Turístico</t>
  </si>
  <si>
    <t>Boca a boca, Convenios con empresas turísticas, Material impreso de promoción, Página web, Redes Sociales (Por ejemplo: Instagram y Facebook), Teléfono y/o WhatsApp</t>
  </si>
  <si>
    <t>Gastronomía, Guía, Actividades Recreativas (Por ejemplo: caminatas, pesca, cabalgatas, termas, charlas culturales, etc.), Transporte, Productos de huerto o invernadero</t>
  </si>
  <si>
    <t>Caminatas, Charlas culturales, Kayak, Pesca, Observación de aves</t>
  </si>
  <si>
    <t>CONADI, CONAF, INDAP, SERCOTEC</t>
  </si>
  <si>
    <t>Actividades agrícolas (Chacras, quinta, huerta, invernaderos, siembra y cosecha), Actividades ganaderas y avícolas (Esquila, floreo, recolección de huevos, otros),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</si>
  <si>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Diseño de productos turísticos (Por ejemplo: experiencia, servicios, rutas)</t>
  </si>
  <si>
    <t>Atención al turista, Gastronomía, Guiado turístico, Idioma extranjero, Primeros auxilios y seguridad, Tour Operador, Venta y promoción de servicios turísticos (Por ejemplo: redes sociales, participación en rueda de negocios), Gestión del negocio (Finanzas, contabilidad, impuestos)</t>
  </si>
  <si>
    <t>Escasez hídrica, Pandemia del COVID - 19</t>
  </si>
  <si>
    <t>Bomberos, Carabineros, Instituciones de gobierno, Municipio, Radio comunitaria</t>
  </si>
  <si>
    <t>Boca a boca</t>
  </si>
  <si>
    <t>Español, Yagankuta</t>
  </si>
  <si>
    <t>Asociación gremial turismo subantartico</t>
  </si>
  <si>
    <t>Venta de artesanías o joyas, Guía, Actividades Recreativas (Por ejemplo: caminatas, pesca, cabalgatas, termas, charlas culturales, etc.), Souvenir (recuerdos)</t>
  </si>
  <si>
    <t>Caminatas, Charlas culturales</t>
  </si>
  <si>
    <t>1</t>
  </si>
  <si>
    <t>Atención al turista, Diseño de productos turísticos (Por ejemplo: experiencia, servicios, rutas), Idioma extranjero, Patrimonio, cultura y lengua indígena, Primeros auxilios y seguridad, Venta y promoción de servicios turísticos (Por ejemplo: redes sociales, participación en rueda de negocios)</t>
  </si>
  <si>
    <t>70000</t>
  </si>
  <si>
    <t>Bomberos, Carabineros, Instituciones de gobierno, Radio comunitaria</t>
  </si>
  <si>
    <t>No quiero pagar impuestos</t>
  </si>
  <si>
    <t>Redes Sociales (Por ejemplo: Instagram y Facebook), Teléfono y/o WhatsApp</t>
  </si>
  <si>
    <t>Venta artesanias</t>
  </si>
  <si>
    <t>Bomberos, Comunidad y/o asociación indígena, Instituciones de gobierno, Municipio</t>
  </si>
  <si>
    <t>Camping, Hostal</t>
  </si>
  <si>
    <t>Boca a boca, Canales municipales u otras instancias públicas, Página web, Plataformas de viaje (Por ejemplo: AirBnB y Booking), Redes Sociales (Por ejemplo: Instagram y Facebook), Teléfono y/o WhatsApp</t>
  </si>
  <si>
    <t>Alojamiento, Gastronomía</t>
  </si>
  <si>
    <t>400</t>
  </si>
  <si>
    <t>CONADI, CORFO, Gobierno Regional (GORE), SERCOTEC</t>
  </si>
  <si>
    <t>Actividades ganaderas y avícolas (Esquila, floreo, recolección de huevos, otros), Actividades culturales (Bailes, presentaciones artísticas, festividades, relatos locales, elaborar artesanía, etc.), Otra</t>
  </si>
  <si>
    <t>Actividades de treking por parques nacionales, senderos locales y fiestas costumbristas.</t>
  </si>
  <si>
    <t>Atención al turista, Gastronomía, Patrimonio, cultura y lengua indígena, Venta y promoción de servicios turísticos (Por ejemplo: redes sociales, participación en rueda de negocios)</t>
  </si>
  <si>
    <t>Diseño de productos turísticos (Por ejemplo: experiencia, servicios, rutas), Gastronomía, Patrimonio, cultura y lengua indígena, Primeros auxilios y seguridad</t>
  </si>
  <si>
    <t>Cabaña, Sendero Turístico, Otras</t>
  </si>
  <si>
    <t>Mapuzungun o Chezungun</t>
  </si>
  <si>
    <t>Alojamiento, Gastronomía, Guía</t>
  </si>
  <si>
    <t>480</t>
  </si>
  <si>
    <t>Trabajo agrícola, ganadero, forestal y/o pesca (por cuenta propia), Otras</t>
  </si>
  <si>
    <t>Artesanía y muebleria</t>
  </si>
  <si>
    <t>CONADI, CONAF, CORFO, Gobierno Regional (GORE), INDAP, SERCOTEC</t>
  </si>
  <si>
    <t>Recolección de frutos silvestres (Piñones, hongos, murta, etc.), Otra</t>
  </si>
  <si>
    <t>Treking por bosque milenarios- geoparque kutralkura</t>
  </si>
  <si>
    <t>Se informa que el turista debe llevarse su basura, Se cuenta con un sistema de reciclaje o reutilización de residuos inorgánicos (plásticos, cartones, latas, etc.), Se cuenta con un sistema de reciclaje o reutilización de residuos orgánicos (compostaje, lumbricultura, abono, etc.), Basureros públicos</t>
  </si>
  <si>
    <t>Atención al turista, Guiado turístico, Patrimonio, cultura y lengua indígena, Primeros auxilios y seguridad, Tour Operador</t>
  </si>
  <si>
    <t>5.000.000 aprox</t>
  </si>
  <si>
    <t>Bomberos, Brigadas comunitarias, Carabineros, Comunidad y/o asociación indígena</t>
  </si>
  <si>
    <t>Cabaña, Restaurante o cocinería</t>
  </si>
  <si>
    <t>Boca a boca, Canales municipales u otras instancias públicas, Página web, Redes Sociales (Por ejemplo: Instagram y Facebook), Teléfono y/o WhatsApp</t>
  </si>
  <si>
    <t>Préstamos bancarios, Fondos públicos (Proyectos y/o programas de instituciones y municipios)</t>
  </si>
  <si>
    <t>CONADI, CORFO, Gobierno Regional (GORE), SERCOTEC, Servicio nacional de la Mujer (SernamEG)</t>
  </si>
  <si>
    <t>Atención al turista, Gastronomía, Venta y promoción de servicios turísticos (Por ejemplo: redes sociales, participación en rueda de negocios)</t>
  </si>
  <si>
    <t>Diseño de productos turísticos (Por ejemplo: experiencia, servicios, rutas), Gestión del negocio (Finanzas, contabilidad, impuestos)</t>
  </si>
  <si>
    <t>4000000</t>
  </si>
  <si>
    <t>Crisis políticas y sociales, Marejadas, Pandemia del COVID - 19, Remolinos y/o Trombas Marinas</t>
  </si>
  <si>
    <t>Bomberos, Carabineros, Instituciones de gobierno, Municipio, Organizaciones funcionales y territoriales (Junta de vecinos, club deportivo, etc.)</t>
  </si>
  <si>
    <t>El Huerto/La Huerta, Tienda de productos, Otras</t>
  </si>
  <si>
    <t>Boca a boca, Canales municipales u otras instancias públicas, Página web, Redes Sociales (Por ejemplo: Instagram y Facebook), Teléfono y/o WhatsApp, Otra</t>
  </si>
  <si>
    <t>visitar con mi stand a feria del mi pueblo</t>
  </si>
  <si>
    <t>Productos de huerto o invernadero, Otro</t>
  </si>
  <si>
    <t>huerto de plantas medicinal habierto a publico.</t>
  </si>
  <si>
    <t>visitar ferias y puntos de ventas</t>
  </si>
  <si>
    <t>INDAP, SERCOTEC</t>
  </si>
  <si>
    <t>Recolección de frutos silvestres (Piñones, hongos, murta, etc.), Recolección de frutas (Guayabas, paltas, cerezas, peras, membrillos, papaya, etc.), Recolección de hierbas medicinales</t>
  </si>
  <si>
    <t>Gastronomía, Patrimonio, cultura y lengua indígena</t>
  </si>
  <si>
    <t>Atención al turista, Diseño de productos turísticos (Por ejemplo: experiencia, servicios, rutas), Guiado turístico, Patrimonio, cultura y lengua indígena, Primeros auxilios y seguridad, Tour Operador, Otra</t>
  </si>
  <si>
    <t>500mil</t>
  </si>
  <si>
    <t>Incendios, Pandemia del COVID - 19, Otro</t>
  </si>
  <si>
    <t>pagos de declaraciones de iva</t>
  </si>
  <si>
    <t>Sociedad por acciones (spa)</t>
  </si>
  <si>
    <t>Gobierno Regional (GORE), SERCOTEC</t>
  </si>
  <si>
    <t>Actividades agrícolas (Chacras, quinta, huerta, invernaderos, siembra y cosecha), Actividades ganaderas y avícolas (Esquila, floreo, recolección de huevos, otros), Actividades espirituales (Ceremonias propias del pueblo que visita), Recolección de frutos silvestres (Piñones, hongos, murta, etc.), Actividades gastronómicas (Cocinar, preparativo de la mesa, curanto, etc.), Actividades culturales (Bailes, presentaciones artísticas, festividades, relatos locales, elaborar artesanía, etc.)</t>
  </si>
  <si>
    <t>Diseño de productos turísticos (Por ejemplo: experiencia, servicios, rutas), Gastronomía, Primeros auxilios y seguridad</t>
  </si>
  <si>
    <t>Atención al turista, Diseño de productos turísticos (Por ejemplo: experiencia, servicios, rutas), Guiado turístico, Idioma extranjero, Patrimonio, cultura y lengua indígena, Tour Operador, Venta y promoción de servicios turísticos (Por ejemplo: redes sociales, participación en rueda de negocios), Gestión del negocio (Finanzas, contabilidad, impuestos)</t>
  </si>
  <si>
    <t>10000000</t>
  </si>
  <si>
    <t>Temporada Alta (Diciembre-Marzo), Vacaciones de invierno, Fines de semana largos o festivos</t>
  </si>
  <si>
    <t>Inicio de actividad ante Servicio de Impuestos Internos, Registro Servicio Nacional del Turismo</t>
  </si>
  <si>
    <t>Página web, Redes Sociales (Por ejemplo: Instagram y Facebook), Teléfono y/o WhatsApp</t>
  </si>
  <si>
    <t>355</t>
  </si>
  <si>
    <t>Atención al turista, Diseño de productos turísticos (Por ejemplo: experiencia, servicios, rutas), Gastronomía, Patrimonio, cultura y lengua indígena, Gestión del negocio (Finanzas, contabilidad, impuestos)</t>
  </si>
  <si>
    <t>Idioma extranjero, Venta y promoción de servicios turísticos (Por ejemplo: redes sociales, participación en rueda de negocios)</t>
  </si>
  <si>
    <t>$250.000</t>
  </si>
  <si>
    <t>Erupciones volcánicas, Pandemia del COVID - 19</t>
  </si>
  <si>
    <t>Exceso de trámites, Falta de recursos para financiarlo, Existen barreras estructurales en el territorio (falta de alcantarillado, agua potable, etc.)</t>
  </si>
  <si>
    <t>Camping</t>
  </si>
  <si>
    <t>Canales municipales u otras instancias públicas, Página web, Redes Sociales (Por ejemplo: Instagram y Facebook), Teléfono y/o WhatsApp</t>
  </si>
  <si>
    <t>Alojamiento, Gastronomía, Venta de artesanías o joyas, Tour Operador, Guía, Actividades Recreativas (Por ejemplo: caminatas, pesca, cabalgatas, termas, charlas culturales, etc.)</t>
  </si>
  <si>
    <t>Recolección de frutos silvestres (Piñones, hongos, murta, etc.), Actividades gastronómicas (Cocinar, preparativo de la mesa, curanto, etc.)</t>
  </si>
  <si>
    <t>Se informa que el turista debe llevarse su basura, Se cuenta con un sistema de reciclaje o reutilización de residuos inorgánicos (plásticos, cartones, latas, etc.)</t>
  </si>
  <si>
    <t>Patrimonio, cultura y lengua indígena, Venta y promoción de servicios turísticos (Por ejemplo: redes sociales, participación en rueda de negocios)</t>
  </si>
  <si>
    <t>Diseño de productos turísticos (Por ejemplo: experiencia, servicios, rutas), Gastronomía, Guiado turístico, Primeros auxilios y seguridad, Tour Operador, Gestión del negocio (Finanzas, contabilidad, impuestos)</t>
  </si>
  <si>
    <t>Aluviones, Desborde de ríos, Nieve excesiva, Rodados, Tormenta</t>
  </si>
  <si>
    <t>Carabineros, Instituciones de gobierno, Municipio</t>
  </si>
  <si>
    <t>Tienda de productos, Otras</t>
  </si>
  <si>
    <t>Cosmética mapuche</t>
  </si>
  <si>
    <t>FOSIS, Gobierno Regional (GORE), SERCOTEC, Servicio nacional de la Mujer (SernamEG)</t>
  </si>
  <si>
    <t>Recolección de hierbas medicinales</t>
  </si>
  <si>
    <t>Aislación térmica de instalaciones turísticas, No posee este tipo de tecnología</t>
  </si>
  <si>
    <t>Atención al turista, Diseño de productos turísticos (Por ejemplo: experiencia, servicios, rutas), Idioma extranjero, Patrimonio, cultura y lengua indígena, Tour Operador, Venta y promoción de servicios turísticos (Por ejemplo: redes sociales, participación en rueda de negocios), Gestión del negocio (Finanzas, contabilidad, impuestos)</t>
  </si>
  <si>
    <t>Pandemia del COVID - 19, Otro</t>
  </si>
  <si>
    <t>Peligro volcanico y y el clima</t>
  </si>
  <si>
    <t>Comunidad y/o asociación indígena, Instituciones de gobierno, Organizaciones funcionales y territoriales (Junta de vecinos, club deportivo, etc.)</t>
  </si>
  <si>
    <t>Sala de procesos para la elaboración de alimentos</t>
  </si>
  <si>
    <t>Ruka Lafken</t>
  </si>
  <si>
    <t>60</t>
  </si>
  <si>
    <t>Atención al turista, Gastronomía</t>
  </si>
  <si>
    <t>Diseño de productos turísticos (Por ejemplo: experiencia, servicios, rutas), Patrimonio, cultura y lengua indígena, Gestión del negocio (Finanzas, contabilidad, impuestos)</t>
  </si>
  <si>
    <t>Crisis políticas y sociales, Marejadas, Pandemia del COVID - 19, Tsunami/Maremoto</t>
  </si>
  <si>
    <t>El Huerto/La Huerta</t>
  </si>
  <si>
    <t>Boca a boca, Canales municipales u otras instancias públicas, Convenios con empresas turísticas, Redes Sociales (Por ejemplo: Instagram y Facebook), Teléfono y/o WhatsApp</t>
  </si>
  <si>
    <t>Productos de huerto o invernadero</t>
  </si>
  <si>
    <t>Gobierno Regional (GORE), INDAP</t>
  </si>
  <si>
    <t>Actividades agrícolas (Chacras, quinta, huerta, invernaderos, siembra y cosecha)</t>
  </si>
  <si>
    <t>Atención al turista, Diseño de productos turísticos (Por ejemplo: experiencia, servicios, rutas), Patrimonio, cultura y lengua indígena, Gestión del negocio (Finanzas, contabilidad, impuestos)</t>
  </si>
  <si>
    <t>Guiado turístico, Tour Operador</t>
  </si>
  <si>
    <t>5.000.000</t>
  </si>
  <si>
    <t>Escasez hídrica, Pandemia del COVID - 19, Plagas</t>
  </si>
  <si>
    <t>Bomberos, Brigadas comunitarias, Comunidad y/o asociación indígena, Municipio, Organizaciones funcionales y territoriales (Junta de vecinos, club deportivo, etc.)</t>
  </si>
  <si>
    <t>15</t>
  </si>
  <si>
    <t>6.000.000</t>
  </si>
  <si>
    <t>Crisis políticas y sociales, Erupciones volcánicas</t>
  </si>
  <si>
    <t>Cabaña, Taller de Artesanía, Tienda de productos</t>
  </si>
  <si>
    <t>Canales municipales u otras instancias públicas, Convenios con empresas turísticas, Material impreso de promoción, Redes Sociales (Por ejemplo: Instagram y Facebook), Teléfono y/o WhatsApp</t>
  </si>
  <si>
    <t>CORFO, Gobierno Regional (GORE), SERCOTEC</t>
  </si>
  <si>
    <t>Atención al turista, Venta y promoción de servicios turísticos (Por ejemplo: redes sociales, participación en rueda de negocios), Gestión del negocio (Finanzas, contabilidad, impuestos)</t>
  </si>
  <si>
    <t>Primeros auxilios y seguridad</t>
  </si>
  <si>
    <t>Aluviones, Pandemia del COVID - 19</t>
  </si>
  <si>
    <t>2006</t>
  </si>
  <si>
    <t>Vivienda tradicional indígena (Ruka, Uta, Agar, otra), Hostal, Restaurante o cocinería</t>
  </si>
  <si>
    <t>Material impreso de promoción, Página web, Redes Sociales (Por ejemplo: Instagram y Facebook), Teléfono y/o WhatsApp</t>
  </si>
  <si>
    <t>Alojamiento, Gastronomía, Venta de artesanías o joyas, Tour Operador, Guía, Actividades Recreativas (Por ejemplo: caminatas, pesca, cabalgatas, termas, charlas culturales, etc.), Souvenir (recuerdos), Productos de huerto o invernadero</t>
  </si>
  <si>
    <t>200</t>
  </si>
  <si>
    <t>CONADI, CORFO, FOSIS, Gobierno Regional (GORE), SERCOTEC, SERNATUR, Ministerio de Energía</t>
  </si>
  <si>
    <t>Actividades agrícolas (Chacras, quinta, huerta, invernaderos, siembra y cosecha), Recolección de hierbas medicinales, Actividades gastronómicas (Cocinar, preparativo de la mesa, curanto, etc.), Actividades culturales (Bailes, presentaciones artísticas, festividades, relatos locales, elaborar artesanía, etc.)</t>
  </si>
  <si>
    <t>Atención al turista, Diseño de productos turísticos (Por ejemplo: experiencia, servicios, rutas), Gastronomía, Guiado turístico, Patrimonio, cultura y lengua indígena, Primeros auxilios y seguridad, Tour Operador, Venta y promoción de servicios turísticos (Por ejemplo: redes sociales, participación en rueda de negocios), Gestión del negocio (Finanzas, contabilidad, impuestos)</t>
  </si>
  <si>
    <t>60000009</t>
  </si>
  <si>
    <t>1990</t>
  </si>
  <si>
    <t>Boca a boca, Canales municipales u otras instancias públicas, Teléfono y/o WhatsApp</t>
  </si>
  <si>
    <t>CONADI, CORFO, FOSIS, Gobierno Regional (GORE), Municipios, SERCOTEC</t>
  </si>
  <si>
    <t>Actividades ganaderas y avícolas (Esquila, floreo, recolección de huevos, otros), Actividades espirituales (Ceremonias propias del pueblo que visita), Actividades gastronómicas (Cocinar, preparativo de la mesa, curanto, etc.), Visita de lugares del territorio (Parques, áreas de significación cultural, cementerios, otros)</t>
  </si>
  <si>
    <t>Patrimonio, cultura y lengua indígena, Tour Operador, Gestión del negocio (Finanzas, contabilidad, impuestos)</t>
  </si>
  <si>
    <t>$1000000</t>
  </si>
  <si>
    <t>Bomberos, Municipio</t>
  </si>
  <si>
    <t>Hotel</t>
  </si>
  <si>
    <t>Boca a boca, Página web, Plataformas de viaje (Por ejemplo: AirBnB y Booking), Redes Sociales (Por ejemplo: Instagram y Facebook), Teléfono y/o WhatsApp</t>
  </si>
  <si>
    <t>Español, Inglés, Rapa Nui</t>
  </si>
  <si>
    <t>Actividades agrícolas (Chacras, quinta, huerta, invernaderos, siembra y cosecha), Actividades ganaderas y avícolas (Esquila, floreo, recolección de huevos, otros), Actividades espirituales (Ceremonias propias del pueblo que visita), Pesca y Recolección de mariscos y algas, Recolección de frutas (Guayabas, paltas, cerezas, peras, membrillos, papaya, etc.),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</si>
  <si>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60.000.000</t>
  </si>
  <si>
    <t>Bomberos, Carabineros, Instituciones de gobierno</t>
  </si>
  <si>
    <t>Cabaña, Vivienda tradicional indígena (Ruka, Uta, Agar, otra), El Huerto/La Huerta, Sendero Turístico, Taller de Artesanía</t>
  </si>
  <si>
    <t>Boca a boca, Canales municipales u otras instancias públicas, Plataformas de viaje (Por ejemplo: AirBnB y Booking), Redes Sociales (Por ejemplo: Instagram y Facebook), Teléfono y/o WhatsApp</t>
  </si>
  <si>
    <t>Español, Rapa Nui</t>
  </si>
  <si>
    <t>Alojamiento, Venta de artesanías o joyas, Guía, Actividades Recreativas (Por ejemplo: caminatas, pesca, cabalgatas, termas, charlas culturales, etc.), Souvenir (recuerdos), Productos de huerto o invernadero</t>
  </si>
  <si>
    <t>Caminatas, Charlas culturales, Otros</t>
  </si>
  <si>
    <t>Agroturismo auto sustentable</t>
  </si>
  <si>
    <t>Primeros auxilios y seguridad, Tour Operador</t>
  </si>
  <si>
    <t>$4.000.000</t>
  </si>
  <si>
    <t>Isla estuvo cerrada sin turismo último año, pista aeropuerto en reparación año 2023</t>
  </si>
  <si>
    <t>Bomberos, Brigadas comunitarias, Carabineros, Comunidad y/o asociación indígena, Instituciones de gobierno, Municipio, Organizaciones funcionales y territoriales (Junta de vecinos, club deportivo, etc.), Radio comunitaria</t>
  </si>
  <si>
    <t>Área silvestre protegida privada</t>
  </si>
  <si>
    <t>Español, Inglés</t>
  </si>
  <si>
    <t>Souvenir (recuerdos)</t>
  </si>
  <si>
    <t>110</t>
  </si>
  <si>
    <t>CONADI, FOSIS, INDAP, SERCOTEC, Servicio nacional de la Mujer (SernamEG)</t>
  </si>
  <si>
    <t>Pesca y Recolección de mariscos y algas, Recolección de hierbas medicinales</t>
  </si>
  <si>
    <t>Primeros auxilios y seguridad, Ninguna</t>
  </si>
  <si>
    <t>500000</t>
  </si>
  <si>
    <t>Alojamiento, Otra</t>
  </si>
  <si>
    <t>Cabaña, Vivienda tradicional indígena (Ruka, Uta, Agar, otra), Alojamiento al interior de su casa, Sendero Turístico, Taller de Artesanía, Tienda de productos</t>
  </si>
  <si>
    <t>Boca a boca, Canales municipales u otras instancias públicas, Convenios con empresas turísticas, Material impreso de promoción, Página web, Redes Sociales (Por ejemplo: Instagram y Facebook), Teléfono y/o WhatsApp</t>
  </si>
  <si>
    <t>Alojamiento, Gastronomía, Venta de artesanías o joyas, Tour Operador, Guía, Actividades Recreativas (Por ejemplo: caminatas, pesca, cabalgatas, termas, charlas culturales, etc.), Souvenir (recuerdos)</t>
  </si>
  <si>
    <t>CONAF, CORFO, INDAP, SERCOTEC</t>
  </si>
  <si>
    <t>Atención al turista, Gastronomía, Guiado turístico, Patrimonio, cultura y lengua indígena, Tour Operador</t>
  </si>
  <si>
    <t>Diseño de productos turísticos (Por ejemplo: experiencia, servicios, rutas), Guiado turístico, Idioma extranjero, Primeros auxilios y seguridad, Venta y promoción de servicios turísticos (Por ejemplo: redes sociales, participación en rueda de negocios), Gestión del negocio (Finanzas, contabilidad, impuestos)</t>
  </si>
  <si>
    <t>10.000.000</t>
  </si>
  <si>
    <t>Temporada Alta (Diciembre-Marzo), Vacaciones de invierno, Todo el año, sin parar</t>
  </si>
  <si>
    <t>Boca a boca, Canales municipales u otras instancias públicas, Material impreso de promoción, Redes Sociales (Por ejemplo: Instagram y Facebook), Teléfono y/o WhatsApp</t>
  </si>
  <si>
    <t>250</t>
  </si>
  <si>
    <t>Capital propio (Inversión propia), Préstamos bancarios, Fondos públicos (Proyectos y/o programas de instituciones y municipios), Otros</t>
  </si>
  <si>
    <t>Prestamos de Familiares</t>
  </si>
  <si>
    <t>CONADI, Gobierno Regional (GORE), SERCOTEC</t>
  </si>
  <si>
    <t>Atención al turista, Diseño de productos turísticos (Por ejemplo: experiencia, servicios, rutas), Idioma extranjero, Primeros auxilios y seguridad, Tour Operador</t>
  </si>
  <si>
    <t>5.500.000 aproximadamente</t>
  </si>
  <si>
    <t>Crisis políticas y sociales, Incendios, Pandemia del COVID - 19, Terremoto, Tormenta</t>
  </si>
  <si>
    <t>Bomberos, Brigadas comunitarias, Carabineros, Comunidad y/o asociación indígena, Instituciones de gobierno, Municipio</t>
  </si>
  <si>
    <t>Cabaña, Tienda de productos</t>
  </si>
  <si>
    <t>Aka Rapa Nui</t>
  </si>
  <si>
    <t>Alojamiento, Venta de artesanías o joyas, Transporte, Souvenir (recuerdos), Productos de huerto o invernadero</t>
  </si>
  <si>
    <t>Diseño de productos turísticos (Por ejemplo: experiencia, servicios, rutas), Idioma extranjero, Primeros auxilios y seguridad</t>
  </si>
  <si>
    <t>Cabaña, El Huerto/La Huerta, Tienda de productos</t>
  </si>
  <si>
    <t>Caminatas, Charlas culturales, Pesca</t>
  </si>
  <si>
    <t>CONADI, INDAP</t>
  </si>
  <si>
    <t>Actividades agrícolas (Chacras, quinta, huerta, invernaderos, siembra y cosecha), Actividades espirituales (Ceremonias propias del pueblo que visita), Recolección de frutos silvestres (Piñones, hongos, murta, etc.), Recolección de frutas (Guayabas, paltas, cerezas, peras, membrillos, papaya, etc.), Actividades culturales (Bailes, presentaciones artísticas, festividades, relatos locales, elaborar artesanía, etc.), Visita de lugares del territorio (Parques, áreas de significación cultural, cementerios, otros)</t>
  </si>
  <si>
    <t>Atención al turista, Guiado turístico, Idioma extranjero, Patrimonio, cultura y lengua indígena</t>
  </si>
  <si>
    <t>Comenzando</t>
  </si>
  <si>
    <t>Cabaña, Taller de Artesanía</t>
  </si>
  <si>
    <t>Canales municipales u otras instancias públicas, Plataformas de viaje (Por ejemplo: AirBnB y Booking), Teléfono y/o WhatsApp</t>
  </si>
  <si>
    <t>Alojamiento, Gastronomía, Venta de artesanías o joyas, Guía, Actividades Recreativas (Por ejemplo: caminatas, pesca, cabalgatas, termas, charlas culturales, etc.), Transporte, Souvenir (recuerdos), Productos de huerto o invernadero</t>
  </si>
  <si>
    <t>Caminatas, Pesca, Otros</t>
  </si>
  <si>
    <t>Umu, curantos ancestrales</t>
  </si>
  <si>
    <t>Actividades agrícolas (Chacras, quinta, huerta, invernaderos, siembra y cosecha), Actividades espirituales (Ceremonias propias del pueblo que visita), Pesca y Recolección de mariscos y algas, Recolección de frutos silvestres (Piñones, hongos, murta, etc.),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</si>
  <si>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Crisis políticas y sociales, Incendios, Pandemia del COVID - 19</t>
  </si>
  <si>
    <t>Bomberos, Brigadas comunitarias, Carabineros, Comunidad y/o asociación indígena, Municipio, Organizaciones funcionales y territoriales (Junta de vecinos, club deportivo, etc.), Radio comunitaria</t>
  </si>
  <si>
    <t>Cooperativa, Sociedad de Responsabilidad Limitada</t>
  </si>
  <si>
    <t>Sala de procesos para la elaboración de alimentos, El Huerto/La Huerta, Otras</t>
  </si>
  <si>
    <t>Actividades Recreativas (Por ejemplo: caminatas, pesca, cabalgatas, termas, charlas culturales, etc.), Productos de huerto o invernadero</t>
  </si>
  <si>
    <t>Otros</t>
  </si>
  <si>
    <t>Observacion Apicola y medio ambiente sustentable, paseos en lancha.</t>
  </si>
  <si>
    <t>Actividades agrícolas (Chacras, quinta, huerta, invernaderos, siembra y cosecha), Recolección de frutas (Guayabas, paltas, cerezas, peras, membrillos, papaya, etc.), Visita de lugares del territorio (Parques, áreas de significación cultural, cementerios, otros)</t>
  </si>
  <si>
    <t>Aislación térmica de instalaciones turísticas, Biodigestores, Paneles solares, Termos solares para calentar agua</t>
  </si>
  <si>
    <t>Atención al turista, Idioma extranjero</t>
  </si>
  <si>
    <t>400000</t>
  </si>
  <si>
    <t>Bomberos, Carabineros, Comunidad y/o asociación indígena, Municipio, Radio comunitaria</t>
  </si>
  <si>
    <t>Desconocimiento, Falta de recursos para financiarlo, Posibilidad de perder beneficios sociales, No quiero pagar impuestos</t>
  </si>
  <si>
    <t>Vivienda tradicional indígena (Ruka, Uta, Agar, otra), El Huerto/La Huerta, Sendero Turístico, Taller de Artesanía, Otras</t>
  </si>
  <si>
    <t>Gastronomía, Venta de artesanías o joyas, Guía, Actividades Recreativas (Por ejemplo: caminatas, pesca, cabalgatas, termas, charlas culturales, etc.), Souvenir (recuerdos), Productos de huerto o invernadero, Otro</t>
  </si>
  <si>
    <t>Miel, leche,queso fresco frutas y verduras</t>
  </si>
  <si>
    <t>Caminatas, Pesca</t>
  </si>
  <si>
    <t>121</t>
  </si>
  <si>
    <t>Invercion propia</t>
  </si>
  <si>
    <t>Actividades agrícolas (Chacras, quinta, huerta, invernaderos, siembra y cosecha), Actividades ganaderas y avícolas (Esquila, floreo, recolección de huevos, otros), Pesca y Recolección de mariscos y algas,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</si>
  <si>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Atención al turista, Diseño de productos turísticos (Por ejemplo: experiencia, servicios, rutas), Gastronomía, Guiado turístico, Idioma extranjero, Patrimonio, cultura y lengua indígena, Primeros auxilios y seguridad, Gestión del negocio (Finanzas, contabilidad, impuestos)</t>
  </si>
  <si>
    <t>Tour Operador, Venta y promoción de servicios turísticos (Por ejemplo: redes sociales, participación en rueda de negocios)</t>
  </si>
  <si>
    <t>Camping, El Huerto/La Huerta, Sendero Turístico</t>
  </si>
  <si>
    <t>Guía, Actividades Recreativas (Por ejemplo: caminatas, pesca, cabalgatas, termas, charlas culturales, etc.), Productos de huerto o invernadero</t>
  </si>
  <si>
    <t>Caminatas, Pesca, Observación de aves</t>
  </si>
  <si>
    <t>FOSIS, INDAP, SERCOTEC</t>
  </si>
  <si>
    <t>Actividades agrícolas (Chacras, quinta, huerta, invernaderos, siembra y cosecha), Pesca y Recolección de mariscos y algas, Recolección de frutos silvestres (Piñones, hongos, murta, etc.)</t>
  </si>
  <si>
    <t>Atención al turista, Diseño de productos turísticos (Por ejemplo: experiencia, servicios, rutas), Guiado turístico, Patrimonio, cultura y lengua indígena, Tour Operador, Venta y promoción de servicios turísticos (Por ejemplo: redes sociales, participación en rueda de negocios), Gestión del negocio (Finanzas, contabilidad, impuestos)</t>
  </si>
  <si>
    <t>Sin movimiento</t>
  </si>
  <si>
    <t>Cambio de domicilio</t>
  </si>
  <si>
    <t>Bomberos, Carabineros, Municipio, Radio comunitaria</t>
  </si>
  <si>
    <t>Cabaña, El Huerto/La Huerta, Sendero Turístico, Tienda de productos</t>
  </si>
  <si>
    <t>Canales municipales u otras instancias públicas, Material impreso de promoción, Redes Sociales (Por ejemplo: Instagram y Facebook)</t>
  </si>
  <si>
    <t>Alojamiento, Gastronomía, Venta de artesanías o joyas, Actividades Recreativas (Por ejemplo: caminatas, pesca, cabalgatas, termas, charlas culturales, etc.), Souvenir (recuerdos), Productos de huerto o invernadero</t>
  </si>
  <si>
    <t>Caminatas, Charlas culturales, Observación astronómica, Observación de aves</t>
  </si>
  <si>
    <t>3</t>
  </si>
  <si>
    <t>Contadora</t>
  </si>
  <si>
    <t>Servicio nacional de la Mujer (SernamEG)</t>
  </si>
  <si>
    <t>Actividades agrícolas (Chacras, quinta, huerta, invernaderos, siembra y cosecha), Actividades ganaderas y avícolas (Esquila, floreo, recolección de huevos, otros), Recolección de frutas (Guayabas, paltas, cerezas, peras, membrillos, papaya, etc.), Recolección de hierbas medicinales</t>
  </si>
  <si>
    <t>Atención al turista, Primeros auxilios y seguridad, Venta y promoción de servicios turísticos (Por ejemplo: redes sociales, participación en rueda de negocios), Gestión del negocio (Finanzas, contabilidad, impuestos), Otra</t>
  </si>
  <si>
    <t>Diseño de productos turísticos (Por ejemplo: experiencia, servicios, rutas), Gastronomía, Guiado turístico, Idioma extranjero, Patrimonio, cultura y lengua indígena</t>
  </si>
  <si>
    <t>240.000</t>
  </si>
  <si>
    <t>Bomberos, Carabineros, Comunidad y/o asociación indígena, Municipio</t>
  </si>
  <si>
    <t>Cooperativa, SPA (Sociedad por Acciones)</t>
  </si>
  <si>
    <t>Cabaña, Vivienda tradicional indígena (Ruka, Uta, Agar, otra), Sala de procesos para la elaboración de alimentos, Sendero Turístico, Tienda de productos</t>
  </si>
  <si>
    <t>Vino</t>
  </si>
  <si>
    <t>CONADI, CORFO, INDAP, SERCOTEC</t>
  </si>
  <si>
    <t>Vendimia</t>
  </si>
  <si>
    <t>Gastronomía, Idioma extranjero, Venta y promoción de servicios turísticos (Por ejemplo: redes sociales, participación en rueda de negocios)</t>
  </si>
  <si>
    <t>2000000</t>
  </si>
  <si>
    <t>Cabaña, El Huerto/La Huerta, Sendero Turístico, Tienda de productos, Otras</t>
  </si>
  <si>
    <t>Alojamiento, Guía, Actividades Recreativas (Por ejemplo: caminatas, pesca, cabalgatas, termas, charlas culturales, etc.), Productos de huerto o invernadero</t>
  </si>
  <si>
    <t>30</t>
  </si>
  <si>
    <t>Boleta de honorarios</t>
  </si>
  <si>
    <t>CONAF, FOSIS</t>
  </si>
  <si>
    <t>Actividades agrícolas (Chacras, quinta, huerta, invernaderos, siembra y cosecha), Recolección de frutas (Guayabas, paltas, cerezas, peras, membrillos, papaya, etc.), Actividades culturales (Bailes, presentaciones artísticas, festividades, relatos locales, elaborar artesanía, etc.), Visita de lugares del territorio (Parques, áreas de significación cultural, cementerios, otros)</t>
  </si>
  <si>
    <t>Diseño de productos turísticos (Por ejemplo: experiencia, servicios, rutas), Gastronomía, Idioma extranjero, Venta y promoción de servicios turísticos (Por ejemplo: redes sociales, participación en rueda de negocios)</t>
  </si>
  <si>
    <t>Idioma extranjero, Patrimonio, cultura y lengua indígena, Primeros auxilios y seguridad, Gestión del negocio (Finanzas, contabilidad, impuestos)</t>
  </si>
  <si>
    <t>1.200.000</t>
  </si>
  <si>
    <t>Conadi</t>
  </si>
  <si>
    <t>Corriente por frontel</t>
  </si>
  <si>
    <t>200.000</t>
  </si>
  <si>
    <t>Inicio de actividad ante Servicio de Impuestos Internos, Registro Servicio Nacional del Turismo, Resolución sanitaria</t>
  </si>
  <si>
    <t>Turismo aventura, Guía</t>
  </si>
  <si>
    <t>Cabaña, Sendero Turístico, Tienda de productos</t>
  </si>
  <si>
    <t>Alojamiento, Tour Operador, Guía, Actividades Recreativas (Por ejemplo: caminatas, pesca, cabalgatas, termas, charlas culturales, etc.)</t>
  </si>
  <si>
    <t>Caminatas, Charlas culturales, Kayak, Observación de aves</t>
  </si>
  <si>
    <t>Capital propio (Inversión propia), Otros</t>
  </si>
  <si>
    <t>Fondos concursables.</t>
  </si>
  <si>
    <t>Atención al turista, Diseño de productos turísticos (Por ejemplo: experiencia, servicios, rutas), Guiado turístico, Idioma extranjero, Primeros auxilios y seguridad</t>
  </si>
  <si>
    <t>Idioma extranjero, Tour Operador, Gestión del negocio (Finanzas, contabilidad, impuestos)</t>
  </si>
  <si>
    <t>$6.000.000</t>
  </si>
  <si>
    <t>Inicio de actividad ante Servicio de Impuestos Internos, Patente comercial</t>
  </si>
  <si>
    <t>Vivienda tradicional indígena (Ruka, Uta, Agar, otra), Otras</t>
  </si>
  <si>
    <t>Venta de artesanías o joyas, Productos de huerto o invernadero</t>
  </si>
  <si>
    <t>Actividades agrícolas (Chacras, quinta, huerta, invernaderos, siembra y cosecha), Recolección de frutas (Guayabas, paltas, cerezas, peras, membrillos, papaya, etc.), Actividades culturales (Bailes, presentaciones artísticas, festividades, relatos locales, elaborar artesanía, etc.)</t>
  </si>
  <si>
    <t>Atención al turista, Gastronomía, Venta y promoción de servicios turísticos (Por ejemplo: redes sociales, participación en rueda de negocios), Otra</t>
  </si>
  <si>
    <t>Cierre total de Isla de Pascua por más de 2 años y medio a causa de la prevención del COVID 19</t>
  </si>
  <si>
    <t>Bomberos, Brigadas comunitarias, Carabineros, Comunidad y/o asociación indígena, Instituciones de gobierno, Municipio, Organizaciones funcionales y territoriales (Junta de vecinos, club deportivo, etc.), Radio comunitaria, Otra</t>
  </si>
  <si>
    <t>Las personas en la isla</t>
  </si>
  <si>
    <t>Cabaña, Vivienda tradicional indígena (Ruka, Uta, Agar, otra), Alojamiento al interior de su casa, Hostal, Restaurante o cocinería, Sendero Turístico, Taller de Artesanía, Tienda de productos</t>
  </si>
  <si>
    <t>Alojamiento, Gastronomía, Venta de artesanías o joyas, Tour Operador, Guía, Actividades Recreativas (Por ejemplo: caminatas, pesca, cabalgatas, termas, charlas culturales, etc.), Transporte, Souvenir (recuerdos)</t>
  </si>
  <si>
    <t>300</t>
  </si>
  <si>
    <t>CONAF, CORFO, Gobierno Regional (GORE), SERCOTEC, Servicio nacional de la Mujer (SernamEG)</t>
  </si>
  <si>
    <t>Actividades agrícolas (Chacras, quinta, huerta, invernaderos, siembra y cosecha), Actividades ganaderas y avícolas (Esquila, floreo, recolección de huevos, otros), Recolección de frutos silvestres (Piñones, hongos, murta, etc.),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t>
  </si>
  <si>
    <t>Diseño de productos turísticos (Por ejemplo: experiencia, servicios, rutas), Idioma extranjero, Gestión del negocio (Finanzas, contabilidad, impuestos)</t>
  </si>
  <si>
    <t>Sueldo de mi esposo</t>
  </si>
  <si>
    <t>Cosina</t>
  </si>
  <si>
    <t>1 millon</t>
  </si>
  <si>
    <t>Exceso de trámites, Falta de recursos para financiarlo, Existen barreras estructurales en el territorio (falta de alcantarillado, agua potable, etc.), No veo beneficio en la formalización</t>
  </si>
  <si>
    <t>Alojamiento al interior de su casa</t>
  </si>
  <si>
    <t>Redes Sociales (Por ejemplo: Instagram y Facebook)</t>
  </si>
  <si>
    <t>17</t>
  </si>
  <si>
    <t>Avistamiento de aves en mi bosque y conexión con la tierra la naturaleza</t>
  </si>
  <si>
    <t>Atención al turista, Diseño de productos turísticos (Por ejemplo: experiencia, servicios, rutas), Gastronomía, Patrimonio, cultura y lengua indígena, Tour Operador, Venta y promoción de servicios turísticos (Por ejemplo: redes sociales, participación en rueda de negocios)</t>
  </si>
  <si>
    <t>Primeros auxilios y seguridad, Gestión del negocio (Finanzas, contabilidad, impuestos)</t>
  </si>
  <si>
    <t>Desborde de ríos, Escasez hídrica, Tormenta</t>
  </si>
  <si>
    <t>Aymara</t>
  </si>
  <si>
    <t>Vivienda tradicional indígena (Ruka, Uta, Agar, otra), Restaurante o cocinería, El Huerto/La Huerta, Tienda de productos</t>
  </si>
  <si>
    <t>Alojamiento, Gastronomía, Guía, Actividades Recreativas (Por ejemplo: caminatas, pesca, cabalgatas, termas, charlas culturales, etc.), Souvenir (recuerdos)</t>
  </si>
  <si>
    <t>Charlas culturales, Otros</t>
  </si>
  <si>
    <t>Visita a cultivos de orégano.</t>
  </si>
  <si>
    <t>CONADI, FOSIS, INDAP, SERCOTEC</t>
  </si>
  <si>
    <t>Actividades agrícolas (Chacras, quinta, huerta, invernaderos, siembra y cosecha), Actividades gastronómicas (Cocinar, preparativo de la mesa, curanto, etc.), Actividades culturales (Bailes, presentaciones artísticas, festividades, relatos locales, elaborar artesanía, etc.)</t>
  </si>
  <si>
    <t>No aplica, Otro</t>
  </si>
  <si>
    <t>Luces de bajo consumo energético. Luces led.</t>
  </si>
  <si>
    <t>Atención al turista, Diseño de productos turísticos (Por ejemplo: experiencia, servicios, rutas), Gastronomía, Guiado turístico, Patrimonio, cultura y lengua indígena</t>
  </si>
  <si>
    <t>Idioma extranjero, Tour Operador</t>
  </si>
  <si>
    <t>800000 pesos</t>
  </si>
  <si>
    <t>Ampliación de la carretera 11ch</t>
  </si>
  <si>
    <t>Camping, Alojamiento al interior de su casa, Restaurante o cocinería, Sala de procesos para la elaboración de alimentos, Tienda de productos, Otras</t>
  </si>
  <si>
    <t>Gastronomía, Actividades Recreativas (Por ejemplo: caminatas, pesca, cabalgatas, termas, charlas culturales, etc.), Souvenir (recuerdos), Productos de huerto o invernadero, Otro</t>
  </si>
  <si>
    <t>Catas de sidra con maridaje</t>
  </si>
  <si>
    <t>Catas de sidra  con maridaje y charlas de la historia del lof</t>
  </si>
  <si>
    <t>Pensionado(a), Otras</t>
  </si>
  <si>
    <t>Banqueteria étnica servicio de catering</t>
  </si>
  <si>
    <t>CONADI, CORFO, Gobierno Regional (GORE), INDAP, Municipios, SERCOTEC</t>
  </si>
  <si>
    <t>Actividades agrícolas (Chacras, quinta, huerta, invernaderos, siembra y cosecha), Actividades espirituales (Ceremonias propias del pueblo que visita), Recolección de frutos silvestres (Piñones, hongos, murta, etc.), Actividades gastronómicas (Cocinar, preparativo de la mesa, curanto, etc.)</t>
  </si>
  <si>
    <t>Gastronomía, Idioma extranjero, Patrimonio, cultura y lengua indígena, Venta y promoción de servicios turísticos (Por ejemplo: redes sociales, participación en rueda de negocios)</t>
  </si>
  <si>
    <t>Atención al turista, Diseño de productos turísticos (Por ejemplo: experiencia, servicios, rutas), Guiado turístico, Tour Operador</t>
  </si>
  <si>
    <t>Mucha lluvia</t>
  </si>
  <si>
    <t>Cabaña, Vivienda tradicional indígena (Ruka, Uta, Agar, otra), Sala de procesos para la elaboración de alimentos, El Huerto/La Huerta, Sendero Turístico, Tienda de productos, Otras</t>
  </si>
  <si>
    <t>Boca a boca, Convenios con empresas turísticas, Página web, Redes Sociales (Por ejemplo: Instagram y Facebook), Teléfono y/o WhatsApp</t>
  </si>
  <si>
    <t>Turismo Llaguepulli Travel Lago Budi</t>
  </si>
  <si>
    <t>Caminatas, Charlas culturales, Kayak, Observación astronómica, Pesca, Observación de aves, Otros</t>
  </si>
  <si>
    <t>Trekking literario, tallerrs de artesania, talleres gastronomico....</t>
  </si>
  <si>
    <t>CONADI, INDAP, SERCOTEC, Ministerio de Energía</t>
  </si>
  <si>
    <t>Actividades agrícolas (Chacras, quinta, huerta, invernaderos, siembra y cosecha), Actividades ganaderas y avícolas (Esquila, floreo, recolección de huevos, otros), Pesca y Recolección de mariscos y algas, Recolección de frutos silvestres (Piñones, hongos, murta,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</si>
  <si>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20.000.000</t>
  </si>
  <si>
    <t>Comunidad y/o asociación indígena</t>
  </si>
  <si>
    <t>Temporada Alta (Diciembre-Marzo), Vacaciones de invierno, Los fines de semana</t>
  </si>
  <si>
    <t>Persona natural (No tengo sociedad comercial), Otra</t>
  </si>
  <si>
    <t>MEF</t>
  </si>
  <si>
    <t>Camping, Vivienda tradicional indígena (Ruka, Uta, Agar, otra), Sendero Turístico</t>
  </si>
  <si>
    <t>Agrupación de turismo originario williche de chiloé</t>
  </si>
  <si>
    <t>Caminatas, Charlas culturales, Kayak, Pesca, Observación de aves, Otros</t>
  </si>
  <si>
    <t>Escalada de arboles, SUP.2</t>
  </si>
  <si>
    <t>75</t>
  </si>
  <si>
    <t>Talleres sobre turismo originario de chiloé</t>
  </si>
  <si>
    <t>CORFO</t>
  </si>
  <si>
    <t>Actividades agrícolas (Chacras, quinta, huerta, invernaderos, siembra y cosecha), Pesca y Recolección de mariscos y algas, Recolección de frutos silvestres (Piñones, hongos, murta,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</si>
  <si>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Atención al turista, Diseño de productos turísticos (Por ejemplo: experiencia, servicios, rutas), Gastronomía, Guiado turístico, Patrimonio, cultura y lengua indígena, Primeros auxilios y seguridad, Tour Operador, Venta y promoción de servicios turísticos (Por ejemplo: redes sociales, participación en rueda de negocios)</t>
  </si>
  <si>
    <t>Bomberos, Carabineros, Instituciones de gobierno, Organizaciones funcionales y territoriales (Junta de vecinos, club deportivo, etc.)</t>
  </si>
  <si>
    <t>Quechua</t>
  </si>
  <si>
    <t>Pareja</t>
  </si>
  <si>
    <t>Vivienda tradicional indígena (Ruka, Uta, Agar, otra), El Huerto/La Huerta, Sendero Turístico, Termas, Otras</t>
  </si>
  <si>
    <t>Venta de artesanías o joyas, Tour Operador, Guía, Transporte, Souvenir (recuerdos)</t>
  </si>
  <si>
    <t>Visita de lugares del territorio (Parques, áreas de significación cultural, cementerios, otros), Otra</t>
  </si>
  <si>
    <t>Sitios Patrimonio arqueologico y patrimonio biocultural (arboles nativos, termas en sitios de significancia cultural)</t>
  </si>
  <si>
    <t>Guiado turístico, Patrimonio, cultura y lengua indígena, Tour Operador</t>
  </si>
  <si>
    <t>Primeros auxilios y seguridad, Otra</t>
  </si>
  <si>
    <t>Colla</t>
  </si>
  <si>
    <t>Falta de recursos para financiarlo, Existen barreras estructurales en el territorio (falta de alcantarillado, agua potable, etc.)</t>
  </si>
  <si>
    <t>Vivienda tradicional indígena (Ruka, Uta, Agar, otra), El Huerto/La Huerta, Sendero Turístico, Taller de Artesanía</t>
  </si>
  <si>
    <t>Canales municipales u otras instancias públicas, Redes Sociales (Por ejemplo: Instagram y Facebook)</t>
  </si>
  <si>
    <t>Español, Quechua</t>
  </si>
  <si>
    <t>Tour Operador, Guía, Actividades Recreativas (Por ejemplo: caminatas, pesca, cabalgatas, termas, charlas culturales, etc.), Productos de huerto o invernadero</t>
  </si>
  <si>
    <t>Caminatas, Charlas culturales, Observación astronómica, Termas</t>
  </si>
  <si>
    <t>Fondart</t>
  </si>
  <si>
    <t>Actividades agrícolas (Chacras, quinta, huerta, invernaderos, siembra y cosecha), Actividades ganaderas y avícolas (Esquila, floreo, recolección de huevos, otros), Actividades espirituales (Ceremonias propias del pueblo que visita),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</si>
  <si>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Diseño de productos turísticos (Por ejemplo: experiencia, servicios, rutas), Guiado turístico, Patrimonio, cultura y lengua indígena, Primeros auxilios y seguridad, Venta y promoción de servicios turísticos (Por ejemplo: redes sociales, participación en rueda de negocios)</t>
  </si>
  <si>
    <t>Atención al turista, Diseño de productos turísticos (Por ejemplo: experiencia, servicios, rutas)</t>
  </si>
  <si>
    <t>2007</t>
  </si>
  <si>
    <t>Tienda de productos</t>
  </si>
  <si>
    <t>Terrorismo rural, quema de camiones y casassas</t>
  </si>
  <si>
    <t>Trabajo independiente dentro del mismo local</t>
  </si>
  <si>
    <t>Diseño de productos turísticos (Por ejemplo: experiencia, servicios, rutas), Patrimonio, cultura y lengua indígena, Venta y promoción de servicios turísticos (Por ejemplo: redes sociales, participación en rueda de negocios)</t>
  </si>
  <si>
    <t>Atención al turista, Gestión del negocio (Finanzas, contabilidad, impuestos)</t>
  </si>
  <si>
    <t>$1200000</t>
  </si>
  <si>
    <t>Desconocimiento, Falta de recursos para financiarlo, Existen barreras estructurales en el territorio (falta de alcantarillado, agua potable, etc.)</t>
  </si>
  <si>
    <t>Actividades agrícolas (Chacras, quinta, huerta, invernaderos, siembra y cosecha), Pesca y Recolección de mariscos y algas, Recolección de hierbas medicinales</t>
  </si>
  <si>
    <t>Gastronomía, Patrimonio, cultura y lengua indígena, Gestión del negocio (Finanzas, contabilidad, impuestos)</t>
  </si>
  <si>
    <t>000</t>
  </si>
  <si>
    <t>Instituciones de gobierno</t>
  </si>
  <si>
    <t>Usufructo</t>
  </si>
  <si>
    <t>Camping, El Huerto/La Huerta</t>
  </si>
  <si>
    <t>Ventas hortalizas</t>
  </si>
  <si>
    <t>Actividades agrícolas (Chacras, quinta, huerta, invernaderos, siembra y cosecha), Recolección de hierbas medicinales</t>
  </si>
  <si>
    <t>Primeros auxilios y seguridad, Venta y promoción de servicios turísticos (Por ejemplo: redes sociales, participación en rueda de negocios)</t>
  </si>
  <si>
    <t>1.700.000</t>
  </si>
  <si>
    <t>Boca a boca, Canales municipales u otras instancias públicas, Convenios con empresas turísticas, Página web, Redes Sociales (Por ejemplo: Instagram y Facebook), Teléfono y/o WhatsApp</t>
  </si>
  <si>
    <t>Tour Operador, Guía, Actividades Recreativas (Por ejemplo: caminatas, pesca, cabalgatas, termas, charlas culturales, etc.), Transporte, Souvenir (recuerdos), Otro</t>
  </si>
  <si>
    <t>Agencias de Viajes</t>
  </si>
  <si>
    <t>Caminatas, Charlas culturales, Termas, Otros</t>
  </si>
  <si>
    <t>Trekking y Montaña</t>
  </si>
  <si>
    <t>Trabajo remunerado (con contrato o sin contrato), Otras</t>
  </si>
  <si>
    <t>Sobre turismo comunitario en la región del Maule y región de Atacama junto a los emprendedores turísticos de los pueblos originarios Chango y Diaguita</t>
  </si>
  <si>
    <t>CONADI, CORFO, SERCOTEC</t>
  </si>
  <si>
    <t>Actividades agrícolas (Chacras, quinta, huerta, invernaderos, siembra y cosecha), Actividades ganaderas y avícolas (Esquila, floreo, recolección de huevos, otros), Actividades espirituales (Ceremonias propias del pueblo que visita), Otra</t>
  </si>
  <si>
    <t>Senderos ancestrales propios de la comunidad</t>
  </si>
  <si>
    <t>Se informa que el turista debe llevarse su basura, Otro</t>
  </si>
  <si>
    <t>Aplicamos principios "No Deje Rastro"</t>
  </si>
  <si>
    <t>Diseño de productos turísticos (Por ejemplo: experiencia, servicios, rutas), Guiado turístico, Idioma extranjero, Patrimonio, cultura y lengua indígena, Primeros auxilios y seguridad, Tour Operador</t>
  </si>
  <si>
    <t>8</t>
  </si>
  <si>
    <t>Registro Servicio Nacional del Turismo</t>
  </si>
  <si>
    <t>Alojamiento, Venta de artesanías o joyas, Tour Operador, Souvenir (recuerdos)</t>
  </si>
  <si>
    <t>230</t>
  </si>
  <si>
    <t>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</si>
  <si>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Atención al turista, Guiado turístico, Patrimonio, cultura y lengua indígena, Primeros auxilios y seguridad, Venta y promoción de servicios turísticos (Por ejemplo: redes sociales, participación en rueda de negocios), Gestión del negocio (Finanzas, contabilidad, impuestos)</t>
  </si>
  <si>
    <t>Atención al turista, Guiado turístico, Patrimonio, cultura y lengua indígena, Primeros auxilios y seguridad</t>
  </si>
  <si>
    <t>500.000</t>
  </si>
  <si>
    <t>CONAF</t>
  </si>
  <si>
    <t>FOSIS</t>
  </si>
  <si>
    <t>Gobierno Regional (GORE)</t>
  </si>
  <si>
    <t>Ministerio de Energía</t>
  </si>
  <si>
    <t>SERNATUR</t>
  </si>
  <si>
    <t>Canales municipales u otras instancias públicas</t>
  </si>
  <si>
    <t>Convenios con empresas turísticas</t>
  </si>
  <si>
    <t>Material impreso de promoción</t>
  </si>
  <si>
    <t>Plataformas de viaje (Por ejemplo: AirBnB y Booking)</t>
  </si>
  <si>
    <t>Página web</t>
  </si>
  <si>
    <t>Inglés</t>
  </si>
  <si>
    <t>Yagankuta</t>
  </si>
  <si>
    <t>Termas</t>
  </si>
  <si>
    <t>objeto</t>
  </si>
  <si>
    <t>comida</t>
  </si>
  <si>
    <t>comuna</t>
  </si>
  <si>
    <t>comuna_otra_pegada</t>
  </si>
  <si>
    <t>encuesta_turista</t>
  </si>
  <si>
    <t>gasto_turista_comuna</t>
  </si>
  <si>
    <t>informacion_ancestral_pueblo</t>
  </si>
  <si>
    <t>internet</t>
  </si>
  <si>
    <t>n_turistas_suma</t>
  </si>
  <si>
    <t>n_turistas_suma_pueblo</t>
  </si>
  <si>
    <t>obj</t>
  </si>
  <si>
    <t>objetos</t>
  </si>
  <si>
    <t>organizacion_no_indigena</t>
  </si>
  <si>
    <t>porcentaje_pueblo_indigena</t>
  </si>
  <si>
    <t>promedio_por_genero</t>
  </si>
  <si>
    <t>tramite_formalizacion_pueblos</t>
  </si>
  <si>
    <t>turismo_principal_pueblo</t>
  </si>
  <si>
    <t>wb</t>
  </si>
  <si>
    <t>promedio_edad_por_genero</t>
  </si>
  <si>
    <t>Transporte</t>
  </si>
  <si>
    <t>Los fines de semana</t>
  </si>
  <si>
    <t>Todo el año</t>
  </si>
  <si>
    <t>Vacaciones de invierno</t>
  </si>
  <si>
    <t>Cooperativa</t>
  </si>
  <si>
    <t>Sociedad de Responsabilidad Limitada</t>
  </si>
  <si>
    <t>Patente comercial</t>
  </si>
  <si>
    <t>Resolución sanitaria</t>
  </si>
  <si>
    <t>total_si</t>
  </si>
  <si>
    <t>total_respuestas</t>
  </si>
  <si>
    <t>porcentaje_si</t>
  </si>
  <si>
    <t>Trabajo agrícola, forestal y ganadero</t>
  </si>
  <si>
    <t xml:space="preserve">Trabajo remunerado </t>
  </si>
  <si>
    <t>No respuesta</t>
  </si>
  <si>
    <t xml:space="preserve">Sistema de reciclaje o reutilización de residuos orgánicos </t>
  </si>
  <si>
    <t>Se de reciclaje o reutilización de residuos inorgánicos (plásticos</t>
  </si>
  <si>
    <t>Sistema de aguas servidas</t>
  </si>
  <si>
    <t>Redes Sociales</t>
  </si>
  <si>
    <t>Vivienda tradicional indígena</t>
  </si>
  <si>
    <t>Sala para la elaboración de alimentos</t>
  </si>
  <si>
    <t>No tengo conexión</t>
  </si>
  <si>
    <t>porcentaje2</t>
  </si>
  <si>
    <t>Prácticas de reucperación ambiental</t>
  </si>
  <si>
    <t>Temporada Alta</t>
  </si>
  <si>
    <t>Fines de semana largos / festivos</t>
  </si>
  <si>
    <t>perc2</t>
  </si>
  <si>
    <t>perc</t>
  </si>
  <si>
    <t xml:space="preserve">Total encuestados </t>
  </si>
  <si>
    <t>zona</t>
  </si>
  <si>
    <t>n</t>
  </si>
  <si>
    <t>freq</t>
  </si>
  <si>
    <t>Kayak</t>
  </si>
  <si>
    <t>servicio</t>
  </si>
  <si>
    <t>Observación astronómica</t>
  </si>
  <si>
    <t>Observación de aves</t>
  </si>
  <si>
    <t xml:space="preserve">Pesca </t>
  </si>
  <si>
    <t>Caminata</t>
  </si>
  <si>
    <t>per</t>
  </si>
  <si>
    <t>nombre</t>
  </si>
  <si>
    <t>Parimonio</t>
  </si>
  <si>
    <t xml:space="preserve">Venta y promoción de servicio turístico </t>
  </si>
  <si>
    <t>Diseño de productos turísticos</t>
  </si>
  <si>
    <t>Gestión del negocio</t>
  </si>
  <si>
    <t>Guido turístico</t>
  </si>
  <si>
    <t>Tour operador</t>
  </si>
  <si>
    <t>Gestión de negocios</t>
  </si>
  <si>
    <t>Primero auxilios y seguridad</t>
  </si>
  <si>
    <t>Venta y promoción de servicios turísticos</t>
  </si>
  <si>
    <t>Patrimonio</t>
  </si>
  <si>
    <t xml:space="preserve">Gastronomía </t>
  </si>
  <si>
    <t>Capacitacion</t>
  </si>
  <si>
    <t>Recibida</t>
  </si>
  <si>
    <t>Necesitada</t>
  </si>
  <si>
    <t>Recibida2</t>
  </si>
  <si>
    <t>Necesitada3</t>
  </si>
  <si>
    <t>1995 - 1999</t>
  </si>
  <si>
    <t>2000 - 2004</t>
  </si>
  <si>
    <t>2005 - 2009</t>
  </si>
  <si>
    <t>2010 - 2014</t>
  </si>
  <si>
    <t>2015 - 2019</t>
  </si>
  <si>
    <t>2020 - 2024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</si>
</sst>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 #,##0_ ;_ * \-#,##0_ ;_ * &quot;-&quot;_ ;_ @_ "/>
    <numFmt numFmtId="164" formatCode="0.0"/>
    <numFmt numFmtId="165" formatCode="0.0%"/>
    <numFmt numFmtId="166" formatCode="0;0"/>
  </numFmts>
  <fonts count="2" x14ac:knownFonts="1">
    <font>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12">
    <xf numFmtId="0" fontId="0" fillId="0" borderId="0" xfId="0"/>
    <xf numFmtId="2" fontId="0" fillId="0" borderId="0" xfId="0" applyNumberFormat="1"/>
    <xf numFmtId="164" fontId="0" fillId="0" borderId="0" xfId="0" applyNumberFormat="1"/>
    <xf numFmtId="9" fontId="0" fillId="0" borderId="0" xfId="1" applyFont="1"/>
    <xf numFmtId="165" fontId="0" fillId="0" borderId="0" xfId="1" applyNumberFormat="1" applyFont="1"/>
    <xf numFmtId="165" fontId="0" fillId="0" borderId="0" xfId="0" applyNumberFormat="1"/>
    <xf numFmtId="9" fontId="0" fillId="0" borderId="0" xfId="0" applyNumberFormat="1"/>
    <xf numFmtId="41" fontId="0" fillId="0" borderId="0" xfId="2" applyFont="1"/>
    <xf numFmtId="0" fontId="0" fillId="0" borderId="0" xfId="0" applyAlignment="1">
      <alignment horizontal="left"/>
    </xf>
    <xf numFmtId="166" fontId="0" fillId="0" borderId="0" xfId="1" applyNumberFormat="1" applyFont="1"/>
    <xf numFmtId="0" fontId="0" fillId="0" borderId="0" xfId="1" applyNumberFormat="1" applyFont="1"/>
    <xf numFmtId="0" fontId="0" fillId="2" borderId="0" xfId="0" applyFill="1"/>
  </cellXfs>
  <cellStyles count="3">
    <cellStyle name="Millares [0]" xfId="2" builtinId="6"/>
    <cellStyle name="Normal" xfId="0" builtinId="0"/>
    <cellStyle name="Porcentaje" xfId="1" builtinId="5"/>
  </cellStyles>
  <dxfs count="2">
    <dxf>
      <font>
        <b val="0"/>
        <i val="0"/>
        <strike val="0"/>
        <condense val="0"/>
        <extend val="0"/>
        <outline val="0"/>
        <shadow val="0"/>
        <u val="none"/>
        <vertAlign val="baseline"/>
        <sz val="11"/>
        <color rgb="FF000000"/>
        <name val="Calibri"/>
        <family val="2"/>
        <scheme val="minor"/>
      </font>
      <numFmt numFmtId="166" formatCode="0;0"/>
    </dxf>
    <dxf>
      <font>
        <b val="0"/>
        <i val="0"/>
        <strike val="0"/>
        <condense val="0"/>
        <extend val="0"/>
        <outline val="0"/>
        <shadow val="0"/>
        <u val="none"/>
        <vertAlign val="baseline"/>
        <sz val="11"/>
        <color rgb="FF000000"/>
        <name val="Calibri"/>
        <family val="2"/>
        <scheme val="minor"/>
      </font>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2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2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2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28.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2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3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3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3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3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35.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36.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37.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38.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39.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41.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42.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43.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44.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45.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4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4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Ex11.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Ex12.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Ex13.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Ex14.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solidFill>
            <a:ln>
              <a:noFill/>
            </a:ln>
            <a:effectLst/>
          </c:spPr>
          <c:invertIfNegative val="0"/>
          <c:cat>
            <c:strRef>
              <c:f>actividad_complementaria!$A$2:$A$5</c:f>
              <c:strCache>
                <c:ptCount val="4"/>
                <c:pt idx="0">
                  <c:v>Trabajo agrícola, forestal y ganadero</c:v>
                </c:pt>
                <c:pt idx="1">
                  <c:v>Trabajo remunerado </c:v>
                </c:pt>
                <c:pt idx="2">
                  <c:v>Pensionado(a)</c:v>
                </c:pt>
                <c:pt idx="3">
                  <c:v>Trabajo de cuidado de personas remunerado</c:v>
                </c:pt>
              </c:strCache>
            </c:strRef>
          </c:cat>
          <c:val>
            <c:numRef>
              <c:f>actividad_complementaria!$C$2:$C$5</c:f>
              <c:numCache>
                <c:formatCode>0%</c:formatCode>
                <c:ptCount val="4"/>
                <c:pt idx="0">
                  <c:v>0.44897959183673475</c:v>
                </c:pt>
                <c:pt idx="1">
                  <c:v>0.42857142857142855</c:v>
                </c:pt>
                <c:pt idx="2">
                  <c:v>8.1632653061224497E-2</c:v>
                </c:pt>
                <c:pt idx="3">
                  <c:v>4.0816326530612249E-2</c:v>
                </c:pt>
              </c:numCache>
            </c:numRef>
          </c:val>
          <c:extLst>
            <c:ext xmlns:c16="http://schemas.microsoft.com/office/drawing/2014/chart" uri="{C3380CC4-5D6E-409C-BE32-E72D297353CC}">
              <c16:uniqueId val="{00000000-2CB2-42AE-B2BF-DE038C4C1530}"/>
            </c:ext>
          </c:extLst>
        </c:ser>
        <c:dLbls>
          <c:showLegendKey val="0"/>
          <c:showVal val="0"/>
          <c:showCatName val="0"/>
          <c:showSerName val="0"/>
          <c:showPercent val="0"/>
          <c:showBubbleSize val="0"/>
        </c:dLbls>
        <c:gapWidth val="219"/>
        <c:overlap val="-27"/>
        <c:axId val="1420017103"/>
        <c:axId val="1420019503"/>
      </c:barChart>
      <c:catAx>
        <c:axId val="142001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0019503"/>
        <c:crosses val="autoZero"/>
        <c:auto val="1"/>
        <c:lblAlgn val="ctr"/>
        <c:lblOffset val="100"/>
        <c:noMultiLvlLbl val="0"/>
      </c:catAx>
      <c:valAx>
        <c:axId val="1420019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001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educacion!$A$2:$A$5</c:f>
              <c:strCache>
                <c:ptCount val="4"/>
                <c:pt idx="0">
                  <c:v>Educación Secundaria (técnica o humanista)</c:v>
                </c:pt>
                <c:pt idx="1">
                  <c:v>Educación Superior Técnica</c:v>
                </c:pt>
                <c:pt idx="2">
                  <c:v>Educación Universitaria</c:v>
                </c:pt>
                <c:pt idx="3">
                  <c:v>Educación Primaria</c:v>
                </c:pt>
              </c:strCache>
            </c:strRef>
          </c:cat>
          <c:val>
            <c:numRef>
              <c:f>educacion!$B$2:$B$5</c:f>
              <c:numCache>
                <c:formatCode>0%</c:formatCode>
                <c:ptCount val="4"/>
                <c:pt idx="0">
                  <c:v>0.38961038961038957</c:v>
                </c:pt>
                <c:pt idx="1">
                  <c:v>0.25974025974025972</c:v>
                </c:pt>
                <c:pt idx="2">
                  <c:v>0.2207792207792208</c:v>
                </c:pt>
                <c:pt idx="3">
                  <c:v>9.0909090909090925E-2</c:v>
                </c:pt>
              </c:numCache>
            </c:numRef>
          </c:val>
          <c:extLst>
            <c:ext xmlns:c16="http://schemas.microsoft.com/office/drawing/2014/chart" uri="{C3380CC4-5D6E-409C-BE32-E72D297353CC}">
              <c16:uniqueId val="{00000000-6FC0-4B26-953D-89926424CF19}"/>
            </c:ext>
          </c:extLst>
        </c:ser>
        <c:dLbls>
          <c:showLegendKey val="0"/>
          <c:showVal val="0"/>
          <c:showCatName val="0"/>
          <c:showSerName val="0"/>
          <c:showPercent val="0"/>
          <c:showBubbleSize val="0"/>
        </c:dLbls>
        <c:gapWidth val="219"/>
        <c:overlap val="-27"/>
        <c:axId val="531512287"/>
        <c:axId val="531514207"/>
      </c:barChart>
      <c:catAx>
        <c:axId val="53151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1514207"/>
        <c:crosses val="autoZero"/>
        <c:auto val="1"/>
        <c:lblAlgn val="ctr"/>
        <c:lblOffset val="100"/>
        <c:noMultiLvlLbl val="0"/>
      </c:catAx>
      <c:valAx>
        <c:axId val="5315142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151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espacio_desarrollo!$A$2:$A$8</c:f>
              <c:strCache>
                <c:ptCount val="7"/>
                <c:pt idx="0">
                  <c:v>Propiedad individual</c:v>
                </c:pt>
                <c:pt idx="1">
                  <c:v>Arriendo</c:v>
                </c:pt>
                <c:pt idx="2">
                  <c:v>Comodato</c:v>
                </c:pt>
                <c:pt idx="3">
                  <c:v>Propiedad colectiva/comunitaria</c:v>
                </c:pt>
                <c:pt idx="4">
                  <c:v>Área silvestre protegida del Estado (como Parques y/o reservas nacionales)</c:v>
                </c:pt>
                <c:pt idx="5">
                  <c:v>Espacio público</c:v>
                </c:pt>
                <c:pt idx="6">
                  <c:v>Área silvestre protegida privada</c:v>
                </c:pt>
              </c:strCache>
            </c:strRef>
          </c:cat>
          <c:val>
            <c:numRef>
              <c:f>espacio_desarrollo!$C$2:$C$8</c:f>
              <c:numCache>
                <c:formatCode>0%</c:formatCode>
                <c:ptCount val="7"/>
                <c:pt idx="0">
                  <c:v>0.47435897435897401</c:v>
                </c:pt>
                <c:pt idx="1">
                  <c:v>0.141025641025641</c:v>
                </c:pt>
                <c:pt idx="2">
                  <c:v>6.4102564102564097E-2</c:v>
                </c:pt>
                <c:pt idx="3">
                  <c:v>6.4102564102564097E-2</c:v>
                </c:pt>
                <c:pt idx="4">
                  <c:v>5.1282051282051308E-2</c:v>
                </c:pt>
                <c:pt idx="5">
                  <c:v>3.8461538461538498E-2</c:v>
                </c:pt>
                <c:pt idx="6">
                  <c:v>3.8461538461538498E-2</c:v>
                </c:pt>
              </c:numCache>
            </c:numRef>
          </c:val>
          <c:extLst>
            <c:ext xmlns:c16="http://schemas.microsoft.com/office/drawing/2014/chart" uri="{C3380CC4-5D6E-409C-BE32-E72D297353CC}">
              <c16:uniqueId val="{00000000-8320-4226-97DA-67AC8D284B5B}"/>
            </c:ext>
          </c:extLst>
        </c:ser>
        <c:dLbls>
          <c:showLegendKey val="0"/>
          <c:showVal val="0"/>
          <c:showCatName val="0"/>
          <c:showSerName val="0"/>
          <c:showPercent val="0"/>
          <c:showBubbleSize val="0"/>
        </c:dLbls>
        <c:gapWidth val="219"/>
        <c:overlap val="-27"/>
        <c:axId val="222385039"/>
        <c:axId val="222385519"/>
      </c:barChart>
      <c:catAx>
        <c:axId val="22238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2385519"/>
        <c:crosses val="autoZero"/>
        <c:auto val="1"/>
        <c:lblAlgn val="ctr"/>
        <c:lblOffset val="100"/>
        <c:noMultiLvlLbl val="0"/>
      </c:catAx>
      <c:valAx>
        <c:axId val="22238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238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0A-45F4-BED9-D6CCF14703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0A-45F4-BED9-D6CCF14703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0A-45F4-BED9-D6CCF14703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0A-45F4-BED9-D6CCF14703A4}"/>
              </c:ext>
            </c:extLst>
          </c:dPt>
          <c:cat>
            <c:strRef>
              <c:f>financiamiento!$A$2:$A$5</c:f>
              <c:strCache>
                <c:ptCount val="4"/>
                <c:pt idx="0">
                  <c:v>Capital propio (Inversión propia)</c:v>
                </c:pt>
                <c:pt idx="1">
                  <c:v>Fondos públicos (Proyectos y/o programas de instituciones y municipios)</c:v>
                </c:pt>
                <c:pt idx="2">
                  <c:v>Otros</c:v>
                </c:pt>
                <c:pt idx="3">
                  <c:v>Préstamos bancarios</c:v>
                </c:pt>
              </c:strCache>
            </c:strRef>
          </c:cat>
          <c:val>
            <c:numRef>
              <c:f>financiamiento!$B$2:$B$5</c:f>
              <c:numCache>
                <c:formatCode>0.0</c:formatCode>
                <c:ptCount val="4"/>
                <c:pt idx="0">
                  <c:v>47.328244274809201</c:v>
                </c:pt>
                <c:pt idx="1">
                  <c:v>28.244274809160299</c:v>
                </c:pt>
                <c:pt idx="2">
                  <c:v>3.8167938931297698</c:v>
                </c:pt>
                <c:pt idx="3">
                  <c:v>20.610687022900802</c:v>
                </c:pt>
              </c:numCache>
            </c:numRef>
          </c:val>
          <c:extLst>
            <c:ext xmlns:c16="http://schemas.microsoft.com/office/drawing/2014/chart" uri="{C3380CC4-5D6E-409C-BE32-E72D297353CC}">
              <c16:uniqueId val="{00000000-DF8B-4EC0-8D2E-B871D1BA5C0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gasto_turista!$A$2:$A$7</c:f>
              <c:strCache>
                <c:ptCount val="6"/>
                <c:pt idx="0">
                  <c:v>$ 15.000 – $30.000</c:v>
                </c:pt>
                <c:pt idx="1">
                  <c:v>$45.000 - $75.000</c:v>
                </c:pt>
                <c:pt idx="2">
                  <c:v>$ 1 – $15.000</c:v>
                </c:pt>
                <c:pt idx="3">
                  <c:v>$30.000 - $45.000</c:v>
                </c:pt>
                <c:pt idx="4">
                  <c:v>No respuesta</c:v>
                </c:pt>
                <c:pt idx="5">
                  <c:v>Más de $75.000</c:v>
                </c:pt>
              </c:strCache>
            </c:strRef>
          </c:cat>
          <c:val>
            <c:numRef>
              <c:f>gasto_turista!$D$2:$D$7</c:f>
              <c:numCache>
                <c:formatCode>0%</c:formatCode>
                <c:ptCount val="6"/>
                <c:pt idx="0">
                  <c:v>0.25600000000000001</c:v>
                </c:pt>
                <c:pt idx="1">
                  <c:v>0.192</c:v>
                </c:pt>
                <c:pt idx="2">
                  <c:v>0.17899999999999999</c:v>
                </c:pt>
                <c:pt idx="3">
                  <c:v>0.17899999999999999</c:v>
                </c:pt>
                <c:pt idx="4">
                  <c:v>0.115</c:v>
                </c:pt>
                <c:pt idx="5">
                  <c:v>7.6999999999999999E-2</c:v>
                </c:pt>
              </c:numCache>
            </c:numRef>
          </c:val>
          <c:extLst>
            <c:ext xmlns:c16="http://schemas.microsoft.com/office/drawing/2014/chart" uri="{C3380CC4-5D6E-409C-BE32-E72D297353CC}">
              <c16:uniqueId val="{00000000-F93B-4F0A-BE86-9DC79D88B4A0}"/>
            </c:ext>
          </c:extLst>
        </c:ser>
        <c:dLbls>
          <c:showLegendKey val="0"/>
          <c:showVal val="0"/>
          <c:showCatName val="0"/>
          <c:showSerName val="0"/>
          <c:showPercent val="0"/>
          <c:showBubbleSize val="0"/>
        </c:dLbls>
        <c:gapWidth val="219"/>
        <c:overlap val="-27"/>
        <c:axId val="526574415"/>
        <c:axId val="526572975"/>
      </c:barChart>
      <c:catAx>
        <c:axId val="52657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6572975"/>
        <c:crosses val="autoZero"/>
        <c:auto val="1"/>
        <c:lblAlgn val="ctr"/>
        <c:lblOffset val="100"/>
        <c:noMultiLvlLbl val="0"/>
      </c:catAx>
      <c:valAx>
        <c:axId val="526572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6574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F0-469F-894F-FE8C161696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F0-469F-894F-FE8C1616969A}"/>
              </c:ext>
            </c:extLst>
          </c:dPt>
          <c:cat>
            <c:strRef>
              <c:f>id_genero!$A$2:$A$3</c:f>
              <c:strCache>
                <c:ptCount val="2"/>
                <c:pt idx="0">
                  <c:v>Femenino</c:v>
                </c:pt>
                <c:pt idx="1">
                  <c:v>Masculino</c:v>
                </c:pt>
              </c:strCache>
            </c:strRef>
          </c:cat>
          <c:val>
            <c:numRef>
              <c:f>id_genero!$B$2:$B$3</c:f>
              <c:numCache>
                <c:formatCode>0.0</c:formatCode>
                <c:ptCount val="2"/>
                <c:pt idx="0">
                  <c:v>67.948717948717999</c:v>
                </c:pt>
                <c:pt idx="1">
                  <c:v>32.051282051282101</c:v>
                </c:pt>
              </c:numCache>
            </c:numRef>
          </c:val>
          <c:extLst>
            <c:ext xmlns:c16="http://schemas.microsoft.com/office/drawing/2014/chart" uri="{C3380CC4-5D6E-409C-BE32-E72D297353CC}">
              <c16:uniqueId val="{00000000-754D-4E55-B1CD-B5B7EEC4E5F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sus_gestion_basura!$A$2:$A$7</c:f>
              <c:strCache>
                <c:ptCount val="6"/>
                <c:pt idx="0">
                  <c:v>Sistema de reciclaje o reutilización de residuos orgánicos </c:v>
                </c:pt>
                <c:pt idx="1">
                  <c:v>Basureros públicos</c:v>
                </c:pt>
                <c:pt idx="2">
                  <c:v>Se de reciclaje o reutilización de residuos inorgánicos (plásticos</c:v>
                </c:pt>
                <c:pt idx="3">
                  <c:v>Se informa que el turista debe llevarse su basura</c:v>
                </c:pt>
                <c:pt idx="4">
                  <c:v>Ninguno</c:v>
                </c:pt>
                <c:pt idx="5">
                  <c:v>Sistema de aguas servidas</c:v>
                </c:pt>
              </c:strCache>
            </c:strRef>
          </c:cat>
          <c:val>
            <c:numRef>
              <c:f>sus_gestion_basura!$B$2:$B$7</c:f>
              <c:numCache>
                <c:formatCode>0%</c:formatCode>
                <c:ptCount val="6"/>
                <c:pt idx="0">
                  <c:v>0.28289473684210525</c:v>
                </c:pt>
                <c:pt idx="1">
                  <c:v>0.23026315789473686</c:v>
                </c:pt>
                <c:pt idx="2">
                  <c:v>0.2105263157894737</c:v>
                </c:pt>
                <c:pt idx="3">
                  <c:v>0.19736842105263158</c:v>
                </c:pt>
                <c:pt idx="4">
                  <c:v>6.5789473684210523E-2</c:v>
                </c:pt>
                <c:pt idx="5">
                  <c:v>1.3157894736842106E-2</c:v>
                </c:pt>
              </c:numCache>
            </c:numRef>
          </c:val>
          <c:extLst>
            <c:ext xmlns:c16="http://schemas.microsoft.com/office/drawing/2014/chart" uri="{C3380CC4-5D6E-409C-BE32-E72D297353CC}">
              <c16:uniqueId val="{00000000-A699-4137-9D99-7C74E7248870}"/>
            </c:ext>
          </c:extLst>
        </c:ser>
        <c:dLbls>
          <c:showLegendKey val="0"/>
          <c:showVal val="0"/>
          <c:showCatName val="0"/>
          <c:showSerName val="0"/>
          <c:showPercent val="0"/>
          <c:showBubbleSize val="0"/>
        </c:dLbls>
        <c:gapWidth val="219"/>
        <c:overlap val="-27"/>
        <c:axId val="891845759"/>
        <c:axId val="891846719"/>
      </c:barChart>
      <c:catAx>
        <c:axId val="89184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91846719"/>
        <c:crosses val="autoZero"/>
        <c:auto val="1"/>
        <c:lblAlgn val="ctr"/>
        <c:lblOffset val="100"/>
        <c:noMultiLvlLbl val="0"/>
      </c:catAx>
      <c:valAx>
        <c:axId val="891846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9184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idioma!$A$2:$A$7</c:f>
              <c:strCache>
                <c:ptCount val="6"/>
                <c:pt idx="0">
                  <c:v>Español</c:v>
                </c:pt>
                <c:pt idx="1">
                  <c:v>Mapuzungun o Chezungun</c:v>
                </c:pt>
                <c:pt idx="2">
                  <c:v>Inglés</c:v>
                </c:pt>
                <c:pt idx="3">
                  <c:v>Rapa Nui</c:v>
                </c:pt>
                <c:pt idx="4">
                  <c:v>Yagankuta</c:v>
                </c:pt>
                <c:pt idx="5">
                  <c:v>Quechua</c:v>
                </c:pt>
              </c:strCache>
            </c:strRef>
          </c:cat>
          <c:val>
            <c:numRef>
              <c:f>idioma!$B$2:$B$7</c:f>
              <c:numCache>
                <c:formatCode>0%</c:formatCode>
                <c:ptCount val="6"/>
                <c:pt idx="0">
                  <c:v>0.9358974358974359</c:v>
                </c:pt>
                <c:pt idx="1">
                  <c:v>0.23076923076923078</c:v>
                </c:pt>
                <c:pt idx="2">
                  <c:v>0.10256410256410256</c:v>
                </c:pt>
                <c:pt idx="3">
                  <c:v>8.9743589743589744E-2</c:v>
                </c:pt>
                <c:pt idx="4">
                  <c:v>2.564102564102564E-2</c:v>
                </c:pt>
                <c:pt idx="5">
                  <c:v>1.282051282051282E-2</c:v>
                </c:pt>
              </c:numCache>
            </c:numRef>
          </c:val>
          <c:extLst>
            <c:ext xmlns:c16="http://schemas.microsoft.com/office/drawing/2014/chart" uri="{C3380CC4-5D6E-409C-BE32-E72D297353CC}">
              <c16:uniqueId val="{00000000-6E0C-429C-B8C2-9DC83FE57697}"/>
            </c:ext>
          </c:extLst>
        </c:ser>
        <c:dLbls>
          <c:showLegendKey val="0"/>
          <c:showVal val="0"/>
          <c:showCatName val="0"/>
          <c:showSerName val="0"/>
          <c:showPercent val="0"/>
          <c:showBubbleSize val="0"/>
        </c:dLbls>
        <c:gapWidth val="219"/>
        <c:overlap val="-27"/>
        <c:axId val="414936975"/>
        <c:axId val="414935055"/>
      </c:barChart>
      <c:catAx>
        <c:axId val="4149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4935055"/>
        <c:crosses val="autoZero"/>
        <c:auto val="1"/>
        <c:lblAlgn val="ctr"/>
        <c:lblOffset val="100"/>
        <c:noMultiLvlLbl val="0"/>
      </c:catAx>
      <c:valAx>
        <c:axId val="414935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493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01-4630-BB02-A77562028C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01-4630-BB02-A77562028C6B}"/>
              </c:ext>
            </c:extLst>
          </c:dPt>
          <c:cat>
            <c:strRef>
              <c:f>informacion_ancestral!$A$2:$A$3</c:f>
              <c:strCache>
                <c:ptCount val="2"/>
                <c:pt idx="0">
                  <c:v>No</c:v>
                </c:pt>
                <c:pt idx="1">
                  <c:v>Sí</c:v>
                </c:pt>
              </c:strCache>
            </c:strRef>
          </c:cat>
          <c:val>
            <c:numRef>
              <c:f>informacion_ancestral!$B$2:$B$3</c:f>
              <c:numCache>
                <c:formatCode>0%</c:formatCode>
                <c:ptCount val="2"/>
                <c:pt idx="0">
                  <c:v>0.11940298507462688</c:v>
                </c:pt>
                <c:pt idx="1">
                  <c:v>0.88059701492537312</c:v>
                </c:pt>
              </c:numCache>
            </c:numRef>
          </c:val>
          <c:extLst>
            <c:ext xmlns:c16="http://schemas.microsoft.com/office/drawing/2014/chart" uri="{C3380CC4-5D6E-409C-BE32-E72D297353CC}">
              <c16:uniqueId val="{00000000-3702-4205-A774-B8E0CB01613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inicio_actividades!$A$3:$A$12</c:f>
              <c:strCache>
                <c:ptCount val="10"/>
                <c:pt idx="0">
                  <c:v>2016</c:v>
                </c:pt>
                <c:pt idx="1">
                  <c:v>2019</c:v>
                </c:pt>
                <c:pt idx="2">
                  <c:v>2010</c:v>
                </c:pt>
                <c:pt idx="3">
                  <c:v>2013</c:v>
                </c:pt>
                <c:pt idx="4">
                  <c:v>2000</c:v>
                </c:pt>
                <c:pt idx="5">
                  <c:v>2017</c:v>
                </c:pt>
                <c:pt idx="6">
                  <c:v>2018</c:v>
                </c:pt>
                <c:pt idx="7">
                  <c:v>2020</c:v>
                </c:pt>
                <c:pt idx="8">
                  <c:v>2021</c:v>
                </c:pt>
                <c:pt idx="9">
                  <c:v>2005</c:v>
                </c:pt>
              </c:strCache>
            </c:strRef>
          </c:cat>
          <c:val>
            <c:numRef>
              <c:f>inicio_actividades!$C$3:$C$12</c:f>
              <c:numCache>
                <c:formatCode>0%</c:formatCode>
                <c:ptCount val="10"/>
                <c:pt idx="0">
                  <c:v>0.10256410256410257</c:v>
                </c:pt>
                <c:pt idx="1">
                  <c:v>0.10256410256410257</c:v>
                </c:pt>
                <c:pt idx="2">
                  <c:v>5.1282051282051287E-2</c:v>
                </c:pt>
                <c:pt idx="3">
                  <c:v>5.1282051282051287E-2</c:v>
                </c:pt>
                <c:pt idx="4">
                  <c:v>3.8461538461538464E-2</c:v>
                </c:pt>
                <c:pt idx="5">
                  <c:v>3.8461538461538464E-2</c:v>
                </c:pt>
                <c:pt idx="6">
                  <c:v>3.8461538461538464E-2</c:v>
                </c:pt>
                <c:pt idx="7">
                  <c:v>3.8461538461538464E-2</c:v>
                </c:pt>
                <c:pt idx="8">
                  <c:v>3.8461538461538464E-2</c:v>
                </c:pt>
                <c:pt idx="9">
                  <c:v>2.5641025641025644E-2</c:v>
                </c:pt>
              </c:numCache>
            </c:numRef>
          </c:val>
          <c:extLst>
            <c:ext xmlns:c16="http://schemas.microsoft.com/office/drawing/2014/chart" uri="{C3380CC4-5D6E-409C-BE32-E72D297353CC}">
              <c16:uniqueId val="{00000000-4C6C-440B-AA55-8680542B8881}"/>
            </c:ext>
          </c:extLst>
        </c:ser>
        <c:dLbls>
          <c:showLegendKey val="0"/>
          <c:showVal val="0"/>
          <c:showCatName val="0"/>
          <c:showSerName val="0"/>
          <c:showPercent val="0"/>
          <c:showBubbleSize val="0"/>
        </c:dLbls>
        <c:gapWidth val="219"/>
        <c:overlap val="-27"/>
        <c:axId val="539277295"/>
        <c:axId val="539276335"/>
      </c:barChart>
      <c:catAx>
        <c:axId val="53927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9276335"/>
        <c:crosses val="autoZero"/>
        <c:auto val="1"/>
        <c:lblAlgn val="ctr"/>
        <c:lblOffset val="100"/>
        <c:noMultiLvlLbl val="0"/>
      </c:catAx>
      <c:valAx>
        <c:axId val="5392763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9277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BC-40BD-B384-FFE28BE989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BC-40BD-B384-FFE28BE989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BC-40BD-B384-FFE28BE989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BC-40BD-B384-FFE28BE989C4}"/>
              </c:ext>
            </c:extLst>
          </c:dPt>
          <c:cat>
            <c:strRef>
              <c:f>internet!$A$2:$A$5</c:f>
              <c:strCache>
                <c:ptCount val="4"/>
                <c:pt idx="0">
                  <c:v>Regular</c:v>
                </c:pt>
                <c:pt idx="1">
                  <c:v>Buena</c:v>
                </c:pt>
                <c:pt idx="2">
                  <c:v>Mala</c:v>
                </c:pt>
                <c:pt idx="3">
                  <c:v>No tengo conexión</c:v>
                </c:pt>
              </c:strCache>
            </c:strRef>
          </c:cat>
          <c:val>
            <c:numRef>
              <c:f>internet!$B$2:$B$5</c:f>
              <c:numCache>
                <c:formatCode>0%</c:formatCode>
                <c:ptCount val="4"/>
                <c:pt idx="0">
                  <c:v>0.51282051282051289</c:v>
                </c:pt>
                <c:pt idx="1">
                  <c:v>0.38461538461538458</c:v>
                </c:pt>
                <c:pt idx="2">
                  <c:v>6.4102564102564111E-2</c:v>
                </c:pt>
                <c:pt idx="3">
                  <c:v>3.8461538461538464E-2</c:v>
                </c:pt>
              </c:numCache>
            </c:numRef>
          </c:val>
          <c:extLst>
            <c:ext xmlns:c16="http://schemas.microsoft.com/office/drawing/2014/chart" uri="{C3380CC4-5D6E-409C-BE32-E72D297353CC}">
              <c16:uniqueId val="{00000000-4C7D-432B-B97B-F889D187A77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Admisión de mascotas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2"/>
            </a:solidFill>
            <a:ln>
              <a:noFill/>
            </a:ln>
            <a:effectLst/>
          </c:spPr>
          <c:invertIfNegative val="0"/>
          <c:cat>
            <c:strRef>
              <c:f>admision_mascotas!$A$2:$A$3</c:f>
              <c:strCache>
                <c:ptCount val="2"/>
                <c:pt idx="0">
                  <c:v>No</c:v>
                </c:pt>
                <c:pt idx="1">
                  <c:v>Sí</c:v>
                </c:pt>
              </c:strCache>
            </c:strRef>
          </c:cat>
          <c:val>
            <c:numRef>
              <c:f>admision_mascotas!$C$2:$C$3</c:f>
              <c:numCache>
                <c:formatCode>0%</c:formatCode>
                <c:ptCount val="2"/>
                <c:pt idx="0">
                  <c:v>0.453125</c:v>
                </c:pt>
                <c:pt idx="1">
                  <c:v>0.546875</c:v>
                </c:pt>
              </c:numCache>
            </c:numRef>
          </c:val>
          <c:extLst>
            <c:ext xmlns:c16="http://schemas.microsoft.com/office/drawing/2014/chart" uri="{C3380CC4-5D6E-409C-BE32-E72D297353CC}">
              <c16:uniqueId val="{00000000-44E0-44ED-BFDB-C9D6F37915E0}"/>
            </c:ext>
          </c:extLst>
        </c:ser>
        <c:dLbls>
          <c:showLegendKey val="0"/>
          <c:showVal val="0"/>
          <c:showCatName val="0"/>
          <c:showSerName val="0"/>
          <c:showPercent val="0"/>
          <c:showBubbleSize val="0"/>
        </c:dLbls>
        <c:gapWidth val="219"/>
        <c:overlap val="-27"/>
        <c:axId val="1421258511"/>
        <c:axId val="1421260431"/>
      </c:barChart>
      <c:catAx>
        <c:axId val="142125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1260431"/>
        <c:crosses val="autoZero"/>
        <c:auto val="1"/>
        <c:lblAlgn val="ctr"/>
        <c:lblOffset val="100"/>
        <c:noMultiLvlLbl val="0"/>
      </c:catAx>
      <c:valAx>
        <c:axId val="1421260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1258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justificacion_no_inicio!$A$3:$A$7</c:f>
              <c:strCache>
                <c:ptCount val="5"/>
                <c:pt idx="0">
                  <c:v>Falta de recursos para financiarlo</c:v>
                </c:pt>
                <c:pt idx="1">
                  <c:v>Desconocimiento</c:v>
                </c:pt>
                <c:pt idx="2">
                  <c:v>No quiero pagar impuestos</c:v>
                </c:pt>
                <c:pt idx="3">
                  <c:v>No veo beneficio en la formalización</c:v>
                </c:pt>
                <c:pt idx="4">
                  <c:v>Posibilidad de perder beneficios sociales</c:v>
                </c:pt>
              </c:strCache>
            </c:strRef>
          </c:cat>
          <c:val>
            <c:numRef>
              <c:f>justificacion_no_inicio!$C$3:$C$7</c:f>
              <c:numCache>
                <c:formatCode>0%</c:formatCode>
                <c:ptCount val="5"/>
                <c:pt idx="0">
                  <c:v>0.33333333333333337</c:v>
                </c:pt>
                <c:pt idx="1">
                  <c:v>0.16666666666666669</c:v>
                </c:pt>
                <c:pt idx="2">
                  <c:v>0.16666666666666669</c:v>
                </c:pt>
                <c:pt idx="3">
                  <c:v>0.16666666666666669</c:v>
                </c:pt>
                <c:pt idx="4">
                  <c:v>0.16666666666666669</c:v>
                </c:pt>
              </c:numCache>
            </c:numRef>
          </c:val>
          <c:extLst>
            <c:ext xmlns:c16="http://schemas.microsoft.com/office/drawing/2014/chart" uri="{C3380CC4-5D6E-409C-BE32-E72D297353CC}">
              <c16:uniqueId val="{00000000-4BBE-42FD-83AD-B37488D4335B}"/>
            </c:ext>
          </c:extLst>
        </c:ser>
        <c:dLbls>
          <c:dLblPos val="outEnd"/>
          <c:showLegendKey val="0"/>
          <c:showVal val="1"/>
          <c:showCatName val="0"/>
          <c:showSerName val="0"/>
          <c:showPercent val="0"/>
          <c:showBubbleSize val="0"/>
        </c:dLbls>
        <c:gapWidth val="182"/>
        <c:axId val="413553839"/>
        <c:axId val="413556239"/>
      </c:barChart>
      <c:catAx>
        <c:axId val="41355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3556239"/>
        <c:crosses val="autoZero"/>
        <c:auto val="1"/>
        <c:lblAlgn val="ctr"/>
        <c:lblOffset val="100"/>
        <c:noMultiLvlLbl val="0"/>
      </c:catAx>
      <c:valAx>
        <c:axId val="41355623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3553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86-4007-94FF-B5474C9987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86-4007-94FF-B5474C99871C}"/>
              </c:ext>
            </c:extLst>
          </c:dPt>
          <c:cat>
            <c:strRef>
              <c:f>zona_emprendimiento!$A$2:$A$3</c:f>
              <c:strCache>
                <c:ptCount val="2"/>
                <c:pt idx="0">
                  <c:v>Rural</c:v>
                </c:pt>
                <c:pt idx="1">
                  <c:v>Urbana</c:v>
                </c:pt>
              </c:strCache>
            </c:strRef>
          </c:cat>
          <c:val>
            <c:numRef>
              <c:f>zona_emprendimiento!$C$2:$C$3</c:f>
              <c:numCache>
                <c:formatCode>General</c:formatCode>
                <c:ptCount val="2"/>
                <c:pt idx="0">
                  <c:v>69.230769230769226</c:v>
                </c:pt>
                <c:pt idx="1">
                  <c:v>30.76923076923077</c:v>
                </c:pt>
              </c:numCache>
            </c:numRef>
          </c:val>
          <c:extLst>
            <c:ext xmlns:c16="http://schemas.microsoft.com/office/drawing/2014/chart" uri="{C3380CC4-5D6E-409C-BE32-E72D297353CC}">
              <c16:uniqueId val="{00000000-F832-414F-8E82-DE6BBDF42A7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n_turistas_alta!$A$2:$A$10</c:f>
              <c:strCache>
                <c:ptCount val="9"/>
                <c:pt idx="0">
                  <c:v>50</c:v>
                </c:pt>
                <c:pt idx="1">
                  <c:v>100</c:v>
                </c:pt>
                <c:pt idx="2">
                  <c:v>10</c:v>
                </c:pt>
                <c:pt idx="3">
                  <c:v>500</c:v>
                </c:pt>
                <c:pt idx="4">
                  <c:v>20</c:v>
                </c:pt>
                <c:pt idx="5">
                  <c:v>6</c:v>
                </c:pt>
                <c:pt idx="6">
                  <c:v>4</c:v>
                </c:pt>
                <c:pt idx="7">
                  <c:v>40</c:v>
                </c:pt>
                <c:pt idx="8">
                  <c:v>5</c:v>
                </c:pt>
              </c:strCache>
            </c:strRef>
          </c:cat>
          <c:val>
            <c:numRef>
              <c:f>n_turistas_alta!$D$2:$D$10</c:f>
              <c:numCache>
                <c:formatCode>0%</c:formatCode>
                <c:ptCount val="9"/>
                <c:pt idx="0">
                  <c:v>0.10256410256410257</c:v>
                </c:pt>
                <c:pt idx="1">
                  <c:v>7.6923076923076927E-2</c:v>
                </c:pt>
                <c:pt idx="2">
                  <c:v>6.4102564102564111E-2</c:v>
                </c:pt>
                <c:pt idx="3">
                  <c:v>6.4102564102564111E-2</c:v>
                </c:pt>
                <c:pt idx="4">
                  <c:v>5.1282051282051287E-2</c:v>
                </c:pt>
                <c:pt idx="5">
                  <c:v>5.1282051282051287E-2</c:v>
                </c:pt>
                <c:pt idx="6">
                  <c:v>3.8461538461538464E-2</c:v>
                </c:pt>
                <c:pt idx="7">
                  <c:v>3.8461538461538464E-2</c:v>
                </c:pt>
                <c:pt idx="8">
                  <c:v>3.8461538461538464E-2</c:v>
                </c:pt>
              </c:numCache>
            </c:numRef>
          </c:val>
          <c:extLst>
            <c:ext xmlns:c16="http://schemas.microsoft.com/office/drawing/2014/chart" uri="{C3380CC4-5D6E-409C-BE32-E72D297353CC}">
              <c16:uniqueId val="{00000000-DABD-4CF3-94A7-EE4D1008E3E5}"/>
            </c:ext>
          </c:extLst>
        </c:ser>
        <c:dLbls>
          <c:showLegendKey val="0"/>
          <c:showVal val="0"/>
          <c:showCatName val="0"/>
          <c:showSerName val="0"/>
          <c:showPercent val="0"/>
          <c:showBubbleSize val="0"/>
        </c:dLbls>
        <c:gapWidth val="219"/>
        <c:overlap val="-27"/>
        <c:axId val="690394719"/>
        <c:axId val="690390879"/>
      </c:barChart>
      <c:catAx>
        <c:axId val="69039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90390879"/>
        <c:crosses val="autoZero"/>
        <c:auto val="1"/>
        <c:lblAlgn val="ctr"/>
        <c:lblOffset val="100"/>
        <c:noMultiLvlLbl val="0"/>
      </c:catAx>
      <c:valAx>
        <c:axId val="690390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9039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Recibidas</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capacitaciones_recibidas_neces!$A$2:$A$11</c:f>
              <c:strCache>
                <c:ptCount val="10"/>
                <c:pt idx="0">
                  <c:v>Idioma extranjero</c:v>
                </c:pt>
                <c:pt idx="1">
                  <c:v>Tour operador</c:v>
                </c:pt>
                <c:pt idx="2">
                  <c:v>Guido turístico</c:v>
                </c:pt>
                <c:pt idx="3">
                  <c:v>Primeros auxilios y seguridad</c:v>
                </c:pt>
                <c:pt idx="4">
                  <c:v>Gastronomía</c:v>
                </c:pt>
                <c:pt idx="5">
                  <c:v>Diseño de productos turísticos</c:v>
                </c:pt>
                <c:pt idx="6">
                  <c:v>Gestión del negocio</c:v>
                </c:pt>
                <c:pt idx="7">
                  <c:v>Parimonio</c:v>
                </c:pt>
                <c:pt idx="8">
                  <c:v>Venta y promoción de servicio turístico </c:v>
                </c:pt>
                <c:pt idx="9">
                  <c:v>Atención al turista</c:v>
                </c:pt>
              </c:strCache>
            </c:strRef>
          </c:cat>
          <c:val>
            <c:numRef>
              <c:f>capacitaciones_recibidas_neces!$C$2:$C$11</c:f>
              <c:numCache>
                <c:formatCode>General</c:formatCode>
                <c:ptCount val="10"/>
                <c:pt idx="0">
                  <c:v>23</c:v>
                </c:pt>
                <c:pt idx="1">
                  <c:v>23</c:v>
                </c:pt>
                <c:pt idx="2">
                  <c:v>28</c:v>
                </c:pt>
                <c:pt idx="3">
                  <c:v>29</c:v>
                </c:pt>
                <c:pt idx="4">
                  <c:v>33</c:v>
                </c:pt>
                <c:pt idx="5">
                  <c:v>37</c:v>
                </c:pt>
                <c:pt idx="6">
                  <c:v>37</c:v>
                </c:pt>
                <c:pt idx="7">
                  <c:v>39</c:v>
                </c:pt>
                <c:pt idx="8">
                  <c:v>39</c:v>
                </c:pt>
                <c:pt idx="9">
                  <c:v>53</c:v>
                </c:pt>
              </c:numCache>
            </c:numRef>
          </c:val>
          <c:extLst>
            <c:ext xmlns:c16="http://schemas.microsoft.com/office/drawing/2014/chart" uri="{C3380CC4-5D6E-409C-BE32-E72D297353CC}">
              <c16:uniqueId val="{00000000-B74C-46A7-87C6-5634606649D1}"/>
            </c:ext>
          </c:extLst>
        </c:ser>
        <c:ser>
          <c:idx val="1"/>
          <c:order val="1"/>
          <c:tx>
            <c:v>Necesitadas</c:v>
          </c:tx>
          <c:spPr>
            <a:solidFill>
              <a:schemeClr val="accent5"/>
            </a:solidFill>
            <a:ln>
              <a:solidFill>
                <a:schemeClr val="accent1">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capacitaciones_recibidas_neces!$A$2:$A$11</c:f>
              <c:strCache>
                <c:ptCount val="10"/>
                <c:pt idx="0">
                  <c:v>Idioma extranjero</c:v>
                </c:pt>
                <c:pt idx="1">
                  <c:v>Tour operador</c:v>
                </c:pt>
                <c:pt idx="2">
                  <c:v>Guido turístico</c:v>
                </c:pt>
                <c:pt idx="3">
                  <c:v>Primeros auxilios y seguridad</c:v>
                </c:pt>
                <c:pt idx="4">
                  <c:v>Gastronomía</c:v>
                </c:pt>
                <c:pt idx="5">
                  <c:v>Diseño de productos turísticos</c:v>
                </c:pt>
                <c:pt idx="6">
                  <c:v>Gestión del negocio</c:v>
                </c:pt>
                <c:pt idx="7">
                  <c:v>Parimonio</c:v>
                </c:pt>
                <c:pt idx="8">
                  <c:v>Venta y promoción de servicio turístico </c:v>
                </c:pt>
                <c:pt idx="9">
                  <c:v>Atención al turista</c:v>
                </c:pt>
              </c:strCache>
            </c:strRef>
          </c:cat>
          <c:val>
            <c:numRef>
              <c:f>capacitaciones_recibidas_neces!$E$2:$E$11</c:f>
              <c:numCache>
                <c:formatCode>0;0</c:formatCode>
                <c:ptCount val="10"/>
                <c:pt idx="0">
                  <c:v>-45</c:v>
                </c:pt>
                <c:pt idx="1">
                  <c:v>-26</c:v>
                </c:pt>
                <c:pt idx="2">
                  <c:v>-19</c:v>
                </c:pt>
                <c:pt idx="3">
                  <c:v>-36</c:v>
                </c:pt>
                <c:pt idx="4">
                  <c:v>-19</c:v>
                </c:pt>
                <c:pt idx="5">
                  <c:v>-33</c:v>
                </c:pt>
                <c:pt idx="6">
                  <c:v>-47</c:v>
                </c:pt>
                <c:pt idx="7">
                  <c:v>-31</c:v>
                </c:pt>
                <c:pt idx="8">
                  <c:v>-35</c:v>
                </c:pt>
                <c:pt idx="9">
                  <c:v>-22</c:v>
                </c:pt>
              </c:numCache>
            </c:numRef>
          </c:val>
          <c:extLst>
            <c:ext xmlns:c16="http://schemas.microsoft.com/office/drawing/2014/chart" uri="{C3380CC4-5D6E-409C-BE32-E72D297353CC}">
              <c16:uniqueId val="{00000001-B74C-46A7-87C6-5634606649D1}"/>
            </c:ext>
          </c:extLst>
        </c:ser>
        <c:dLbls>
          <c:dLblPos val="outEnd"/>
          <c:showLegendKey val="0"/>
          <c:showVal val="1"/>
          <c:showCatName val="0"/>
          <c:showSerName val="0"/>
          <c:showPercent val="0"/>
          <c:showBubbleSize val="0"/>
        </c:dLbls>
        <c:gapWidth val="65"/>
        <c:overlap val="100"/>
        <c:axId val="1060174975"/>
        <c:axId val="1060198015"/>
      </c:barChart>
      <c:dateAx>
        <c:axId val="1060174975"/>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60198015"/>
        <c:crosses val="autoZero"/>
        <c:auto val="0"/>
        <c:lblOffset val="100"/>
        <c:baseTimeUnit val="days"/>
      </c:dateAx>
      <c:valAx>
        <c:axId val="106019801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60174975"/>
        <c:crosses val="autoZero"/>
        <c:crossBetween val="between"/>
      </c:valAx>
      <c:spPr>
        <a:noFill/>
        <a:ln>
          <a:noFill/>
        </a:ln>
        <a:effectLst/>
      </c:spPr>
    </c:plotArea>
    <c:legend>
      <c:legendPos val="b"/>
      <c:layout>
        <c:manualLayout>
          <c:xMode val="edge"/>
          <c:yMode val="edge"/>
          <c:x val="0.5456377306863488"/>
          <c:y val="0.89595851182052189"/>
          <c:w val="0.19239165852069079"/>
          <c:h val="6.78533096511307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n_turistas_suma!$A$2:$A$12</c:f>
              <c:strCache>
                <c:ptCount val="11"/>
                <c:pt idx="0">
                  <c:v>Rapa Nui</c:v>
                </c:pt>
                <c:pt idx="1">
                  <c:v>Pucón</c:v>
                </c:pt>
                <c:pt idx="2">
                  <c:v>Teodoro Schmidt</c:v>
                </c:pt>
                <c:pt idx="3">
                  <c:v>Panguipulli</c:v>
                </c:pt>
                <c:pt idx="4">
                  <c:v>Lonquimay</c:v>
                </c:pt>
                <c:pt idx="5">
                  <c:v>Freirina</c:v>
                </c:pt>
                <c:pt idx="6">
                  <c:v>Saavedra</c:v>
                </c:pt>
                <c:pt idx="7">
                  <c:v>Melipeuco</c:v>
                </c:pt>
                <c:pt idx="8">
                  <c:v>Nueva Imperial</c:v>
                </c:pt>
                <c:pt idx="9">
                  <c:v>Freire</c:v>
                </c:pt>
                <c:pt idx="10">
                  <c:v>Carahue</c:v>
                </c:pt>
              </c:strCache>
            </c:strRef>
          </c:cat>
          <c:val>
            <c:numRef>
              <c:f>n_turistas_suma!$B$2:$B$12</c:f>
              <c:numCache>
                <c:formatCode>General</c:formatCode>
                <c:ptCount val="11"/>
                <c:pt idx="0">
                  <c:v>1031</c:v>
                </c:pt>
                <c:pt idx="1">
                  <c:v>876</c:v>
                </c:pt>
                <c:pt idx="2">
                  <c:v>710</c:v>
                </c:pt>
                <c:pt idx="3">
                  <c:v>580</c:v>
                </c:pt>
                <c:pt idx="4">
                  <c:v>530</c:v>
                </c:pt>
                <c:pt idx="5">
                  <c:v>500</c:v>
                </c:pt>
                <c:pt idx="6">
                  <c:v>460</c:v>
                </c:pt>
                <c:pt idx="7">
                  <c:v>400</c:v>
                </c:pt>
                <c:pt idx="8">
                  <c:v>393</c:v>
                </c:pt>
                <c:pt idx="9">
                  <c:v>261</c:v>
                </c:pt>
                <c:pt idx="10">
                  <c:v>200</c:v>
                </c:pt>
              </c:numCache>
            </c:numRef>
          </c:val>
          <c:extLst>
            <c:ext xmlns:c16="http://schemas.microsoft.com/office/drawing/2014/chart" uri="{C3380CC4-5D6E-409C-BE32-E72D297353CC}">
              <c16:uniqueId val="{00000000-379D-4EB2-A336-F1D85CD1EF07}"/>
            </c:ext>
          </c:extLst>
        </c:ser>
        <c:dLbls>
          <c:showLegendKey val="0"/>
          <c:showVal val="0"/>
          <c:showCatName val="0"/>
          <c:showSerName val="0"/>
          <c:showPercent val="0"/>
          <c:showBubbleSize val="0"/>
        </c:dLbls>
        <c:gapWidth val="219"/>
        <c:overlap val="-27"/>
        <c:axId val="1691704384"/>
        <c:axId val="1691705824"/>
      </c:barChart>
      <c:catAx>
        <c:axId val="169170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1705824"/>
        <c:crosses val="autoZero"/>
        <c:auto val="1"/>
        <c:lblAlgn val="ctr"/>
        <c:lblOffset val="100"/>
        <c:noMultiLvlLbl val="0"/>
      </c:catAx>
      <c:valAx>
        <c:axId val="16917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170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n_turistas_suma_pueblo!$A$2:$A$12</c:f>
              <c:strCache>
                <c:ptCount val="11"/>
                <c:pt idx="0">
                  <c:v>Mapuche</c:v>
                </c:pt>
                <c:pt idx="1">
                  <c:v>Rapa nui</c:v>
                </c:pt>
                <c:pt idx="2">
                  <c:v>Chango</c:v>
                </c:pt>
                <c:pt idx="3">
                  <c:v>Pewenche</c:v>
                </c:pt>
                <c:pt idx="4">
                  <c:v>Yagán</c:v>
                </c:pt>
                <c:pt idx="5">
                  <c:v>Ninguno</c:v>
                </c:pt>
                <c:pt idx="6">
                  <c:v>Aymara</c:v>
                </c:pt>
                <c:pt idx="7">
                  <c:v>Otro</c:v>
                </c:pt>
                <c:pt idx="8">
                  <c:v>Atacameño</c:v>
                </c:pt>
                <c:pt idx="9">
                  <c:v>Colla</c:v>
                </c:pt>
                <c:pt idx="10">
                  <c:v>Quechua</c:v>
                </c:pt>
              </c:strCache>
            </c:strRef>
          </c:cat>
          <c:val>
            <c:numRef>
              <c:f>n_turistas_suma_pueblo!$B$2:$B$12</c:f>
              <c:numCache>
                <c:formatCode>General</c:formatCode>
                <c:ptCount val="11"/>
                <c:pt idx="0">
                  <c:v>5187</c:v>
                </c:pt>
                <c:pt idx="1">
                  <c:v>1181</c:v>
                </c:pt>
                <c:pt idx="2">
                  <c:v>513</c:v>
                </c:pt>
                <c:pt idx="3">
                  <c:v>359</c:v>
                </c:pt>
                <c:pt idx="4">
                  <c:v>114</c:v>
                </c:pt>
                <c:pt idx="5">
                  <c:v>111</c:v>
                </c:pt>
                <c:pt idx="6">
                  <c:v>100</c:v>
                </c:pt>
                <c:pt idx="7">
                  <c:v>75</c:v>
                </c:pt>
                <c:pt idx="8">
                  <c:v>35</c:v>
                </c:pt>
                <c:pt idx="9">
                  <c:v>30</c:v>
                </c:pt>
                <c:pt idx="10">
                  <c:v>10</c:v>
                </c:pt>
              </c:numCache>
            </c:numRef>
          </c:val>
          <c:extLst>
            <c:ext xmlns:c16="http://schemas.microsoft.com/office/drawing/2014/chart" uri="{C3380CC4-5D6E-409C-BE32-E72D297353CC}">
              <c16:uniqueId val="{00000000-224E-4D86-8A52-2CC4ECCE5CCD}"/>
            </c:ext>
          </c:extLst>
        </c:ser>
        <c:dLbls>
          <c:showLegendKey val="0"/>
          <c:showVal val="0"/>
          <c:showCatName val="0"/>
          <c:showSerName val="0"/>
          <c:showPercent val="0"/>
          <c:showBubbleSize val="0"/>
        </c:dLbls>
        <c:gapWidth val="219"/>
        <c:overlap val="-27"/>
        <c:axId val="1691709184"/>
        <c:axId val="1691707264"/>
      </c:barChart>
      <c:catAx>
        <c:axId val="169170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1707264"/>
        <c:crosses val="autoZero"/>
        <c:auto val="1"/>
        <c:lblAlgn val="ctr"/>
        <c:lblOffset val="100"/>
        <c:noMultiLvlLbl val="0"/>
      </c:catAx>
      <c:valAx>
        <c:axId val="169170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170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(normas_comportamiento_personas!$A$2,normas_comportamiento_personas!$A$4)</c:f>
              <c:strCache>
                <c:ptCount val="2"/>
                <c:pt idx="0">
                  <c:v>No</c:v>
                </c:pt>
                <c:pt idx="1">
                  <c:v>SÍ</c:v>
                </c:pt>
              </c:strCache>
            </c:strRef>
          </c:cat>
          <c:val>
            <c:numRef>
              <c:f>(normas_comportamiento_personas!$D$2,normas_comportamiento_personas!$D$4)</c:f>
              <c:numCache>
                <c:formatCode>0%</c:formatCode>
                <c:ptCount val="2"/>
                <c:pt idx="0">
                  <c:v>0.13333333333333333</c:v>
                </c:pt>
                <c:pt idx="1">
                  <c:v>0.8666666666666667</c:v>
                </c:pt>
              </c:numCache>
            </c:numRef>
          </c:val>
          <c:extLst>
            <c:ext xmlns:c16="http://schemas.microsoft.com/office/drawing/2014/chart" uri="{C3380CC4-5D6E-409C-BE32-E72D297353CC}">
              <c16:uniqueId val="{00000000-8EE1-428E-87EE-628204A1F7C6}"/>
            </c:ext>
          </c:extLst>
        </c:ser>
        <c:dLbls>
          <c:dLblPos val="outEnd"/>
          <c:showLegendKey val="0"/>
          <c:showVal val="1"/>
          <c:showCatName val="0"/>
          <c:showSerName val="0"/>
          <c:showPercent val="0"/>
          <c:showBubbleSize val="0"/>
        </c:dLbls>
        <c:gapWidth val="219"/>
        <c:overlap val="-27"/>
        <c:axId val="1206505008"/>
        <c:axId val="1206485808"/>
      </c:barChart>
      <c:catAx>
        <c:axId val="1206505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6485808"/>
        <c:crosses val="autoZero"/>
        <c:auto val="1"/>
        <c:lblAlgn val="ctr"/>
        <c:lblOffset val="100"/>
        <c:noMultiLvlLbl val="0"/>
      </c:catAx>
      <c:valAx>
        <c:axId val="120648580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650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(normas_comportamiento_servicios!$A$2,normas_comportamiento_servicios!$A$4)</c:f>
              <c:strCache>
                <c:ptCount val="2"/>
                <c:pt idx="0">
                  <c:v>No</c:v>
                </c:pt>
                <c:pt idx="1">
                  <c:v>Sí</c:v>
                </c:pt>
              </c:strCache>
            </c:strRef>
          </c:cat>
          <c:val>
            <c:numRef>
              <c:f>(normas_comportamiento_servicios!$D$2,normas_comportamiento_servicios!$D$4)</c:f>
              <c:numCache>
                <c:formatCode>0%</c:formatCode>
                <c:ptCount val="2"/>
                <c:pt idx="0">
                  <c:v>0.28813559322033899</c:v>
                </c:pt>
                <c:pt idx="1">
                  <c:v>0.71186440677966101</c:v>
                </c:pt>
              </c:numCache>
            </c:numRef>
          </c:val>
          <c:extLst>
            <c:ext xmlns:c16="http://schemas.microsoft.com/office/drawing/2014/chart" uri="{C3380CC4-5D6E-409C-BE32-E72D297353CC}">
              <c16:uniqueId val="{00000000-2678-4838-8A03-C57260DCEE96}"/>
            </c:ext>
          </c:extLst>
        </c:ser>
        <c:dLbls>
          <c:showLegendKey val="0"/>
          <c:showVal val="0"/>
          <c:showCatName val="0"/>
          <c:showSerName val="0"/>
          <c:showPercent val="0"/>
          <c:showBubbleSize val="0"/>
        </c:dLbls>
        <c:gapWidth val="219"/>
        <c:overlap val="-27"/>
        <c:axId val="1208087200"/>
        <c:axId val="1208092960"/>
      </c:barChart>
      <c:catAx>
        <c:axId val="120808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8092960"/>
        <c:crosses val="autoZero"/>
        <c:auto val="1"/>
        <c:lblAlgn val="ctr"/>
        <c:lblOffset val="100"/>
        <c:noMultiLvlLbl val="0"/>
      </c:catAx>
      <c:valAx>
        <c:axId val="12080929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808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64-45BE-86F9-BCA45FCF5C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64-45BE-86F9-BCA45FCF5C39}"/>
              </c:ext>
            </c:extLst>
          </c:dPt>
          <c:cat>
            <c:strRef>
              <c:f>organizacion_no_indigena!$A$2:$A$3</c:f>
              <c:strCache>
                <c:ptCount val="2"/>
                <c:pt idx="0">
                  <c:v>No</c:v>
                </c:pt>
                <c:pt idx="1">
                  <c:v>Sí</c:v>
                </c:pt>
              </c:strCache>
            </c:strRef>
          </c:cat>
          <c:val>
            <c:numRef>
              <c:f>organizacion_no_indigena!$D$2:$D$3</c:f>
              <c:numCache>
                <c:formatCode>0%</c:formatCode>
                <c:ptCount val="2"/>
                <c:pt idx="0">
                  <c:v>0.57692307692307698</c:v>
                </c:pt>
                <c:pt idx="1">
                  <c:v>0.42307692307692307</c:v>
                </c:pt>
              </c:numCache>
            </c:numRef>
          </c:val>
          <c:extLst>
            <c:ext xmlns:c16="http://schemas.microsoft.com/office/drawing/2014/chart" uri="{C3380CC4-5D6E-409C-BE32-E72D297353CC}">
              <c16:uniqueId val="{00000000-BD60-414F-88E5-A60C1012776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cat>
            <c:strRef>
              <c:f>porcentaje_pueblo_indigena!$A$2:$A$9</c:f>
              <c:strCache>
                <c:ptCount val="8"/>
                <c:pt idx="0">
                  <c:v>Mapuche</c:v>
                </c:pt>
                <c:pt idx="1">
                  <c:v>Rapa nui</c:v>
                </c:pt>
                <c:pt idx="2">
                  <c:v>Yagán</c:v>
                </c:pt>
                <c:pt idx="3">
                  <c:v>Pewenche</c:v>
                </c:pt>
                <c:pt idx="4">
                  <c:v>Ninguno</c:v>
                </c:pt>
                <c:pt idx="5">
                  <c:v>Atacameño</c:v>
                </c:pt>
                <c:pt idx="6">
                  <c:v>Aymara</c:v>
                </c:pt>
                <c:pt idx="7">
                  <c:v>Chango</c:v>
                </c:pt>
              </c:strCache>
            </c:strRef>
          </c:cat>
          <c:val>
            <c:numRef>
              <c:f>porcentaje_pueblo_indigena!$C$2:$C$9</c:f>
              <c:numCache>
                <c:formatCode>0%</c:formatCode>
                <c:ptCount val="8"/>
                <c:pt idx="0">
                  <c:v>0.58974358974358998</c:v>
                </c:pt>
                <c:pt idx="1">
                  <c:v>0.128205128205128</c:v>
                </c:pt>
                <c:pt idx="2">
                  <c:v>7.69230769230769E-2</c:v>
                </c:pt>
                <c:pt idx="3">
                  <c:v>5.1282051282051308E-2</c:v>
                </c:pt>
                <c:pt idx="4">
                  <c:v>3.8461538461538498E-2</c:v>
                </c:pt>
                <c:pt idx="5">
                  <c:v>2.5641025641025599E-2</c:v>
                </c:pt>
                <c:pt idx="6">
                  <c:v>2.5641025641025599E-2</c:v>
                </c:pt>
                <c:pt idx="7">
                  <c:v>2.5641025641025599E-2</c:v>
                </c:pt>
              </c:numCache>
            </c:numRef>
          </c:val>
          <c:extLst>
            <c:ext xmlns:c16="http://schemas.microsoft.com/office/drawing/2014/chart" uri="{C3380CC4-5D6E-409C-BE32-E72D297353CC}">
              <c16:uniqueId val="{00000000-B444-4628-935B-6635AF69DA55}"/>
            </c:ext>
          </c:extLst>
        </c:ser>
        <c:dLbls>
          <c:showLegendKey val="0"/>
          <c:showVal val="0"/>
          <c:showCatName val="0"/>
          <c:showSerName val="0"/>
          <c:showPercent val="0"/>
          <c:showBubbleSize val="0"/>
        </c:dLbls>
        <c:gapWidth val="150"/>
        <c:overlap val="100"/>
        <c:axId val="1087547072"/>
        <c:axId val="1087548992"/>
      </c:barChart>
      <c:catAx>
        <c:axId val="108754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87548992"/>
        <c:crosses val="autoZero"/>
        <c:auto val="1"/>
        <c:lblAlgn val="ctr"/>
        <c:lblOffset val="100"/>
        <c:noMultiLvlLbl val="0"/>
      </c:catAx>
      <c:valAx>
        <c:axId val="1087548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8754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Año inicio del emprendimiento</a:t>
            </a:r>
          </a:p>
        </c:rich>
      </c:tx>
      <c:layout>
        <c:manualLayout>
          <c:xMode val="edge"/>
          <c:yMode val="edge"/>
          <c:x val="0.25028461686191666"/>
          <c:y val="2.77776881373434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ano_inicio!$A$2:$A$24</c15:sqref>
                  </c15:fullRef>
                </c:ext>
              </c:extLst>
              <c:f>(ano_inicio!$A$7,ano_inicio!$A$10:$A$15,ano_inicio!$A$17:$A$24)</c:f>
              <c:strCache>
                <c:ptCount val="15"/>
                <c:pt idx="0">
                  <c:v>2000</c:v>
                </c:pt>
                <c:pt idx="1">
                  <c:v>2008</c:v>
                </c:pt>
                <c:pt idx="2">
                  <c:v>2010</c:v>
                </c:pt>
                <c:pt idx="3">
                  <c:v>2011</c:v>
                </c:pt>
                <c:pt idx="4">
                  <c:v>2012</c:v>
                </c:pt>
                <c:pt idx="5">
                  <c:v>2013</c:v>
                </c:pt>
                <c:pt idx="6">
                  <c:v>2014</c:v>
                </c:pt>
                <c:pt idx="7">
                  <c:v>2016</c:v>
                </c:pt>
                <c:pt idx="8">
                  <c:v>2017</c:v>
                </c:pt>
                <c:pt idx="9">
                  <c:v>2018</c:v>
                </c:pt>
                <c:pt idx="10">
                  <c:v>2019</c:v>
                </c:pt>
                <c:pt idx="11">
                  <c:v>2020</c:v>
                </c:pt>
                <c:pt idx="12">
                  <c:v>2021</c:v>
                </c:pt>
                <c:pt idx="13">
                  <c:v>2022</c:v>
                </c:pt>
                <c:pt idx="14">
                  <c:v>2023</c:v>
                </c:pt>
              </c:strCache>
            </c:strRef>
          </c:cat>
          <c:val>
            <c:numRef>
              <c:extLst>
                <c:ext xmlns:c15="http://schemas.microsoft.com/office/drawing/2012/chart" uri="{02D57815-91ED-43cb-92C2-25804820EDAC}">
                  <c15:fullRef>
                    <c15:sqref>ano_inicio!$B$2:$B$24</c15:sqref>
                  </c15:fullRef>
                </c:ext>
              </c:extLst>
              <c:f>(ano_inicio!$B$7,ano_inicio!$B$10:$B$15,ano_inicio!$B$17:$B$24)</c:f>
              <c:numCache>
                <c:formatCode>General</c:formatCode>
                <c:ptCount val="15"/>
                <c:pt idx="0">
                  <c:v>9</c:v>
                </c:pt>
                <c:pt idx="1">
                  <c:v>4</c:v>
                </c:pt>
                <c:pt idx="2">
                  <c:v>5</c:v>
                </c:pt>
                <c:pt idx="3">
                  <c:v>2</c:v>
                </c:pt>
                <c:pt idx="4">
                  <c:v>2</c:v>
                </c:pt>
                <c:pt idx="5">
                  <c:v>3</c:v>
                </c:pt>
                <c:pt idx="6">
                  <c:v>2</c:v>
                </c:pt>
                <c:pt idx="7">
                  <c:v>6</c:v>
                </c:pt>
                <c:pt idx="8">
                  <c:v>3</c:v>
                </c:pt>
                <c:pt idx="9">
                  <c:v>5</c:v>
                </c:pt>
                <c:pt idx="10">
                  <c:v>4</c:v>
                </c:pt>
                <c:pt idx="11">
                  <c:v>11</c:v>
                </c:pt>
                <c:pt idx="12">
                  <c:v>5</c:v>
                </c:pt>
                <c:pt idx="13">
                  <c:v>4</c:v>
                </c:pt>
                <c:pt idx="14">
                  <c:v>3</c:v>
                </c:pt>
              </c:numCache>
            </c:numRef>
          </c:val>
          <c:extLst>
            <c:ext xmlns:c16="http://schemas.microsoft.com/office/drawing/2014/chart" uri="{C3380CC4-5D6E-409C-BE32-E72D297353CC}">
              <c16:uniqueId val="{00000000-2ACF-4747-A966-0806B31FEA12}"/>
            </c:ext>
          </c:extLst>
        </c:ser>
        <c:dLbls>
          <c:showLegendKey val="0"/>
          <c:showVal val="0"/>
          <c:showCatName val="0"/>
          <c:showSerName val="0"/>
          <c:showPercent val="0"/>
          <c:showBubbleSize val="0"/>
        </c:dLbls>
        <c:gapWidth val="219"/>
        <c:overlap val="-27"/>
        <c:axId val="223956815"/>
        <c:axId val="223954895"/>
      </c:barChart>
      <c:catAx>
        <c:axId val="2239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3954895"/>
        <c:crosses val="autoZero"/>
        <c:auto val="1"/>
        <c:lblAlgn val="ctr"/>
        <c:lblOffset val="100"/>
        <c:noMultiLvlLbl val="0"/>
      </c:catAx>
      <c:valAx>
        <c:axId val="22395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3956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promedio_por_genero!$A$2:$A$3</c:f>
              <c:strCache>
                <c:ptCount val="2"/>
                <c:pt idx="0">
                  <c:v>Femenino</c:v>
                </c:pt>
                <c:pt idx="1">
                  <c:v>Masculino</c:v>
                </c:pt>
              </c:strCache>
            </c:strRef>
          </c:cat>
          <c:val>
            <c:numRef>
              <c:f>promedio_por_genero!$B$2:$B$3</c:f>
              <c:numCache>
                <c:formatCode>_(* #,##0_);_(* \(#,##0\);_(* "-"_);_(@_)</c:formatCode>
                <c:ptCount val="2"/>
                <c:pt idx="0">
                  <c:v>48.037735849056602</c:v>
                </c:pt>
                <c:pt idx="1">
                  <c:v>43.96</c:v>
                </c:pt>
              </c:numCache>
            </c:numRef>
          </c:val>
          <c:extLst>
            <c:ext xmlns:c16="http://schemas.microsoft.com/office/drawing/2014/chart" uri="{C3380CC4-5D6E-409C-BE32-E72D297353CC}">
              <c16:uniqueId val="{00000000-8AB0-4571-A5B1-F861E00348F5}"/>
            </c:ext>
          </c:extLst>
        </c:ser>
        <c:dLbls>
          <c:showLegendKey val="0"/>
          <c:showVal val="0"/>
          <c:showCatName val="0"/>
          <c:showSerName val="0"/>
          <c:showPercent val="0"/>
          <c:showBubbleSize val="0"/>
        </c:dLbls>
        <c:gapWidth val="219"/>
        <c:overlap val="-27"/>
        <c:axId val="1206494928"/>
        <c:axId val="1206498768"/>
      </c:barChart>
      <c:catAx>
        <c:axId val="120649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6498768"/>
        <c:crosses val="autoZero"/>
        <c:auto val="1"/>
        <c:lblAlgn val="ctr"/>
        <c:lblOffset val="100"/>
        <c:noMultiLvlLbl val="0"/>
      </c:catAx>
      <c:valAx>
        <c:axId val="12064987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6494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DC-4AB2-BE4C-4F5F80DBE5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DC-4AB2-BE4C-4F5F80DBE5F2}"/>
              </c:ext>
            </c:extLst>
          </c:dPt>
          <c:cat>
            <c:strRef>
              <c:f>(recuperacion_ambiental!$A$2,recuperacion_ambiental!$A$4)</c:f>
              <c:strCache>
                <c:ptCount val="2"/>
                <c:pt idx="0">
                  <c:v>No</c:v>
                </c:pt>
                <c:pt idx="1">
                  <c:v>Sí</c:v>
                </c:pt>
              </c:strCache>
            </c:strRef>
          </c:cat>
          <c:val>
            <c:numRef>
              <c:f>(recuperacion_ambiental!$D$2,recuperacion_ambiental!$D$4)</c:f>
              <c:numCache>
                <c:formatCode>0%</c:formatCode>
                <c:ptCount val="2"/>
                <c:pt idx="0">
                  <c:v>0.27868852459016397</c:v>
                </c:pt>
                <c:pt idx="1">
                  <c:v>0.72131147540983609</c:v>
                </c:pt>
              </c:numCache>
            </c:numRef>
          </c:val>
          <c:extLst>
            <c:ext xmlns:c16="http://schemas.microsoft.com/office/drawing/2014/chart" uri="{C3380CC4-5D6E-409C-BE32-E72D297353CC}">
              <c16:uniqueId val="{00000000-0C91-40BA-8658-382C18B17FF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59-4EB4-B2C9-5DA78C87EF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59-4EB4-B2C9-5DA78C87EFF1}"/>
              </c:ext>
            </c:extLst>
          </c:dPt>
          <c:cat>
            <c:strRef>
              <c:f>(relaciones_externas!$A$2,relaciones_externas!$A$4)</c:f>
              <c:strCache>
                <c:ptCount val="2"/>
                <c:pt idx="0">
                  <c:v>No</c:v>
                </c:pt>
                <c:pt idx="1">
                  <c:v>Sí</c:v>
                </c:pt>
              </c:strCache>
            </c:strRef>
          </c:cat>
          <c:val>
            <c:numRef>
              <c:f>(relaciones_externas!$D$2,relaciones_externas!$D$4)</c:f>
              <c:numCache>
                <c:formatCode>0%</c:formatCode>
                <c:ptCount val="2"/>
                <c:pt idx="0">
                  <c:v>0.44</c:v>
                </c:pt>
                <c:pt idx="1">
                  <c:v>0.56000000000000005</c:v>
                </c:pt>
              </c:numCache>
            </c:numRef>
          </c:val>
          <c:extLst>
            <c:ext xmlns:c16="http://schemas.microsoft.com/office/drawing/2014/chart" uri="{C3380CC4-5D6E-409C-BE32-E72D297353CC}">
              <c16:uniqueId val="{00000000-AF1F-40EB-9C94-374A3C35A8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34-4108-B0F4-E72748FE0F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234-4108-B0F4-E72748FE0F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234-4108-B0F4-E72748FE0FDE}"/>
              </c:ext>
            </c:extLst>
          </c:dPt>
          <c:dLbls>
            <c:dLbl>
              <c:idx val="0"/>
              <c:layout>
                <c:manualLayout>
                  <c:x val="9.9875156054931233E-2"/>
                  <c:y val="-8.4934545043079868E-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234-4108-B0F4-E72748FE0FDE}"/>
                </c:ext>
              </c:extLst>
            </c:dLbl>
            <c:dLbl>
              <c:idx val="1"/>
              <c:layout>
                <c:manualLayout>
                  <c:x val="-0.1081980857261756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234-4108-B0F4-E72748FE0FDE}"/>
                </c:ext>
              </c:extLst>
            </c:dLbl>
            <c:dLbl>
              <c:idx val="2"/>
              <c:layout>
                <c:manualLayout>
                  <c:x val="-0.12484394506866417"/>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234-4108-B0F4-E72748FE0FD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L"/>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resguardo_patrimonial!$A$2:$A$4</c:f>
              <c:strCache>
                <c:ptCount val="3"/>
                <c:pt idx="0">
                  <c:v>No</c:v>
                </c:pt>
                <c:pt idx="1">
                  <c:v>Parcialmente</c:v>
                </c:pt>
                <c:pt idx="2">
                  <c:v>Sí</c:v>
                </c:pt>
              </c:strCache>
            </c:strRef>
          </c:cat>
          <c:val>
            <c:numRef>
              <c:f>resguardo_patrimonial!$D$2:$D$4</c:f>
              <c:numCache>
                <c:formatCode>0%</c:formatCode>
                <c:ptCount val="3"/>
                <c:pt idx="0">
                  <c:v>0.58064516129032262</c:v>
                </c:pt>
                <c:pt idx="1">
                  <c:v>0.24193548387096778</c:v>
                </c:pt>
                <c:pt idx="2">
                  <c:v>0.17741935483870969</c:v>
                </c:pt>
              </c:numCache>
            </c:numRef>
          </c:val>
          <c:extLst>
            <c:ext xmlns:c16="http://schemas.microsoft.com/office/drawing/2014/chart" uri="{C3380CC4-5D6E-409C-BE32-E72D297353CC}">
              <c16:uniqueId val="{00000000-F234-4108-B0F4-E72748FE0FD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8C-48DB-9284-75A02CECC4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8C-48DB-9284-75A02CECC414}"/>
              </c:ext>
            </c:extLst>
          </c:dPt>
          <c:cat>
            <c:strRef>
              <c:f>sello_indigena!$A$2:$A$3</c:f>
              <c:strCache>
                <c:ptCount val="2"/>
                <c:pt idx="0">
                  <c:v>No</c:v>
                </c:pt>
                <c:pt idx="1">
                  <c:v>Sí</c:v>
                </c:pt>
              </c:strCache>
            </c:strRef>
          </c:cat>
          <c:val>
            <c:numRef>
              <c:f>sello_indigena!$B$2:$B$3</c:f>
              <c:numCache>
                <c:formatCode>General</c:formatCode>
                <c:ptCount val="2"/>
                <c:pt idx="0">
                  <c:v>73</c:v>
                </c:pt>
                <c:pt idx="1">
                  <c:v>5</c:v>
                </c:pt>
              </c:numCache>
            </c:numRef>
          </c:val>
          <c:extLst>
            <c:ext xmlns:c16="http://schemas.microsoft.com/office/drawing/2014/chart" uri="{C3380CC4-5D6E-409C-BE32-E72D297353CC}">
              <c16:uniqueId val="{00000000-010D-465B-A365-FFBE1262DB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30-4783-9273-81E7E4D8C8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30-4783-9273-81E7E4D8C8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30-4783-9273-81E7E4D8C8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30-4783-9273-81E7E4D8C8F4}"/>
              </c:ext>
            </c:extLst>
          </c:dPt>
          <c:cat>
            <c:strRef>
              <c:f>sociedad_emprendimiento!$A$2:$A$5</c:f>
              <c:strCache>
                <c:ptCount val="4"/>
                <c:pt idx="0">
                  <c:v>Comunitario</c:v>
                </c:pt>
                <c:pt idx="1">
                  <c:v>Familiar</c:v>
                </c:pt>
                <c:pt idx="2">
                  <c:v>Individual</c:v>
                </c:pt>
                <c:pt idx="3">
                  <c:v>Otro</c:v>
                </c:pt>
              </c:strCache>
            </c:strRef>
          </c:cat>
          <c:val>
            <c:numRef>
              <c:f>sociedad_emprendimiento!$D$2:$D$5</c:f>
              <c:numCache>
                <c:formatCode>0%</c:formatCode>
                <c:ptCount val="4"/>
                <c:pt idx="0">
                  <c:v>5.1282051282051287E-2</c:v>
                </c:pt>
                <c:pt idx="1">
                  <c:v>0.53846153846153844</c:v>
                </c:pt>
                <c:pt idx="2">
                  <c:v>0.37179487179487181</c:v>
                </c:pt>
                <c:pt idx="3">
                  <c:v>3.8461538461538464E-2</c:v>
                </c:pt>
              </c:numCache>
            </c:numRef>
          </c:val>
          <c:extLst>
            <c:ext xmlns:c16="http://schemas.microsoft.com/office/drawing/2014/chart" uri="{C3380CC4-5D6E-409C-BE32-E72D297353CC}">
              <c16:uniqueId val="{00000000-CE55-4F1B-BF7D-D395FDF529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temporada_abierto!$A$2:$A$6</c:f>
              <c:strCache>
                <c:ptCount val="5"/>
                <c:pt idx="0">
                  <c:v>Todo el año</c:v>
                </c:pt>
                <c:pt idx="1">
                  <c:v>Temporada Alta</c:v>
                </c:pt>
                <c:pt idx="2">
                  <c:v>Fines de semana largos / festivos</c:v>
                </c:pt>
                <c:pt idx="3">
                  <c:v>Vacaciones de invierno</c:v>
                </c:pt>
                <c:pt idx="4">
                  <c:v>Los fines de semana</c:v>
                </c:pt>
              </c:strCache>
            </c:strRef>
          </c:cat>
          <c:val>
            <c:numRef>
              <c:f>temporada_abierto!$D$2:$D$6</c:f>
              <c:numCache>
                <c:formatCode>0%</c:formatCode>
                <c:ptCount val="5"/>
                <c:pt idx="0">
                  <c:v>0.52427184466019416</c:v>
                </c:pt>
                <c:pt idx="1">
                  <c:v>0.22330097087378639</c:v>
                </c:pt>
                <c:pt idx="2">
                  <c:v>0.10679611650485438</c:v>
                </c:pt>
                <c:pt idx="3">
                  <c:v>8.7378640776699032E-2</c:v>
                </c:pt>
                <c:pt idx="4">
                  <c:v>5.8252427184466021E-2</c:v>
                </c:pt>
              </c:numCache>
            </c:numRef>
          </c:val>
          <c:extLst>
            <c:ext xmlns:c16="http://schemas.microsoft.com/office/drawing/2014/chart" uri="{C3380CC4-5D6E-409C-BE32-E72D297353CC}">
              <c16:uniqueId val="{00000000-2C97-49CA-B378-A5E176CDDF25}"/>
            </c:ext>
          </c:extLst>
        </c:ser>
        <c:dLbls>
          <c:showLegendKey val="0"/>
          <c:showVal val="0"/>
          <c:showCatName val="0"/>
          <c:showSerName val="0"/>
          <c:showPercent val="0"/>
          <c:showBubbleSize val="0"/>
        </c:dLbls>
        <c:gapWidth val="219"/>
        <c:overlap val="-27"/>
        <c:axId val="1694377856"/>
        <c:axId val="1694378336"/>
      </c:barChart>
      <c:catAx>
        <c:axId val="169437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4378336"/>
        <c:crosses val="autoZero"/>
        <c:auto val="1"/>
        <c:lblAlgn val="ctr"/>
        <c:lblOffset val="100"/>
        <c:noMultiLvlLbl val="0"/>
      </c:catAx>
      <c:valAx>
        <c:axId val="1694378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43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tipos_sociedad!$A$2:$A$8</c15:sqref>
                  </c15:fullRef>
                </c:ext>
              </c:extLst>
              <c:f>(tipos_sociedad!$A$2,tipos_sociedad!$A$4:$A$8)</c:f>
              <c:strCache>
                <c:ptCount val="6"/>
                <c:pt idx="0">
                  <c:v>Persona natural (No tengo sociedad comercial)</c:v>
                </c:pt>
                <c:pt idx="1">
                  <c:v>SPA (Sociedad por Acciones)</c:v>
                </c:pt>
                <c:pt idx="2">
                  <c:v>EIRL (Empresa Individual de Responsabilidad Limitada)</c:v>
                </c:pt>
                <c:pt idx="3">
                  <c:v>Cooperativa</c:v>
                </c:pt>
                <c:pt idx="4">
                  <c:v>Otra</c:v>
                </c:pt>
                <c:pt idx="5">
                  <c:v>Sociedad de Responsabilidad Limitada</c:v>
                </c:pt>
              </c:strCache>
            </c:strRef>
          </c:cat>
          <c:val>
            <c:numRef>
              <c:extLst>
                <c:ext xmlns:c15="http://schemas.microsoft.com/office/drawing/2012/chart" uri="{02D57815-91ED-43cb-92C2-25804820EDAC}">
                  <c15:fullRef>
                    <c15:sqref>tipos_sociedad!$D$2:$D$8</c15:sqref>
                  </c15:fullRef>
                </c:ext>
              </c:extLst>
              <c:f>(tipos_sociedad!$D$2,tipos_sociedad!$D$4:$D$8)</c:f>
              <c:numCache>
                <c:formatCode>0%</c:formatCode>
                <c:ptCount val="6"/>
                <c:pt idx="0">
                  <c:v>0.4102564102564103</c:v>
                </c:pt>
                <c:pt idx="1">
                  <c:v>0.16666666666666669</c:v>
                </c:pt>
                <c:pt idx="2">
                  <c:v>0.14102564102564102</c:v>
                </c:pt>
                <c:pt idx="3">
                  <c:v>2.5641025641025644E-2</c:v>
                </c:pt>
                <c:pt idx="4">
                  <c:v>1.2820512820512822E-2</c:v>
                </c:pt>
                <c:pt idx="5">
                  <c:v>1.2820512820512822E-2</c:v>
                </c:pt>
              </c:numCache>
            </c:numRef>
          </c:val>
          <c:extLst>
            <c:ext xmlns:c16="http://schemas.microsoft.com/office/drawing/2014/chart" uri="{C3380CC4-5D6E-409C-BE32-E72D297353CC}">
              <c16:uniqueId val="{00000000-0501-43D7-87BC-20BBA2C4BB5B}"/>
            </c:ext>
          </c:extLst>
        </c:ser>
        <c:dLbls>
          <c:showLegendKey val="0"/>
          <c:showVal val="0"/>
          <c:showCatName val="0"/>
          <c:showSerName val="0"/>
          <c:showPercent val="0"/>
          <c:showBubbleSize val="0"/>
        </c:dLbls>
        <c:gapWidth val="219"/>
        <c:overlap val="-27"/>
        <c:axId val="475741631"/>
        <c:axId val="475756511"/>
      </c:barChart>
      <c:catAx>
        <c:axId val="47574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75756511"/>
        <c:crosses val="autoZero"/>
        <c:auto val="1"/>
        <c:lblAlgn val="ctr"/>
        <c:lblOffset val="100"/>
        <c:noMultiLvlLbl val="0"/>
      </c:catAx>
      <c:valAx>
        <c:axId val="475756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7574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tramite_formalizacion!$A$2:$A$6</c:f>
              <c:strCache>
                <c:ptCount val="5"/>
                <c:pt idx="0">
                  <c:v>Inicio de actividad ante Servicio de Impuestos Internos</c:v>
                </c:pt>
                <c:pt idx="1">
                  <c:v>Patente comercial</c:v>
                </c:pt>
                <c:pt idx="2">
                  <c:v>Registro Servicio Nacional del Turismo</c:v>
                </c:pt>
                <c:pt idx="3">
                  <c:v>Resolución sanitaria</c:v>
                </c:pt>
                <c:pt idx="4">
                  <c:v>Ninguna</c:v>
                </c:pt>
              </c:strCache>
            </c:strRef>
          </c:cat>
          <c:val>
            <c:numRef>
              <c:f>tramite_formalizacion!$D$2:$D$6</c:f>
              <c:numCache>
                <c:formatCode>0%</c:formatCode>
                <c:ptCount val="5"/>
                <c:pt idx="0">
                  <c:v>0.71794871794871795</c:v>
                </c:pt>
                <c:pt idx="1">
                  <c:v>0.4102564102564103</c:v>
                </c:pt>
                <c:pt idx="2">
                  <c:v>0.39743589743589747</c:v>
                </c:pt>
                <c:pt idx="3">
                  <c:v>0.33333333333333337</c:v>
                </c:pt>
                <c:pt idx="4">
                  <c:v>0.26923076923076922</c:v>
                </c:pt>
              </c:numCache>
            </c:numRef>
          </c:val>
          <c:extLst>
            <c:ext xmlns:c16="http://schemas.microsoft.com/office/drawing/2014/chart" uri="{C3380CC4-5D6E-409C-BE32-E72D297353CC}">
              <c16:uniqueId val="{00000000-EDA4-46DD-8C73-4AF09D428249}"/>
            </c:ext>
          </c:extLst>
        </c:ser>
        <c:dLbls>
          <c:showLegendKey val="0"/>
          <c:showVal val="0"/>
          <c:showCatName val="0"/>
          <c:showSerName val="0"/>
          <c:showPercent val="0"/>
          <c:showBubbleSize val="0"/>
        </c:dLbls>
        <c:gapWidth val="219"/>
        <c:overlap val="-27"/>
        <c:axId val="1681728080"/>
        <c:axId val="1681728560"/>
      </c:barChart>
      <c:catAx>
        <c:axId val="168172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81728560"/>
        <c:crosses val="autoZero"/>
        <c:auto val="1"/>
        <c:lblAlgn val="ctr"/>
        <c:lblOffset val="100"/>
        <c:noMultiLvlLbl val="0"/>
      </c:catAx>
      <c:valAx>
        <c:axId val="1681728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8172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7C-4727-896F-366EA7148B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7C-4727-896F-366EA7148B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7C-4727-896F-366EA7148B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7C-4727-896F-366EA7148BAE}"/>
              </c:ext>
            </c:extLst>
          </c:dPt>
          <c:cat>
            <c:strRef>
              <c:f>turismo_afectado!$A$2:$A$5</c:f>
              <c:strCache>
                <c:ptCount val="4"/>
                <c:pt idx="0">
                  <c:v>No</c:v>
                </c:pt>
                <c:pt idx="1">
                  <c:v>Parcialmente</c:v>
                </c:pt>
                <c:pt idx="2">
                  <c:v>Sí</c:v>
                </c:pt>
                <c:pt idx="3">
                  <c:v>No aplica</c:v>
                </c:pt>
              </c:strCache>
            </c:strRef>
          </c:cat>
          <c:val>
            <c:numRef>
              <c:f>turismo_afectado!$D$2:$D$5</c:f>
              <c:numCache>
                <c:formatCode>0%</c:formatCode>
                <c:ptCount val="4"/>
                <c:pt idx="0">
                  <c:v>0.52564102564102566</c:v>
                </c:pt>
                <c:pt idx="1">
                  <c:v>0.26923076923076922</c:v>
                </c:pt>
                <c:pt idx="2">
                  <c:v>0.19230769230769229</c:v>
                </c:pt>
                <c:pt idx="3">
                  <c:v>1.2820512820512822E-2</c:v>
                </c:pt>
              </c:numCache>
            </c:numRef>
          </c:val>
          <c:extLst>
            <c:ext xmlns:c16="http://schemas.microsoft.com/office/drawing/2014/chart" uri="{C3380CC4-5D6E-409C-BE32-E72D297353CC}">
              <c16:uniqueId val="{00000000-A945-4EB5-8D3A-6002C9FE994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Artesanías</a:t>
            </a:r>
            <a:r>
              <a:rPr lang="es-CL" baseline="0"/>
              <a:t> locales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8A-4BC5-996C-941ABB4C87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8A-4BC5-996C-941ABB4C87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artesania_local!$A$2:$A$3</c:f>
              <c:strCache>
                <c:ptCount val="2"/>
                <c:pt idx="0">
                  <c:v>No</c:v>
                </c:pt>
                <c:pt idx="1">
                  <c:v>Sí</c:v>
                </c:pt>
              </c:strCache>
            </c:strRef>
          </c:cat>
          <c:val>
            <c:numRef>
              <c:f>artesania_local!$C$2:$C$3</c:f>
              <c:numCache>
                <c:formatCode>0.0</c:formatCode>
                <c:ptCount val="2"/>
                <c:pt idx="0">
                  <c:v>26.923076923076909</c:v>
                </c:pt>
                <c:pt idx="1">
                  <c:v>73.076923076923094</c:v>
                </c:pt>
              </c:numCache>
            </c:numRef>
          </c:val>
          <c:extLst>
            <c:ext xmlns:c16="http://schemas.microsoft.com/office/drawing/2014/chart" uri="{C3380CC4-5D6E-409C-BE32-E72D297353CC}">
              <c16:uniqueId val="{00000001-DF11-4B81-B887-7F6E983DBB5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90-402A-833F-CBA0AF12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90-402A-833F-CBA0AF1268F9}"/>
              </c:ext>
            </c:extLst>
          </c:dPt>
          <c:cat>
            <c:strRef>
              <c:f>turismo_principal!$A$2:$A$3</c:f>
              <c:strCache>
                <c:ptCount val="2"/>
                <c:pt idx="0">
                  <c:v>Sí</c:v>
                </c:pt>
                <c:pt idx="1">
                  <c:v>No</c:v>
                </c:pt>
              </c:strCache>
            </c:strRef>
          </c:cat>
          <c:val>
            <c:numRef>
              <c:f>turismo_principal!$D$2:$D$3</c:f>
              <c:numCache>
                <c:formatCode>0.0%</c:formatCode>
                <c:ptCount val="2"/>
                <c:pt idx="0">
                  <c:v>0.60199999999999998</c:v>
                </c:pt>
                <c:pt idx="1">
                  <c:v>0.39700000000000002</c:v>
                </c:pt>
              </c:numCache>
            </c:numRef>
          </c:val>
          <c:extLst>
            <c:ext xmlns:c16="http://schemas.microsoft.com/office/drawing/2014/chart" uri="{C3380CC4-5D6E-409C-BE32-E72D297353CC}">
              <c16:uniqueId val="{00000000-A8CD-499B-ADDB-2C4C929FE20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CB-462D-AE72-BDFA6C0492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CB-462D-AE72-BDFA6C049210}"/>
              </c:ext>
            </c:extLst>
          </c:dPt>
          <c:cat>
            <c:strRef>
              <c:f>(vinculacion_otros_actores!$A$2,vinculacion_otros_actores!$A$3)</c:f>
              <c:strCache>
                <c:ptCount val="2"/>
                <c:pt idx="0">
                  <c:v>Sí</c:v>
                </c:pt>
                <c:pt idx="1">
                  <c:v>No</c:v>
                </c:pt>
              </c:strCache>
            </c:strRef>
          </c:cat>
          <c:val>
            <c:numRef>
              <c:f>(vinculacion_otros_actores!$D$2,vinculacion_otros_actores!$D$3)</c:f>
              <c:numCache>
                <c:formatCode>0%</c:formatCode>
                <c:ptCount val="2"/>
                <c:pt idx="0">
                  <c:v>0.76900000000000002</c:v>
                </c:pt>
                <c:pt idx="1">
                  <c:v>0.22500000000000001</c:v>
                </c:pt>
              </c:numCache>
            </c:numRef>
          </c:val>
          <c:extLst>
            <c:ext xmlns:c16="http://schemas.microsoft.com/office/drawing/2014/chart" uri="{C3380CC4-5D6E-409C-BE32-E72D297353CC}">
              <c16:uniqueId val="{00000000-34B8-46B8-AD48-028ADAD6A9C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9D-4112-B3B7-33B1194DF9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9D-4112-B3B7-33B1194DF920}"/>
              </c:ext>
            </c:extLst>
          </c:dPt>
          <c:cat>
            <c:strRef>
              <c:f>crisis_desarrollo!$A$2:$A$3</c:f>
              <c:strCache>
                <c:ptCount val="2"/>
                <c:pt idx="0">
                  <c:v>No</c:v>
                </c:pt>
                <c:pt idx="1">
                  <c:v>Sí</c:v>
                </c:pt>
              </c:strCache>
            </c:strRef>
          </c:cat>
          <c:val>
            <c:numRef>
              <c:f>crisis_desarrollo!$B$2:$B$3</c:f>
              <c:numCache>
                <c:formatCode>General</c:formatCode>
                <c:ptCount val="2"/>
                <c:pt idx="0">
                  <c:v>23.076923076923102</c:v>
                </c:pt>
                <c:pt idx="1">
                  <c:v>76.923076923076906</c:v>
                </c:pt>
              </c:numCache>
            </c:numRef>
          </c:val>
          <c:extLst>
            <c:ext xmlns:c16="http://schemas.microsoft.com/office/drawing/2014/chart" uri="{C3380CC4-5D6E-409C-BE32-E72D297353CC}">
              <c16:uniqueId val="{00000000-0718-4F92-92F9-890F8437C6D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21-416F-B5E1-F08484F980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21-416F-B5E1-F08484F98072}"/>
              </c:ext>
            </c:extLst>
          </c:dPt>
          <c:cat>
            <c:strRef>
              <c:f>crisis_primeros_auxilios!$A$2:$A$3</c:f>
              <c:strCache>
                <c:ptCount val="2"/>
                <c:pt idx="0">
                  <c:v>Sí</c:v>
                </c:pt>
                <c:pt idx="1">
                  <c:v>No</c:v>
                </c:pt>
              </c:strCache>
            </c:strRef>
          </c:cat>
          <c:val>
            <c:numRef>
              <c:f>crisis_primeros_auxilios!$B$2:$B$3</c:f>
              <c:numCache>
                <c:formatCode>0.0</c:formatCode>
                <c:ptCount val="2"/>
                <c:pt idx="0">
                  <c:v>64.179104477611943</c:v>
                </c:pt>
                <c:pt idx="1">
                  <c:v>35.820895522388057</c:v>
                </c:pt>
              </c:numCache>
            </c:numRef>
          </c:val>
          <c:extLst>
            <c:ext xmlns:c16="http://schemas.microsoft.com/office/drawing/2014/chart" uri="{C3380CC4-5D6E-409C-BE32-E72D297353CC}">
              <c16:uniqueId val="{00000000-E3F0-448B-933F-A45E6369605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8D-4477-B89C-5E1BD9F465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8D-4477-B89C-5E1BD9F465B2}"/>
              </c:ext>
            </c:extLst>
          </c:dPt>
          <c:cat>
            <c:strRef>
              <c:f>crisis_protocolo_emergencia!$A$2:$A$3</c:f>
              <c:strCache>
                <c:ptCount val="2"/>
                <c:pt idx="0">
                  <c:v>Sí</c:v>
                </c:pt>
                <c:pt idx="1">
                  <c:v>No</c:v>
                </c:pt>
              </c:strCache>
            </c:strRef>
          </c:cat>
          <c:val>
            <c:numRef>
              <c:f>crisis_protocolo_emergencia!$B$2:$B$3</c:f>
              <c:numCache>
                <c:formatCode>0.0</c:formatCode>
                <c:ptCount val="2"/>
                <c:pt idx="0">
                  <c:v>58.333333333333336</c:v>
                </c:pt>
                <c:pt idx="1">
                  <c:v>41.666666666666664</c:v>
                </c:pt>
              </c:numCache>
            </c:numRef>
          </c:val>
          <c:extLst>
            <c:ext xmlns:c16="http://schemas.microsoft.com/office/drawing/2014/chart" uri="{C3380CC4-5D6E-409C-BE32-E72D297353CC}">
              <c16:uniqueId val="{00000000-5F2F-4A52-BD62-053D3454E11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97-4E1C-893A-C2AC633ACF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97-4E1C-893A-C2AC633ACF84}"/>
              </c:ext>
            </c:extLst>
          </c:dPt>
          <c:cat>
            <c:strRef>
              <c:f>crisis_protocolo_sanitario!$A$2:$A$3</c:f>
              <c:strCache>
                <c:ptCount val="2"/>
                <c:pt idx="0">
                  <c:v>Sí</c:v>
                </c:pt>
                <c:pt idx="1">
                  <c:v>No</c:v>
                </c:pt>
              </c:strCache>
            </c:strRef>
          </c:cat>
          <c:val>
            <c:numRef>
              <c:f>crisis_protocolo_sanitario!$B$2:$B$3</c:f>
              <c:numCache>
                <c:formatCode>0.0</c:formatCode>
                <c:ptCount val="2"/>
                <c:pt idx="0">
                  <c:v>86.15384615384616</c:v>
                </c:pt>
                <c:pt idx="1">
                  <c:v>13.846153846153847</c:v>
                </c:pt>
              </c:numCache>
            </c:numRef>
          </c:val>
          <c:extLst>
            <c:ext xmlns:c16="http://schemas.microsoft.com/office/drawing/2014/chart" uri="{C3380CC4-5D6E-409C-BE32-E72D297353CC}">
              <c16:uniqueId val="{00000000-0DCA-42E3-803F-BDFE01E8C89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24-4E16-909B-1B73B7F5A5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24-4E16-909B-1B73B7F5A5FC}"/>
              </c:ext>
            </c:extLst>
          </c:dPt>
          <c:cat>
            <c:strRef>
              <c:f>crisis_zona_riesgo!$A$2:$A$3</c:f>
              <c:strCache>
                <c:ptCount val="2"/>
                <c:pt idx="0">
                  <c:v>Sí</c:v>
                </c:pt>
                <c:pt idx="1">
                  <c:v>No</c:v>
                </c:pt>
              </c:strCache>
            </c:strRef>
          </c:cat>
          <c:val>
            <c:numRef>
              <c:f>crisis_zona_riesgo!$B$2:$B$3</c:f>
              <c:numCache>
                <c:formatCode>0.0</c:formatCode>
                <c:ptCount val="2"/>
                <c:pt idx="0">
                  <c:v>30.263157894736842</c:v>
                </c:pt>
                <c:pt idx="1">
                  <c:v>69.736842105263165</c:v>
                </c:pt>
              </c:numCache>
            </c:numRef>
          </c:val>
          <c:extLst>
            <c:ext xmlns:c16="http://schemas.microsoft.com/office/drawing/2014/chart" uri="{C3380CC4-5D6E-409C-BE32-E72D297353CC}">
              <c16:uniqueId val="{00000000-1EB3-42FF-9361-F8E3501BEC0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58-412B-9CE0-FA8ABD506B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58-412B-9CE0-FA8ABD506B16}"/>
              </c:ext>
            </c:extLst>
          </c:dPt>
          <c:cat>
            <c:strRef>
              <c:f>crisis_zona_segura!$A$2:$A$3</c:f>
              <c:strCache>
                <c:ptCount val="2"/>
                <c:pt idx="0">
                  <c:v>Sí</c:v>
                </c:pt>
                <c:pt idx="1">
                  <c:v>No</c:v>
                </c:pt>
              </c:strCache>
            </c:strRef>
          </c:cat>
          <c:val>
            <c:numRef>
              <c:f>crisis_zona_segura!$B$2:$B$3</c:f>
              <c:numCache>
                <c:formatCode>0.0</c:formatCode>
                <c:ptCount val="2"/>
                <c:pt idx="0">
                  <c:v>86.15384615384616</c:v>
                </c:pt>
                <c:pt idx="1">
                  <c:v>13.846153846153847</c:v>
                </c:pt>
              </c:numCache>
            </c:numRef>
          </c:val>
          <c:extLst>
            <c:ext xmlns:c16="http://schemas.microsoft.com/office/drawing/2014/chart" uri="{C3380CC4-5D6E-409C-BE32-E72D297353CC}">
              <c16:uniqueId val="{00000000-3217-4046-B99B-29C6F097126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647-40F0-BDE3-28B95E8ED8A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647-40F0-BDE3-28B95E8ED8A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capacidad_de_carga!$A$2:$A$3</c:f>
              <c:strCache>
                <c:ptCount val="2"/>
                <c:pt idx="0">
                  <c:v>No</c:v>
                </c:pt>
                <c:pt idx="1">
                  <c:v>Sí</c:v>
                </c:pt>
              </c:strCache>
            </c:strRef>
          </c:cat>
          <c:val>
            <c:numRef>
              <c:f>capacidad_de_carga!$C$2:$C$3</c:f>
              <c:numCache>
                <c:formatCode>0.00</c:formatCode>
                <c:ptCount val="2"/>
                <c:pt idx="0">
                  <c:v>20.967741935483872</c:v>
                </c:pt>
                <c:pt idx="1">
                  <c:v>79.032258064516128</c:v>
                </c:pt>
              </c:numCache>
            </c:numRef>
          </c:val>
          <c:extLst>
            <c:ext xmlns:c16="http://schemas.microsoft.com/office/drawing/2014/chart" uri="{C3380CC4-5D6E-409C-BE32-E72D297353CC}">
              <c16:uniqueId val="{00000000-F8A4-48F3-BA5A-275FC0709CA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EC-4129-99CF-1B9FFF99FD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EC-4129-99CF-1B9FFF99FD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EC-4129-99CF-1B9FFF99FD8E}"/>
              </c:ext>
            </c:extLst>
          </c:dPt>
          <c:cat>
            <c:strRef>
              <c:f>comida!$A$2:$A$4</c:f>
              <c:strCache>
                <c:ptCount val="3"/>
                <c:pt idx="0">
                  <c:v>No</c:v>
                </c:pt>
                <c:pt idx="1">
                  <c:v>No responde</c:v>
                </c:pt>
                <c:pt idx="2">
                  <c:v>Sí</c:v>
                </c:pt>
              </c:strCache>
            </c:strRef>
          </c:cat>
          <c:val>
            <c:numRef>
              <c:f>comida!$B$2:$B$4</c:f>
              <c:numCache>
                <c:formatCode>General</c:formatCode>
                <c:ptCount val="3"/>
                <c:pt idx="0">
                  <c:v>7.6923076923076898</c:v>
                </c:pt>
                <c:pt idx="1">
                  <c:v>58.974358974358999</c:v>
                </c:pt>
                <c:pt idx="2">
                  <c:v>33.3333333333333</c:v>
                </c:pt>
              </c:numCache>
            </c:numRef>
          </c:val>
          <c:extLst>
            <c:ext xmlns:c16="http://schemas.microsoft.com/office/drawing/2014/chart" uri="{C3380CC4-5D6E-409C-BE32-E72D297353CC}">
              <c16:uniqueId val="{00000000-ED32-411C-B2DA-7BB71135F70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Compra a</a:t>
            </a:r>
            <a:r>
              <a:rPr lang="es-CL" baseline="0"/>
              <a:t> la comunidad</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3E-404B-BDE0-3F1C7B2CEE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3E-404B-BDE0-3F1C7B2CEE33}"/>
              </c:ext>
            </c:extLst>
          </c:dPt>
          <c:cat>
            <c:strRef>
              <c:f>compra_comunidad!$A$2:$A$3</c:f>
              <c:strCache>
                <c:ptCount val="2"/>
                <c:pt idx="0">
                  <c:v>No</c:v>
                </c:pt>
                <c:pt idx="1">
                  <c:v>Sí</c:v>
                </c:pt>
              </c:strCache>
            </c:strRef>
          </c:cat>
          <c:val>
            <c:numRef>
              <c:f>compra_comunidad!$B$2:$B$3</c:f>
              <c:numCache>
                <c:formatCode>0.00</c:formatCode>
                <c:ptCount val="2"/>
                <c:pt idx="0">
                  <c:v>13.888888888888889</c:v>
                </c:pt>
                <c:pt idx="1">
                  <c:v>86.111111111111114</c:v>
                </c:pt>
              </c:numCache>
            </c:numRef>
          </c:val>
          <c:extLst>
            <c:ext xmlns:c16="http://schemas.microsoft.com/office/drawing/2014/chart" uri="{C3380CC4-5D6E-409C-BE32-E72D297353CC}">
              <c16:uniqueId val="{00000000-1D61-416D-83CB-D9E45B23EC9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CF-46E7-9C88-01431DF2D5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CF-46E7-9C88-01431DF2D5D2}"/>
              </c:ext>
            </c:extLst>
          </c:dPt>
          <c:cat>
            <c:strRef>
              <c:f>discapacidad!$A$2:$A$3</c:f>
              <c:strCache>
                <c:ptCount val="2"/>
                <c:pt idx="0">
                  <c:v>No</c:v>
                </c:pt>
                <c:pt idx="1">
                  <c:v>Sí</c:v>
                </c:pt>
              </c:strCache>
            </c:strRef>
          </c:cat>
          <c:val>
            <c:numRef>
              <c:f>discapacidad!$B$2:$B$3</c:f>
              <c:numCache>
                <c:formatCode>General</c:formatCode>
                <c:ptCount val="2"/>
                <c:pt idx="0">
                  <c:v>77.966101694915253</c:v>
                </c:pt>
                <c:pt idx="1">
                  <c:v>22.033898305084747</c:v>
                </c:pt>
              </c:numCache>
            </c:numRef>
          </c:val>
          <c:extLst>
            <c:ext xmlns:c16="http://schemas.microsoft.com/office/drawing/2014/chart" uri="{C3380CC4-5D6E-409C-BE32-E72D297353CC}">
              <c16:uniqueId val="{00000000-960B-484C-86E0-514557A7149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29-4CDA-B3AA-4D785B94FE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29-4CDA-B3AA-4D785B94FEDD}"/>
              </c:ext>
            </c:extLst>
          </c:dPt>
          <c:cat>
            <c:strRef>
              <c:f>disponibilidad_agua!$A$2:$A$3</c:f>
              <c:strCache>
                <c:ptCount val="2"/>
                <c:pt idx="0">
                  <c:v>No</c:v>
                </c:pt>
                <c:pt idx="1">
                  <c:v>Sí</c:v>
                </c:pt>
              </c:strCache>
            </c:strRef>
          </c:cat>
          <c:val>
            <c:numRef>
              <c:f>disponibilidad_agua!$B$2:$B$3</c:f>
              <c:numCache>
                <c:formatCode>General</c:formatCode>
                <c:ptCount val="2"/>
                <c:pt idx="0">
                  <c:v>3</c:v>
                </c:pt>
                <c:pt idx="1">
                  <c:v>75</c:v>
                </c:pt>
              </c:numCache>
            </c:numRef>
          </c:val>
          <c:extLst>
            <c:ext xmlns:c16="http://schemas.microsoft.com/office/drawing/2014/chart" uri="{C3380CC4-5D6E-409C-BE32-E72D297353CC}">
              <c16:uniqueId val="{00000000-12B0-47F6-B69A-3C0EF85A035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055A0A02-36C0-4A83-8834-6023C3844AD8}">
          <cx:dataLabels>
            <cx:visibility seriesName="0" categoryName="1" value="0"/>
          </cx:dataLabels>
          <cx:dataId val="0"/>
          <cx:layoutPr>
            <cx:parentLabelLayout val="overlapping"/>
          </cx:layoutPr>
        </cx:series>
      </cx:plotAreaRegion>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size">
        <cx:f>_xlchart.v1.16</cx:f>
      </cx:numDim>
    </cx:data>
  </cx:chartData>
  <cx:chart>
    <cx:plotArea>
      <cx:plotAreaRegion>
        <cx:series layoutId="treemap" uniqueId="{E01D4D32-D631-4C52-8E7E-9E3710E5E22B}">
          <cx:dataLabels pos="inEnd">
            <cx:visibility seriesName="0" categoryName="1" value="1"/>
            <cx:separator>
</cx:separator>
          </cx:dataLabels>
          <cx:dataId val="0"/>
          <cx:layoutPr>
            <cx:parentLabelLayout val="overlapping"/>
          </cx:layoutPr>
        </cx:series>
      </cx:plotAreaRegion>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cat">
        <cx:f>_xlchart.v1.17</cx:f>
      </cx:strDim>
      <cx:numDim type="size">
        <cx:f>_xlchart.v1.18</cx:f>
      </cx:numDim>
    </cx:data>
  </cx:chartData>
  <cx:chart>
    <cx:plotArea>
      <cx:plotAreaRegion>
        <cx:series layoutId="treemap" uniqueId="{020B0BC5-BF48-472B-9CA6-F385C50666B9}">
          <cx:dataLabels>
            <cx:visibility seriesName="0" categoryName="1" value="1"/>
            <cx:separator>
</cx:separator>
          </cx:dataLabels>
          <cx:dataId val="0"/>
          <cx:layoutPr>
            <cx:parentLabelLayout val="overlapping"/>
          </cx:layoutPr>
        </cx:series>
      </cx:plotAreaRegion>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cat">
        <cx:f>_xlchart.v1.19</cx:f>
      </cx:strDim>
      <cx:numDim type="size">
        <cx:f>_xlchart.v1.20</cx:f>
      </cx:numDim>
    </cx:data>
  </cx:chartData>
  <cx:chart>
    <cx:title pos="t" align="ctr" overlay="0"/>
    <cx:plotArea>
      <cx:plotAreaRegion>
        <cx:series layoutId="sunburst" uniqueId="{562D02DF-ECDD-4B19-B964-B179688B6948}">
          <cx:dataLabels>
            <cx:visibility seriesName="0" categoryName="0" value="1"/>
            <cx:separator>, </cx:separator>
          </cx:dataLabels>
          <cx:dataId val="0"/>
        </cx:series>
      </cx:plotAreaRegion>
    </cx:plotArea>
    <cx:legend pos="b" align="ctr" overlay="0"/>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size">
        <cx:f>_xlchart.v1.23</cx:f>
      </cx:numDim>
    </cx:data>
  </cx:chartData>
  <cx:chart>
    <cx:title pos="t" align="ctr" overlay="0"/>
    <cx:plotArea>
      <cx:plotAreaRegion>
        <cx:series layoutId="treemap" uniqueId="{89EDB5F3-9A87-429D-B042-2DE9F2877F6E}">
          <cx:dataLabels pos="inEnd">
            <cx:visibility seriesName="0" categoryName="1" value="0"/>
          </cx:dataLabels>
          <cx:dataId val="0"/>
          <cx:layoutPr>
            <cx:parentLabelLayout val="overlapping"/>
          </cx:layoutPr>
        </cx:series>
      </cx:plotAreaRegion>
    </cx:plotArea>
    <cx:legend pos="t" align="ctr" overlay="0"/>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size">
        <cx:f>_xlchart.v1.22</cx:f>
      </cx:numDim>
    </cx:data>
  </cx:chartData>
  <cx:chart>
    <cx:plotArea>
      <cx:plotAreaRegion>
        <cx:series layoutId="treemap" uniqueId="{FDBE2243-230F-4C95-8927-2136CF2B1CE9}">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sunburst" uniqueId="{27F6E18B-5CE1-4F46-87C2-A35373DCD019}">
          <cx:dataLabels pos="ctr">
            <cx:visibility seriesName="0" categoryName="1" value="0"/>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size">
        <cx:f>_xlchart.v1.4</cx:f>
      </cx:numDim>
    </cx:data>
  </cx:chartData>
  <cx:chart>
    <cx:title pos="t" align="ctr" overlay="0"/>
    <cx:plotArea>
      <cx:plotAreaRegion>
        <cx:series layoutId="treemap" uniqueId="{BBB6EA9A-5515-4443-B725-94E2062EC5EE}">
          <cx:dataLabels pos="inEnd">
            <cx:visibility seriesName="0" categoryName="1" value="0"/>
          </cx:dataLabels>
          <cx:dataId val="0"/>
          <cx:layoutPr>
            <cx:parentLabelLayout val="overlapping"/>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treemap" uniqueId="{0AFD56C9-4C6C-46BE-BBBD-E9C4FEAF1E6D}">
          <cx:dataLabels pos="inEnd">
            <cx:visibility seriesName="0" categoryName="1" value="1"/>
            <cx:separator>
</cx:separator>
          </cx:dataLabels>
          <cx:dataId val="0"/>
          <cx:layoutPr>
            <cx:parentLabelLayout val="overlapping"/>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_xlchart.v1.8</cx:f>
      </cx:numDim>
    </cx:data>
  </cx:chartData>
  <cx:chart>
    <cx:plotArea>
      <cx:plotAreaRegion>
        <cx:series layoutId="treemap" uniqueId="{C1C233ED-5E28-47FE-B7AE-8E77A5D5D108}">
          <cx:dataLabels>
            <cx:visibility seriesName="0" categoryName="1" value="1"/>
            <cx:separator>
</cx:separator>
          </cx:dataLabels>
          <cx:dataId val="0"/>
          <cx:layoutPr>
            <cx:parentLabelLayout val="overlapping"/>
          </cx:layoutPr>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
    <cx:plotArea>
      <cx:plotAreaRegion/>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_xlchart.v1.10</cx:f>
      </cx:numDim>
    </cx:data>
  </cx:chartData>
  <cx:chart>
    <cx:title pos="t" align="ctr" overlay="0"/>
    <cx:plotArea>
      <cx:plotAreaRegion>
        <cx:series layoutId="treemap" uniqueId="{F2035E03-E0ED-4122-869D-18CA10C74622}">
          <cx:dataLabels>
            <cx:visibility seriesName="0" categoryName="1" value="1"/>
            <cx:separator> </cx:separator>
          </cx:dataLabels>
          <cx:dataId val="0"/>
          <cx:layoutPr>
            <cx:parentLabelLayout val="overlapping"/>
          </cx:layoutPr>
        </cx:series>
      </cx:plotAreaRegion>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size">
        <cx:f>_xlchart.v1.12</cx:f>
      </cx:numDim>
    </cx:data>
  </cx:chartData>
  <cx:chart>
    <cx:plotArea>
      <cx:plotAreaRegion>
        <cx:series layoutId="treemap" uniqueId="{22750F30-8B61-47CE-8411-37D1F3AEF7E7}">
          <cx:dataLabels pos="inEnd">
            <cx:visibility seriesName="0" categoryName="1" value="1"/>
            <cx:separator>
</cx:separator>
          </cx:dataLabels>
          <cx:dataId val="0"/>
          <cx:layoutPr>
            <cx:parentLabelLayout val="overlapping"/>
          </cx:layoutPr>
        </cx:series>
      </cx:plotAreaRegion>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size">
        <cx:f>_xlchart.v1.14</cx:f>
      </cx:numDim>
    </cx:data>
  </cx:chartData>
  <cx:chart>
    <cx:plotArea>
      <cx:plotAreaRegion>
        <cx:series layoutId="treemap" uniqueId="{A6A0B4D3-8617-4810-8306-5F2AE691C1F2}">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microsoft.com/office/2014/relationships/chartEx" Target="../charts/chartEx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9.xml.rels><?xml version="1.0" encoding="UTF-8" standalone="yes"?>
<Relationships xmlns="http://schemas.openxmlformats.org/package/2006/relationships"><Relationship Id="rId1" Type="http://schemas.microsoft.com/office/2014/relationships/chartEx" Target="../charts/chartEx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16.xml"/><Relationship Id="rId1" Type="http://schemas.microsoft.com/office/2014/relationships/chartEx" Target="../charts/chartEx6.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3.xml.rels><?xml version="1.0" encoding="UTF-8" standalone="yes"?>
<Relationships xmlns="http://schemas.openxmlformats.org/package/2006/relationships"><Relationship Id="rId1" Type="http://schemas.microsoft.com/office/2014/relationships/chartEx" Target="../charts/chartEx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8.xml.rels><?xml version="1.0" encoding="UTF-8" standalone="yes"?>
<Relationships xmlns="http://schemas.openxmlformats.org/package/2006/relationships"><Relationship Id="rId1" Type="http://schemas.microsoft.com/office/2014/relationships/chartEx" Target="../charts/chartEx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microsoft.com/office/2014/relationships/chartEx" Target="../charts/chartEx9.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6.xml.rels><?xml version="1.0" encoding="UTF-8" standalone="yes"?>
<Relationships xmlns="http://schemas.openxmlformats.org/package/2006/relationships"><Relationship Id="rId1" Type="http://schemas.microsoft.com/office/2014/relationships/chartEx" Target="../charts/chartEx10.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43.xml.rels><?xml version="1.0" encoding="UTF-8" standalone="yes"?>
<Relationships xmlns="http://schemas.openxmlformats.org/package/2006/relationships"><Relationship Id="rId1" Type="http://schemas.microsoft.com/office/2014/relationships/chartEx" Target="../charts/chartEx11.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53.xml.rels><?xml version="1.0" encoding="UTF-8" standalone="yes"?>
<Relationships xmlns="http://schemas.openxmlformats.org/package/2006/relationships"><Relationship Id="rId1" Type="http://schemas.microsoft.com/office/2014/relationships/chartEx" Target="../charts/chartEx12.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6.xml.rels><?xml version="1.0" encoding="UTF-8" standalone="yes"?>
<Relationships xmlns="http://schemas.openxmlformats.org/package/2006/relationships"><Relationship Id="rId2" Type="http://schemas.microsoft.com/office/2014/relationships/chartEx" Target="../charts/chartEx14.xml"/><Relationship Id="rId1" Type="http://schemas.microsoft.com/office/2014/relationships/chartEx" Target="../charts/chartEx13.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microsoft.com/office/2014/relationships/chartEx" Target="../charts/chartEx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617220</xdr:colOff>
      <xdr:row>7</xdr:row>
      <xdr:rowOff>137160</xdr:rowOff>
    </xdr:from>
    <xdr:to>
      <xdr:col>3</xdr:col>
      <xdr:colOff>121920</xdr:colOff>
      <xdr:row>19</xdr:row>
      <xdr:rowOff>171450</xdr:rowOff>
    </xdr:to>
    <xdr:graphicFrame macro="">
      <xdr:nvGraphicFramePr>
        <xdr:cNvPr id="2" name="Gráfico 1">
          <a:extLst>
            <a:ext uri="{FF2B5EF4-FFF2-40B4-BE49-F238E27FC236}">
              <a16:creationId xmlns:a16="http://schemas.microsoft.com/office/drawing/2014/main" id="{23117DAF-9DA7-ED2C-1D4B-1FA5B2805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52ACB325-4012-4DF1-1C1D-A1FF71449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157162</xdr:colOff>
      <xdr:row>11</xdr:row>
      <xdr:rowOff>90487</xdr:rowOff>
    </xdr:from>
    <xdr:to>
      <xdr:col>9</xdr:col>
      <xdr:colOff>776287</xdr:colOff>
      <xdr:row>26</xdr:row>
      <xdr:rowOff>119062</xdr:rowOff>
    </xdr:to>
    <xdr:graphicFrame macro="">
      <xdr:nvGraphicFramePr>
        <xdr:cNvPr id="3" name="Gráfico 2">
          <a:extLst>
            <a:ext uri="{FF2B5EF4-FFF2-40B4-BE49-F238E27FC236}">
              <a16:creationId xmlns:a16="http://schemas.microsoft.com/office/drawing/2014/main" id="{846DBAD6-1419-904C-18BC-7ACFAB30C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509587</xdr:colOff>
      <xdr:row>12</xdr:row>
      <xdr:rowOff>90487</xdr:rowOff>
    </xdr:from>
    <xdr:to>
      <xdr:col>9</xdr:col>
      <xdr:colOff>338137</xdr:colOff>
      <xdr:row>27</xdr:row>
      <xdr:rowOff>119062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BB13C08F-5D2F-A43A-BCAF-0D0A90E303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75897" y="2265997"/>
              <a:ext cx="4566285" cy="274129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5</xdr:col>
      <xdr:colOff>119062</xdr:colOff>
      <xdr:row>12</xdr:row>
      <xdr:rowOff>90487</xdr:rowOff>
    </xdr:from>
    <xdr:to>
      <xdr:col>10</xdr:col>
      <xdr:colOff>738187</xdr:colOff>
      <xdr:row>27</xdr:row>
      <xdr:rowOff>119062</xdr:rowOff>
    </xdr:to>
    <xdr:graphicFrame macro="">
      <xdr:nvGraphicFramePr>
        <xdr:cNvPr id="4" name="Gráfico 3">
          <a:extLst>
            <a:ext uri="{FF2B5EF4-FFF2-40B4-BE49-F238E27FC236}">
              <a16:creationId xmlns:a16="http://schemas.microsoft.com/office/drawing/2014/main" id="{D3DEB003-3B80-A2B7-154E-E23E5BFEA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404812</xdr:colOff>
      <xdr:row>12</xdr:row>
      <xdr:rowOff>90487</xdr:rowOff>
    </xdr:from>
    <xdr:to>
      <xdr:col>10</xdr:col>
      <xdr:colOff>233362</xdr:colOff>
      <xdr:row>27</xdr:row>
      <xdr:rowOff>119062</xdr:rowOff>
    </xdr:to>
    <xdr:graphicFrame macro="">
      <xdr:nvGraphicFramePr>
        <xdr:cNvPr id="2" name="Gráfico 1">
          <a:extLst>
            <a:ext uri="{FF2B5EF4-FFF2-40B4-BE49-F238E27FC236}">
              <a16:creationId xmlns:a16="http://schemas.microsoft.com/office/drawing/2014/main" id="{32D7EDDB-C1AB-A1E2-AC8E-4CB7FCA51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785812</xdr:colOff>
      <xdr:row>12</xdr:row>
      <xdr:rowOff>90487</xdr:rowOff>
    </xdr:from>
    <xdr:to>
      <xdr:col>10</xdr:col>
      <xdr:colOff>614362</xdr:colOff>
      <xdr:row>27</xdr:row>
      <xdr:rowOff>119062</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D1A1AE3C-1DB9-2B9B-C814-63FA901C9D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68277" y="2265997"/>
              <a:ext cx="4577715" cy="274129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4</xdr:col>
      <xdr:colOff>785812</xdr:colOff>
      <xdr:row>12</xdr:row>
      <xdr:rowOff>90487</xdr:rowOff>
    </xdr:from>
    <xdr:to>
      <xdr:col>10</xdr:col>
      <xdr:colOff>614362</xdr:colOff>
      <xdr:row>27</xdr:row>
      <xdr:rowOff>119062</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3354B448-2EBB-B9DB-6DA1-B82EEDB9C0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68277" y="2265997"/>
              <a:ext cx="4577715" cy="274129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157162</xdr:colOff>
      <xdr:row>12</xdr:row>
      <xdr:rowOff>90487</xdr:rowOff>
    </xdr:from>
    <xdr:to>
      <xdr:col>10</xdr:col>
      <xdr:colOff>776287</xdr:colOff>
      <xdr:row>27</xdr:row>
      <xdr:rowOff>119062</xdr:rowOff>
    </xdr:to>
    <xdr:graphicFrame macro="">
      <xdr:nvGraphicFramePr>
        <xdr:cNvPr id="3" name="Gráfico 2">
          <a:extLst>
            <a:ext uri="{FF2B5EF4-FFF2-40B4-BE49-F238E27FC236}">
              <a16:creationId xmlns:a16="http://schemas.microsoft.com/office/drawing/2014/main" id="{0CC1F1DF-A999-03C7-22CC-4FEEC3585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271462</xdr:colOff>
      <xdr:row>12</xdr:row>
      <xdr:rowOff>90487</xdr:rowOff>
    </xdr:from>
    <xdr:to>
      <xdr:col>12</xdr:col>
      <xdr:colOff>100012</xdr:colOff>
      <xdr:row>27</xdr:row>
      <xdr:rowOff>119062</xdr:rowOff>
    </xdr:to>
    <xdr:graphicFrame macro="">
      <xdr:nvGraphicFramePr>
        <xdr:cNvPr id="2" name="Gráfico 1">
          <a:extLst>
            <a:ext uri="{FF2B5EF4-FFF2-40B4-BE49-F238E27FC236}">
              <a16:creationId xmlns:a16="http://schemas.microsoft.com/office/drawing/2014/main" id="{13E4103C-B4FC-D55F-8D3C-FF493F255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4777740</xdr:colOff>
      <xdr:row>8</xdr:row>
      <xdr:rowOff>19050</xdr:rowOff>
    </xdr:from>
    <xdr:to>
      <xdr:col>5</xdr:col>
      <xdr:colOff>495300</xdr:colOff>
      <xdr:row>23</xdr:row>
      <xdr:rowOff>19050</xdr:rowOff>
    </xdr:to>
    <xdr:graphicFrame macro="">
      <xdr:nvGraphicFramePr>
        <xdr:cNvPr id="2" name="Gráfico 1">
          <a:extLst>
            <a:ext uri="{FF2B5EF4-FFF2-40B4-BE49-F238E27FC236}">
              <a16:creationId xmlns:a16="http://schemas.microsoft.com/office/drawing/2014/main" id="{E9EFDD67-FAB8-8F2A-60D0-1E4455195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342900</xdr:colOff>
      <xdr:row>5</xdr:row>
      <xdr:rowOff>135255</xdr:rowOff>
    </xdr:from>
    <xdr:to>
      <xdr:col>12</xdr:col>
      <xdr:colOff>504825</xdr:colOff>
      <xdr:row>26</xdr:row>
      <xdr:rowOff>28575</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19036DE3-A7D8-D19C-35ED-280824E4D0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91275" y="1040130"/>
              <a:ext cx="5695950" cy="369379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xdr:colOff>
      <xdr:row>5</xdr:row>
      <xdr:rowOff>34290</xdr:rowOff>
    </xdr:from>
    <xdr:to>
      <xdr:col>11</xdr:col>
      <xdr:colOff>655320</xdr:colOff>
      <xdr:row>20</xdr:row>
      <xdr:rowOff>34290</xdr:rowOff>
    </xdr:to>
    <xdr:graphicFrame macro="">
      <xdr:nvGraphicFramePr>
        <xdr:cNvPr id="4" name="Gráfico 3">
          <a:extLst>
            <a:ext uri="{FF2B5EF4-FFF2-40B4-BE49-F238E27FC236}">
              <a16:creationId xmlns:a16="http://schemas.microsoft.com/office/drawing/2014/main" id="{AB7D8394-9A4C-3617-E482-F74545520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3</xdr:col>
      <xdr:colOff>360997</xdr:colOff>
      <xdr:row>9</xdr:row>
      <xdr:rowOff>171450</xdr:rowOff>
    </xdr:from>
    <xdr:to>
      <xdr:col>10</xdr:col>
      <xdr:colOff>666750</xdr:colOff>
      <xdr:row>27</xdr:row>
      <xdr:rowOff>120967</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8CBF19C5-90AD-5292-0606-F4AFF4520E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89207" y="1796415"/>
              <a:ext cx="5832158" cy="3212782"/>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3</xdr:col>
      <xdr:colOff>357187</xdr:colOff>
      <xdr:row>12</xdr:row>
      <xdr:rowOff>90487</xdr:rowOff>
    </xdr:from>
    <xdr:to>
      <xdr:col>9</xdr:col>
      <xdr:colOff>185737</xdr:colOff>
      <xdr:row>27</xdr:row>
      <xdr:rowOff>119062</xdr:rowOff>
    </xdr:to>
    <xdr:graphicFrame macro="">
      <xdr:nvGraphicFramePr>
        <xdr:cNvPr id="4" name="Gráfico 3">
          <a:extLst>
            <a:ext uri="{FF2B5EF4-FFF2-40B4-BE49-F238E27FC236}">
              <a16:creationId xmlns:a16="http://schemas.microsoft.com/office/drawing/2014/main" id="{93236ECE-EA6E-D474-D39F-A6B45B932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566737</xdr:colOff>
      <xdr:row>12</xdr:row>
      <xdr:rowOff>90487</xdr:rowOff>
    </xdr:from>
    <xdr:to>
      <xdr:col>11</xdr:col>
      <xdr:colOff>395287</xdr:colOff>
      <xdr:row>27</xdr:row>
      <xdr:rowOff>119062</xdr:rowOff>
    </xdr:to>
    <xdr:graphicFrame macro="">
      <xdr:nvGraphicFramePr>
        <xdr:cNvPr id="2" name="Gráfico 1">
          <a:extLst>
            <a:ext uri="{FF2B5EF4-FFF2-40B4-BE49-F238E27FC236}">
              <a16:creationId xmlns:a16="http://schemas.microsoft.com/office/drawing/2014/main" id="{CE033530-97ED-7B3E-F516-DD5A5C805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5</xdr:col>
      <xdr:colOff>225742</xdr:colOff>
      <xdr:row>8</xdr:row>
      <xdr:rowOff>14287</xdr:rowOff>
    </xdr:from>
    <xdr:to>
      <xdr:col>11</xdr:col>
      <xdr:colOff>54292</xdr:colOff>
      <xdr:row>23</xdr:row>
      <xdr:rowOff>42862</xdr:rowOff>
    </xdr:to>
    <xdr:graphicFrame macro="">
      <xdr:nvGraphicFramePr>
        <xdr:cNvPr id="2" name="Gráfico 1">
          <a:extLst>
            <a:ext uri="{FF2B5EF4-FFF2-40B4-BE49-F238E27FC236}">
              <a16:creationId xmlns:a16="http://schemas.microsoft.com/office/drawing/2014/main" id="{E6508254-27CC-2B7B-C5D1-C52D7E5A8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488632</xdr:colOff>
      <xdr:row>5</xdr:row>
      <xdr:rowOff>159067</xdr:rowOff>
    </xdr:from>
    <xdr:to>
      <xdr:col>10</xdr:col>
      <xdr:colOff>317182</xdr:colOff>
      <xdr:row>21</xdr:row>
      <xdr:rowOff>4762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24A044D6-146D-1B37-E94A-0741A83A93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54002" y="1065847"/>
              <a:ext cx="4577715" cy="274129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4.xml><?xml version="1.0" encoding="utf-8"?>
<xdr:wsDr xmlns:xdr="http://schemas.openxmlformats.org/drawingml/2006/spreadsheetDrawing" xmlns:a="http://schemas.openxmlformats.org/drawingml/2006/main">
  <xdr:twoCellAnchor>
    <xdr:from>
      <xdr:col>5</xdr:col>
      <xdr:colOff>528637</xdr:colOff>
      <xdr:row>12</xdr:row>
      <xdr:rowOff>90487</xdr:rowOff>
    </xdr:from>
    <xdr:to>
      <xdr:col>11</xdr:col>
      <xdr:colOff>357187</xdr:colOff>
      <xdr:row>27</xdr:row>
      <xdr:rowOff>119062</xdr:rowOff>
    </xdr:to>
    <xdr:graphicFrame macro="">
      <xdr:nvGraphicFramePr>
        <xdr:cNvPr id="2" name="Gráfico 1">
          <a:extLst>
            <a:ext uri="{FF2B5EF4-FFF2-40B4-BE49-F238E27FC236}">
              <a16:creationId xmlns:a16="http://schemas.microsoft.com/office/drawing/2014/main" id="{2995CCFA-4DB0-515C-DF54-247478A3E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4</xdr:col>
      <xdr:colOff>298132</xdr:colOff>
      <xdr:row>11</xdr:row>
      <xdr:rowOff>142876</xdr:rowOff>
    </xdr:from>
    <xdr:to>
      <xdr:col>10</xdr:col>
      <xdr:colOff>581025</xdr:colOff>
      <xdr:row>27</xdr:row>
      <xdr:rowOff>120968</xdr:rowOff>
    </xdr:to>
    <xdr:graphicFrame macro="">
      <xdr:nvGraphicFramePr>
        <xdr:cNvPr id="2" name="Gráfico 1">
          <a:extLst>
            <a:ext uri="{FF2B5EF4-FFF2-40B4-BE49-F238E27FC236}">
              <a16:creationId xmlns:a16="http://schemas.microsoft.com/office/drawing/2014/main" id="{73FFA20C-EC91-5201-2A1F-4C398DF9E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4</xdr:col>
      <xdr:colOff>415290</xdr:colOff>
      <xdr:row>6</xdr:row>
      <xdr:rowOff>34290</xdr:rowOff>
    </xdr:from>
    <xdr:to>
      <xdr:col>10</xdr:col>
      <xdr:colOff>232410</xdr:colOff>
      <xdr:row>21</xdr:row>
      <xdr:rowOff>34290</xdr:rowOff>
    </xdr:to>
    <xdr:graphicFrame macro="">
      <xdr:nvGraphicFramePr>
        <xdr:cNvPr id="2" name="Gráfico 1">
          <a:extLst>
            <a:ext uri="{FF2B5EF4-FFF2-40B4-BE49-F238E27FC236}">
              <a16:creationId xmlns:a16="http://schemas.microsoft.com/office/drawing/2014/main" id="{79BBB139-5FB3-217E-A644-36FB4F6EF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5</xdr:col>
      <xdr:colOff>716280</xdr:colOff>
      <xdr:row>5</xdr:row>
      <xdr:rowOff>52387</xdr:rowOff>
    </xdr:from>
    <xdr:to>
      <xdr:col>11</xdr:col>
      <xdr:colOff>544830</xdr:colOff>
      <xdr:row>20</xdr:row>
      <xdr:rowOff>80962</xdr:rowOff>
    </xdr:to>
    <xdr:graphicFrame macro="">
      <xdr:nvGraphicFramePr>
        <xdr:cNvPr id="2" name="Gráfico 1">
          <a:extLst>
            <a:ext uri="{FF2B5EF4-FFF2-40B4-BE49-F238E27FC236}">
              <a16:creationId xmlns:a16="http://schemas.microsoft.com/office/drawing/2014/main" id="{3F9C06A4-999D-96FF-3CA2-715C310FE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5</xdr:col>
      <xdr:colOff>219075</xdr:colOff>
      <xdr:row>4</xdr:row>
      <xdr:rowOff>167640</xdr:rowOff>
    </xdr:from>
    <xdr:to>
      <xdr:col>11</xdr:col>
      <xdr:colOff>38100</xdr:colOff>
      <xdr:row>19</xdr:row>
      <xdr:rowOff>167640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59A4032A-2041-71A2-0265-6422C5401A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00625" y="891540"/>
              <a:ext cx="4562475" cy="271462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9.xml><?xml version="1.0" encoding="utf-8"?>
<xdr:wsDr xmlns:xdr="http://schemas.openxmlformats.org/drawingml/2006/spreadsheetDrawing" xmlns:a="http://schemas.openxmlformats.org/drawingml/2006/main">
  <xdr:twoCellAnchor>
    <xdr:from>
      <xdr:col>0</xdr:col>
      <xdr:colOff>2430780</xdr:colOff>
      <xdr:row>14</xdr:row>
      <xdr:rowOff>99060</xdr:rowOff>
    </xdr:from>
    <xdr:to>
      <xdr:col>7</xdr:col>
      <xdr:colOff>419100</xdr:colOff>
      <xdr:row>31</xdr:row>
      <xdr:rowOff>148590</xdr:rowOff>
    </xdr:to>
    <xdr:graphicFrame macro="">
      <xdr:nvGraphicFramePr>
        <xdr:cNvPr id="6" name="Gráfico 5">
          <a:extLst>
            <a:ext uri="{FF2B5EF4-FFF2-40B4-BE49-F238E27FC236}">
              <a16:creationId xmlns:a16="http://schemas.microsoft.com/office/drawing/2014/main" id="{12D29FC6-9F87-A8B8-679F-A11AAC135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274320</xdr:colOff>
      <xdr:row>6</xdr:row>
      <xdr:rowOff>34290</xdr:rowOff>
    </xdr:from>
    <xdr:to>
      <xdr:col>11</xdr:col>
      <xdr:colOff>601980</xdr:colOff>
      <xdr:row>26</xdr:row>
      <xdr:rowOff>137160</xdr:rowOff>
    </xdr:to>
    <xdr:graphicFrame macro="">
      <xdr:nvGraphicFramePr>
        <xdr:cNvPr id="2" name="Gráfico 1">
          <a:extLst>
            <a:ext uri="{FF2B5EF4-FFF2-40B4-BE49-F238E27FC236}">
              <a16:creationId xmlns:a16="http://schemas.microsoft.com/office/drawing/2014/main" id="{98D5321B-8542-A3EA-389E-CF0257DC5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3</xdr:col>
      <xdr:colOff>754380</xdr:colOff>
      <xdr:row>6</xdr:row>
      <xdr:rowOff>3810</xdr:rowOff>
    </xdr:from>
    <xdr:to>
      <xdr:col>9</xdr:col>
      <xdr:colOff>571500</xdr:colOff>
      <xdr:row>21</xdr:row>
      <xdr:rowOff>3810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D4A7184F-67A3-8472-121B-DCF9EEB74E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48300" y="1091565"/>
              <a:ext cx="4562475" cy="271462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1.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C4B683FE-C6C6-D7F7-E437-1028DEBBB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4" name="Gráfico 3">
          <a:extLst>
            <a:ext uri="{FF2B5EF4-FFF2-40B4-BE49-F238E27FC236}">
              <a16:creationId xmlns:a16="http://schemas.microsoft.com/office/drawing/2014/main" id="{F96DDD22-4A10-6BCB-A232-BD6028AA3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43612149-F3DB-D042-366E-9651ECAC1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4DD2A525-6C88-EB0A-C175-8DCF8A672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5</xdr:col>
      <xdr:colOff>566737</xdr:colOff>
      <xdr:row>12</xdr:row>
      <xdr:rowOff>90487</xdr:rowOff>
    </xdr:from>
    <xdr:to>
      <xdr:col>11</xdr:col>
      <xdr:colOff>395287</xdr:colOff>
      <xdr:row>27</xdr:row>
      <xdr:rowOff>119062</xdr:rowOff>
    </xdr:to>
    <xdr:graphicFrame macro="">
      <xdr:nvGraphicFramePr>
        <xdr:cNvPr id="2" name="Gráfico 1">
          <a:extLst>
            <a:ext uri="{FF2B5EF4-FFF2-40B4-BE49-F238E27FC236}">
              <a16:creationId xmlns:a16="http://schemas.microsoft.com/office/drawing/2014/main" id="{3FBDAC27-E5D0-32AA-FC23-198E9BA1C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4</xdr:col>
      <xdr:colOff>83820</xdr:colOff>
      <xdr:row>6</xdr:row>
      <xdr:rowOff>34290</xdr:rowOff>
    </xdr:from>
    <xdr:to>
      <xdr:col>9</xdr:col>
      <xdr:colOff>693420</xdr:colOff>
      <xdr:row>21</xdr:row>
      <xdr:rowOff>34290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C38237DB-F53B-2C7D-DF9D-F88FEE8C78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48025" y="1120140"/>
              <a:ext cx="4562475" cy="271462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7.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20C9CB20-A04C-75E8-1245-F5944CE3B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4</xdr:col>
      <xdr:colOff>757237</xdr:colOff>
      <xdr:row>12</xdr:row>
      <xdr:rowOff>90487</xdr:rowOff>
    </xdr:from>
    <xdr:to>
      <xdr:col>10</xdr:col>
      <xdr:colOff>585787</xdr:colOff>
      <xdr:row>27</xdr:row>
      <xdr:rowOff>119062</xdr:rowOff>
    </xdr:to>
    <xdr:graphicFrame macro="">
      <xdr:nvGraphicFramePr>
        <xdr:cNvPr id="2" name="Gráfico 1">
          <a:extLst>
            <a:ext uri="{FF2B5EF4-FFF2-40B4-BE49-F238E27FC236}">
              <a16:creationId xmlns:a16="http://schemas.microsoft.com/office/drawing/2014/main" id="{FB2DF2CA-8898-5D20-E565-CEA2DC2A0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DE26EAF7-7DB4-FCF4-773C-958EC7209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274320</xdr:colOff>
      <xdr:row>5</xdr:row>
      <xdr:rowOff>179070</xdr:rowOff>
    </xdr:from>
    <xdr:to>
      <xdr:col>10</xdr:col>
      <xdr:colOff>91440</xdr:colOff>
      <xdr:row>20</xdr:row>
      <xdr:rowOff>179070</xdr:rowOff>
    </xdr:to>
    <xdr:graphicFrame macro="">
      <xdr:nvGraphicFramePr>
        <xdr:cNvPr id="3" name="Gráfico 2">
          <a:extLst>
            <a:ext uri="{FF2B5EF4-FFF2-40B4-BE49-F238E27FC236}">
              <a16:creationId xmlns:a16="http://schemas.microsoft.com/office/drawing/2014/main" id="{7BCFC708-49FB-E246-6784-61CDF86E2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ED89230E-51EF-FD42-D369-479ADF97B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4</xdr:col>
      <xdr:colOff>376237</xdr:colOff>
      <xdr:row>12</xdr:row>
      <xdr:rowOff>90487</xdr:rowOff>
    </xdr:from>
    <xdr:to>
      <xdr:col>10</xdr:col>
      <xdr:colOff>204787</xdr:colOff>
      <xdr:row>27</xdr:row>
      <xdr:rowOff>119062</xdr:rowOff>
    </xdr:to>
    <xdr:graphicFrame macro="">
      <xdr:nvGraphicFramePr>
        <xdr:cNvPr id="2" name="Gráfico 1">
          <a:extLst>
            <a:ext uri="{FF2B5EF4-FFF2-40B4-BE49-F238E27FC236}">
              <a16:creationId xmlns:a16="http://schemas.microsoft.com/office/drawing/2014/main" id="{44E22BAD-9B33-C9E0-8E40-4E64D2292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BE703A92-ACFD-376E-52DA-3B9367694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5</xdr:col>
      <xdr:colOff>785812</xdr:colOff>
      <xdr:row>5</xdr:row>
      <xdr:rowOff>181927</xdr:rowOff>
    </xdr:from>
    <xdr:to>
      <xdr:col>11</xdr:col>
      <xdr:colOff>614362</xdr:colOff>
      <xdr:row>21</xdr:row>
      <xdr:rowOff>27622</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4E7AC819-A188-2687-D726-5799E5E0B5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82577" y="1084897"/>
              <a:ext cx="4577715" cy="274129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44.xml><?xml version="1.0" encoding="utf-8"?>
<xdr:wsDr xmlns:xdr="http://schemas.openxmlformats.org/drawingml/2006/spreadsheetDrawing" xmlns:a="http://schemas.openxmlformats.org/drawingml/2006/main">
  <xdr:twoCellAnchor>
    <xdr:from>
      <xdr:col>5</xdr:col>
      <xdr:colOff>681037</xdr:colOff>
      <xdr:row>12</xdr:row>
      <xdr:rowOff>90487</xdr:rowOff>
    </xdr:from>
    <xdr:to>
      <xdr:col>11</xdr:col>
      <xdr:colOff>509587</xdr:colOff>
      <xdr:row>27</xdr:row>
      <xdr:rowOff>119062</xdr:rowOff>
    </xdr:to>
    <xdr:graphicFrame macro="">
      <xdr:nvGraphicFramePr>
        <xdr:cNvPr id="2" name="Gráfico 1">
          <a:extLst>
            <a:ext uri="{FF2B5EF4-FFF2-40B4-BE49-F238E27FC236}">
              <a16:creationId xmlns:a16="http://schemas.microsoft.com/office/drawing/2014/main" id="{40515F21-3F45-49CA-5B81-31E8DC5B4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4</xdr:col>
      <xdr:colOff>109537</xdr:colOff>
      <xdr:row>12</xdr:row>
      <xdr:rowOff>90487</xdr:rowOff>
    </xdr:from>
    <xdr:to>
      <xdr:col>9</xdr:col>
      <xdr:colOff>728662</xdr:colOff>
      <xdr:row>27</xdr:row>
      <xdr:rowOff>119062</xdr:rowOff>
    </xdr:to>
    <xdr:graphicFrame macro="">
      <xdr:nvGraphicFramePr>
        <xdr:cNvPr id="2" name="Gráfico 1">
          <a:extLst>
            <a:ext uri="{FF2B5EF4-FFF2-40B4-BE49-F238E27FC236}">
              <a16:creationId xmlns:a16="http://schemas.microsoft.com/office/drawing/2014/main" id="{2A08EAFB-30DC-0156-5198-812A6E28A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2</xdr:col>
      <xdr:colOff>247650</xdr:colOff>
      <xdr:row>6</xdr:row>
      <xdr:rowOff>34290</xdr:rowOff>
    </xdr:from>
    <xdr:to>
      <xdr:col>8</xdr:col>
      <xdr:colOff>64770</xdr:colOff>
      <xdr:row>21</xdr:row>
      <xdr:rowOff>34290</xdr:rowOff>
    </xdr:to>
    <xdr:graphicFrame macro="">
      <xdr:nvGraphicFramePr>
        <xdr:cNvPr id="2" name="Gráfico 1">
          <a:extLst>
            <a:ext uri="{FF2B5EF4-FFF2-40B4-BE49-F238E27FC236}">
              <a16:creationId xmlns:a16="http://schemas.microsoft.com/office/drawing/2014/main" id="{268F172F-3F8A-7B59-A5B7-30BE0AC98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2</xdr:col>
      <xdr:colOff>614362</xdr:colOff>
      <xdr:row>12</xdr:row>
      <xdr:rowOff>90487</xdr:rowOff>
    </xdr:from>
    <xdr:to>
      <xdr:col>8</xdr:col>
      <xdr:colOff>442912</xdr:colOff>
      <xdr:row>27</xdr:row>
      <xdr:rowOff>119062</xdr:rowOff>
    </xdr:to>
    <xdr:graphicFrame macro="">
      <xdr:nvGraphicFramePr>
        <xdr:cNvPr id="2" name="Gráfico 1">
          <a:extLst>
            <a:ext uri="{FF2B5EF4-FFF2-40B4-BE49-F238E27FC236}">
              <a16:creationId xmlns:a16="http://schemas.microsoft.com/office/drawing/2014/main" id="{1267E9C0-EE9D-7330-C912-3F5B55D3A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6</xdr:col>
      <xdr:colOff>600075</xdr:colOff>
      <xdr:row>12</xdr:row>
      <xdr:rowOff>90487</xdr:rowOff>
    </xdr:from>
    <xdr:to>
      <xdr:col>12</xdr:col>
      <xdr:colOff>428625</xdr:colOff>
      <xdr:row>27</xdr:row>
      <xdr:rowOff>119062</xdr:rowOff>
    </xdr:to>
    <xdr:graphicFrame macro="">
      <xdr:nvGraphicFramePr>
        <xdr:cNvPr id="2" name="Gráfico 1">
          <a:extLst>
            <a:ext uri="{FF2B5EF4-FFF2-40B4-BE49-F238E27FC236}">
              <a16:creationId xmlns:a16="http://schemas.microsoft.com/office/drawing/2014/main" id="{FA3E96DD-9D88-2ABC-F674-4343147B1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8</xdr:col>
      <xdr:colOff>304800</xdr:colOff>
      <xdr:row>12</xdr:row>
      <xdr:rowOff>90487</xdr:rowOff>
    </xdr:from>
    <xdr:to>
      <xdr:col>14</xdr:col>
      <xdr:colOff>133350</xdr:colOff>
      <xdr:row>27</xdr:row>
      <xdr:rowOff>119062</xdr:rowOff>
    </xdr:to>
    <xdr:graphicFrame macro="">
      <xdr:nvGraphicFramePr>
        <xdr:cNvPr id="2" name="Gráfico 1">
          <a:extLst>
            <a:ext uri="{FF2B5EF4-FFF2-40B4-BE49-F238E27FC236}">
              <a16:creationId xmlns:a16="http://schemas.microsoft.com/office/drawing/2014/main" id="{BE5E7ACB-7614-CF9D-3A87-5FC415194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3" name="Gráfico 2">
          <a:extLst>
            <a:ext uri="{FF2B5EF4-FFF2-40B4-BE49-F238E27FC236}">
              <a16:creationId xmlns:a16="http://schemas.microsoft.com/office/drawing/2014/main" id="{5CB3D9A1-DE21-C80C-5FE5-1FF8B60BC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5</xdr:col>
      <xdr:colOff>566737</xdr:colOff>
      <xdr:row>12</xdr:row>
      <xdr:rowOff>90487</xdr:rowOff>
    </xdr:from>
    <xdr:to>
      <xdr:col>11</xdr:col>
      <xdr:colOff>395287</xdr:colOff>
      <xdr:row>27</xdr:row>
      <xdr:rowOff>119062</xdr:rowOff>
    </xdr:to>
    <xdr:graphicFrame macro="">
      <xdr:nvGraphicFramePr>
        <xdr:cNvPr id="3" name="Gráfico 2">
          <a:extLst>
            <a:ext uri="{FF2B5EF4-FFF2-40B4-BE49-F238E27FC236}">
              <a16:creationId xmlns:a16="http://schemas.microsoft.com/office/drawing/2014/main" id="{24C5B100-55F6-F514-AF4E-7EF3F370D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2" name="Gráfico 1">
          <a:extLst>
            <a:ext uri="{FF2B5EF4-FFF2-40B4-BE49-F238E27FC236}">
              <a16:creationId xmlns:a16="http://schemas.microsoft.com/office/drawing/2014/main" id="{71E89D97-2A06-49C7-2AA9-092E2D0D6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3</xdr:col>
      <xdr:colOff>228600</xdr:colOff>
      <xdr:row>6</xdr:row>
      <xdr:rowOff>179070</xdr:rowOff>
    </xdr:from>
    <xdr:to>
      <xdr:col>9</xdr:col>
      <xdr:colOff>45720</xdr:colOff>
      <xdr:row>21</xdr:row>
      <xdr:rowOff>179070</xdr:rowOff>
    </xdr:to>
    <xdr:graphicFrame macro="">
      <xdr:nvGraphicFramePr>
        <xdr:cNvPr id="2" name="Gráfico 1">
          <a:extLst>
            <a:ext uri="{FF2B5EF4-FFF2-40B4-BE49-F238E27FC236}">
              <a16:creationId xmlns:a16="http://schemas.microsoft.com/office/drawing/2014/main" id="{3C655F33-EE12-D1D0-81FD-C208B29EC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5</xdr:col>
      <xdr:colOff>500062</xdr:colOff>
      <xdr:row>12</xdr:row>
      <xdr:rowOff>90487</xdr:rowOff>
    </xdr:from>
    <xdr:to>
      <xdr:col>11</xdr:col>
      <xdr:colOff>328612</xdr:colOff>
      <xdr:row>27</xdr:row>
      <xdr:rowOff>119062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753E263E-4BC3-4F96-8AC5-3ACD8770C6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73992" y="2265997"/>
              <a:ext cx="4566285" cy="274129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54.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2" name="Gráfico 1">
          <a:extLst>
            <a:ext uri="{FF2B5EF4-FFF2-40B4-BE49-F238E27FC236}">
              <a16:creationId xmlns:a16="http://schemas.microsoft.com/office/drawing/2014/main" id="{D2BDC516-F782-E22C-7992-1D4D6D99F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2</xdr:col>
      <xdr:colOff>320040</xdr:colOff>
      <xdr:row>6</xdr:row>
      <xdr:rowOff>179070</xdr:rowOff>
    </xdr:from>
    <xdr:to>
      <xdr:col>8</xdr:col>
      <xdr:colOff>137160</xdr:colOff>
      <xdr:row>21</xdr:row>
      <xdr:rowOff>179070</xdr:rowOff>
    </xdr:to>
    <xdr:graphicFrame macro="">
      <xdr:nvGraphicFramePr>
        <xdr:cNvPr id="3" name="Gráfico 2">
          <a:extLst>
            <a:ext uri="{FF2B5EF4-FFF2-40B4-BE49-F238E27FC236}">
              <a16:creationId xmlns:a16="http://schemas.microsoft.com/office/drawing/2014/main" id="{5C1035B7-74EA-429A-457B-4768BA641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4</xdr:col>
      <xdr:colOff>280987</xdr:colOff>
      <xdr:row>12</xdr:row>
      <xdr:rowOff>90487</xdr:rowOff>
    </xdr:from>
    <xdr:to>
      <xdr:col>10</xdr:col>
      <xdr:colOff>109537</xdr:colOff>
      <xdr:row>27</xdr:row>
      <xdr:rowOff>119062</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6059F5BA-2EA4-3AE9-4412-F1872A45BE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75897" y="2265997"/>
              <a:ext cx="4566285" cy="274129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4</xdr:col>
      <xdr:colOff>284797</xdr:colOff>
      <xdr:row>10</xdr:row>
      <xdr:rowOff>85725</xdr:rowOff>
    </xdr:from>
    <xdr:to>
      <xdr:col>11</xdr:col>
      <xdr:colOff>266700</xdr:colOff>
      <xdr:row>27</xdr:row>
      <xdr:rowOff>120967</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CAD53E9C-0B93-5F80-7047-69EB3D2EC1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79707" y="1897380"/>
              <a:ext cx="5512118" cy="3111817"/>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57.xml><?xml version="1.0" encoding="utf-8"?>
<xdr:wsDr xmlns:xdr="http://schemas.openxmlformats.org/drawingml/2006/spreadsheetDrawing" xmlns:a="http://schemas.openxmlformats.org/drawingml/2006/main">
  <xdr:twoCellAnchor>
    <xdr:from>
      <xdr:col>6</xdr:col>
      <xdr:colOff>42862</xdr:colOff>
      <xdr:row>12</xdr:row>
      <xdr:rowOff>90487</xdr:rowOff>
    </xdr:from>
    <xdr:to>
      <xdr:col>11</xdr:col>
      <xdr:colOff>661987</xdr:colOff>
      <xdr:row>27</xdr:row>
      <xdr:rowOff>119062</xdr:rowOff>
    </xdr:to>
    <xdr:graphicFrame macro="">
      <xdr:nvGraphicFramePr>
        <xdr:cNvPr id="2" name="Gráfico 1">
          <a:extLst>
            <a:ext uri="{FF2B5EF4-FFF2-40B4-BE49-F238E27FC236}">
              <a16:creationId xmlns:a16="http://schemas.microsoft.com/office/drawing/2014/main" id="{FC6B313B-2112-51A6-98EC-DE979943A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xdr:from>
      <xdr:col>5</xdr:col>
      <xdr:colOff>119062</xdr:colOff>
      <xdr:row>12</xdr:row>
      <xdr:rowOff>90487</xdr:rowOff>
    </xdr:from>
    <xdr:to>
      <xdr:col>10</xdr:col>
      <xdr:colOff>738187</xdr:colOff>
      <xdr:row>27</xdr:row>
      <xdr:rowOff>119062</xdr:rowOff>
    </xdr:to>
    <xdr:graphicFrame macro="">
      <xdr:nvGraphicFramePr>
        <xdr:cNvPr id="2" name="Gráfico 1">
          <a:extLst>
            <a:ext uri="{FF2B5EF4-FFF2-40B4-BE49-F238E27FC236}">
              <a16:creationId xmlns:a16="http://schemas.microsoft.com/office/drawing/2014/main" id="{8E62BFEA-8FAF-AC33-0420-55AFCE784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342900</xdr:colOff>
      <xdr:row>6</xdr:row>
      <xdr:rowOff>179070</xdr:rowOff>
    </xdr:from>
    <xdr:to>
      <xdr:col>9</xdr:col>
      <xdr:colOff>160020</xdr:colOff>
      <xdr:row>21</xdr:row>
      <xdr:rowOff>179070</xdr:rowOff>
    </xdr:to>
    <xdr:graphicFrame macro="">
      <xdr:nvGraphicFramePr>
        <xdr:cNvPr id="4" name="Gráfico 3">
          <a:extLst>
            <a:ext uri="{FF2B5EF4-FFF2-40B4-BE49-F238E27FC236}">
              <a16:creationId xmlns:a16="http://schemas.microsoft.com/office/drawing/2014/main" id="{FE7EB9E3-DC27-6079-9B9B-419A3284B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2" name="Gráfico 1">
          <a:extLst>
            <a:ext uri="{FF2B5EF4-FFF2-40B4-BE49-F238E27FC236}">
              <a16:creationId xmlns:a16="http://schemas.microsoft.com/office/drawing/2014/main" id="{59F3F2E5-C9CD-676B-D322-58A334FE5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233362</xdr:colOff>
      <xdr:row>12</xdr:row>
      <xdr:rowOff>90487</xdr:rowOff>
    </xdr:from>
    <xdr:to>
      <xdr:col>11</xdr:col>
      <xdr:colOff>61912</xdr:colOff>
      <xdr:row>27</xdr:row>
      <xdr:rowOff>119062</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AEA708FD-CE4A-E9C7-CB06-D239B89C12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73992" y="2265997"/>
              <a:ext cx="4566285" cy="274129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F5388A8F-F50E-29FD-CF5E-8362765B5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15A892-8797-43D6-BCE4-1A37924D0467}" name="Tabla1" displayName="Tabla1" ref="A1:E11" totalsRowShown="0">
  <autoFilter ref="A1:E11" xr:uid="{9815A892-8797-43D6-BCE4-1A37924D0467}"/>
  <tableColumns count="5">
    <tableColumn id="1" xr3:uid="{EEB19B20-1770-4C80-B1DD-83E64285C04C}" name="Capacitacion"/>
    <tableColumn id="2" xr3:uid="{9605FD47-A311-4EAF-B4B0-AA983A6BAF23}" name="Recibida"/>
    <tableColumn id="3" xr3:uid="{4E03D322-40AE-4F46-8E54-F85294B8F55B}" name="Recibida2" dataDxfId="1" dataCellStyle="Porcentaje"/>
    <tableColumn id="4" xr3:uid="{82988270-BAE7-4D45-8629-BB8591C667DB}" name="Necesitada"/>
    <tableColumn id="5" xr3:uid="{1144B26C-9CC6-44FB-8B10-548E45D6EA59}" name="Necesitada3" dataDxfId="0" dataCellStyle="Porcentaj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9.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1.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workbookViewId="0">
      <selection activeCell="G16" sqref="G16"/>
    </sheetView>
  </sheetViews>
  <sheetFormatPr baseColWidth="10" defaultRowHeight="14.4" x14ac:dyDescent="0.3"/>
  <cols>
    <col min="1" max="1" width="50.77734375" customWidth="1"/>
  </cols>
  <sheetData>
    <row r="1" spans="1:3" x14ac:dyDescent="0.3">
      <c r="A1" t="s">
        <v>0</v>
      </c>
      <c r="B1" t="s">
        <v>1</v>
      </c>
      <c r="C1" t="s">
        <v>2</v>
      </c>
    </row>
    <row r="2" spans="1:3" x14ac:dyDescent="0.3">
      <c r="A2" t="s">
        <v>964</v>
      </c>
      <c r="B2">
        <v>22</v>
      </c>
      <c r="C2" s="3">
        <f xml:space="preserve"> (B2*100)/49 * 0.01</f>
        <v>0.44897959183673475</v>
      </c>
    </row>
    <row r="3" spans="1:3" x14ac:dyDescent="0.3">
      <c r="A3" t="s">
        <v>965</v>
      </c>
      <c r="B3">
        <v>21</v>
      </c>
      <c r="C3" s="3">
        <f xml:space="preserve"> (B3*100)/49 * 0.01</f>
        <v>0.42857142857142855</v>
      </c>
    </row>
    <row r="4" spans="1:3" x14ac:dyDescent="0.3">
      <c r="A4" t="s">
        <v>5</v>
      </c>
      <c r="B4">
        <v>4</v>
      </c>
      <c r="C4" s="3">
        <f xml:space="preserve"> (B4*100)/49 * 0.01</f>
        <v>8.1632653061224497E-2</v>
      </c>
    </row>
    <row r="5" spans="1:3" x14ac:dyDescent="0.3">
      <c r="A5" t="s">
        <v>6</v>
      </c>
      <c r="B5">
        <v>2</v>
      </c>
      <c r="C5" s="3">
        <f xml:space="preserve"> (B5*100)/49 * 0.01</f>
        <v>4.0816326530612249E-2</v>
      </c>
    </row>
    <row r="6" spans="1:3" x14ac:dyDescent="0.3">
      <c r="B6">
        <f>SUM(B2:B5)</f>
        <v>49</v>
      </c>
    </row>
  </sheetData>
  <sortState xmlns:xlrd2="http://schemas.microsoft.com/office/spreadsheetml/2017/richdata2" ref="A2:C6">
    <sortCondition descending="1" ref="C2:C6"/>
  </sortState>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4"/>
  <sheetViews>
    <sheetView workbookViewId="0">
      <selection activeCell="A2" sqref="A2:B3"/>
    </sheetView>
  </sheetViews>
  <sheetFormatPr baseColWidth="10" defaultRowHeight="14.4" x14ac:dyDescent="0.3"/>
  <sheetData>
    <row r="1" spans="1:3" x14ac:dyDescent="0.3">
      <c r="A1" t="s">
        <v>105</v>
      </c>
      <c r="B1" t="s">
        <v>2</v>
      </c>
      <c r="C1" t="s">
        <v>1</v>
      </c>
    </row>
    <row r="2" spans="1:3" x14ac:dyDescent="0.3">
      <c r="A2" t="s">
        <v>9</v>
      </c>
      <c r="B2">
        <f xml:space="preserve"> (C2 * 100) / C4</f>
        <v>77.966101694915253</v>
      </c>
      <c r="C2">
        <v>46</v>
      </c>
    </row>
    <row r="3" spans="1:3" x14ac:dyDescent="0.3">
      <c r="A3" t="s">
        <v>11</v>
      </c>
      <c r="B3">
        <f xml:space="preserve"> (C3 * 100) / C4</f>
        <v>22.033898305084747</v>
      </c>
      <c r="C3">
        <v>13</v>
      </c>
    </row>
    <row r="4" spans="1:3" x14ac:dyDescent="0.3">
      <c r="C4">
        <f>SUM(C2:C3)</f>
        <v>59</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3"/>
  <sheetViews>
    <sheetView workbookViewId="0">
      <selection activeCell="A2" sqref="A2:B3"/>
    </sheetView>
  </sheetViews>
  <sheetFormatPr baseColWidth="10" defaultRowHeight="14.4" x14ac:dyDescent="0.3"/>
  <sheetData>
    <row r="1" spans="1:3" x14ac:dyDescent="0.3">
      <c r="A1" t="s">
        <v>106</v>
      </c>
      <c r="B1" t="s">
        <v>1</v>
      </c>
      <c r="C1" t="s">
        <v>2</v>
      </c>
    </row>
    <row r="2" spans="1:3" x14ac:dyDescent="0.3">
      <c r="A2" t="s">
        <v>9</v>
      </c>
      <c r="B2">
        <v>3</v>
      </c>
      <c r="C2">
        <v>3.8461538461538498</v>
      </c>
    </row>
    <row r="3" spans="1:3" x14ac:dyDescent="0.3">
      <c r="A3" t="s">
        <v>11</v>
      </c>
      <c r="B3">
        <v>75</v>
      </c>
      <c r="C3">
        <v>96.153846153846203</v>
      </c>
    </row>
  </sheetData>
  <pageMargins left="0.7" right="0.7" top="0.75" bottom="0.75" header="0.3" footer="0.3"/>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8"/>
  <sheetViews>
    <sheetView workbookViewId="0">
      <selection activeCell="A18" sqref="A18"/>
    </sheetView>
  </sheetViews>
  <sheetFormatPr baseColWidth="10" defaultRowHeight="14.4" x14ac:dyDescent="0.3"/>
  <cols>
    <col min="1" max="1" width="38.109375" customWidth="1"/>
    <col min="2" max="2" width="13.44140625" bestFit="1" customWidth="1"/>
  </cols>
  <sheetData>
    <row r="1" spans="1:3" x14ac:dyDescent="0.3">
      <c r="A1" t="s">
        <v>107</v>
      </c>
      <c r="B1" t="s">
        <v>2</v>
      </c>
      <c r="C1" t="s">
        <v>1</v>
      </c>
    </row>
    <row r="2" spans="1:3" x14ac:dyDescent="0.3">
      <c r="A2" t="s">
        <v>109</v>
      </c>
      <c r="B2" s="3">
        <f xml:space="preserve"> ((C2 * 100) / C8) * 0.01</f>
        <v>0.38961038961038957</v>
      </c>
      <c r="C2">
        <v>30</v>
      </c>
    </row>
    <row r="3" spans="1:3" x14ac:dyDescent="0.3">
      <c r="A3" t="s">
        <v>110</v>
      </c>
      <c r="B3" s="3">
        <f xml:space="preserve"> ((C3 * 100) / C8) * 0.01</f>
        <v>0.25974025974025972</v>
      </c>
      <c r="C3">
        <v>20</v>
      </c>
    </row>
    <row r="4" spans="1:3" x14ac:dyDescent="0.3">
      <c r="A4" t="s">
        <v>112</v>
      </c>
      <c r="B4" s="3">
        <f xml:space="preserve"> ((C4 * 100) / C8) * 0.01</f>
        <v>0.2207792207792208</v>
      </c>
      <c r="C4">
        <v>17</v>
      </c>
    </row>
    <row r="5" spans="1:3" x14ac:dyDescent="0.3">
      <c r="A5" t="s">
        <v>108</v>
      </c>
      <c r="B5" s="3">
        <f xml:space="preserve"> ((C5 * 100) / C8) * 0.01</f>
        <v>9.0909090909090925E-2</v>
      </c>
      <c r="C5">
        <v>7</v>
      </c>
    </row>
    <row r="6" spans="1:3" x14ac:dyDescent="0.3">
      <c r="A6" t="s">
        <v>113</v>
      </c>
      <c r="B6" s="3">
        <f xml:space="preserve"> ((C6 * 100) / C8) * 0.01</f>
        <v>2.5974025974025976E-2</v>
      </c>
      <c r="C6">
        <v>2</v>
      </c>
    </row>
    <row r="7" spans="1:3" x14ac:dyDescent="0.3">
      <c r="A7" t="s">
        <v>114</v>
      </c>
      <c r="B7" s="3">
        <f xml:space="preserve"> ((C7 * 100) / C8) * 0.01</f>
        <v>1.2987012987012988E-2</v>
      </c>
      <c r="C7">
        <v>1</v>
      </c>
    </row>
    <row r="8" spans="1:3" x14ac:dyDescent="0.3">
      <c r="C8">
        <f>SUM(C2:C7)</f>
        <v>77</v>
      </c>
    </row>
  </sheetData>
  <sortState xmlns:xlrd2="http://schemas.microsoft.com/office/spreadsheetml/2017/richdata2" ref="A2:C8">
    <sortCondition descending="1" ref="B2:B8"/>
  </sortState>
  <pageMargins left="0.7" right="0.7" top="0.75" bottom="0.75" header="0.3" footer="0.3"/>
  <pageSetup paperSize="9"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8"/>
  <sheetViews>
    <sheetView workbookViewId="0">
      <selection activeCell="A2" sqref="A2:B7"/>
    </sheetView>
  </sheetViews>
  <sheetFormatPr baseColWidth="10" defaultRowHeight="14.4" x14ac:dyDescent="0.3"/>
  <cols>
    <col min="1" max="1" width="45.44140625" customWidth="1"/>
    <col min="2" max="2" width="12.44140625" bestFit="1" customWidth="1"/>
  </cols>
  <sheetData>
    <row r="1" spans="1:3" x14ac:dyDescent="0.3">
      <c r="A1" t="s">
        <v>115</v>
      </c>
      <c r="B1" t="s">
        <v>2</v>
      </c>
      <c r="C1" t="s">
        <v>1</v>
      </c>
    </row>
    <row r="2" spans="1:3" x14ac:dyDescent="0.3">
      <c r="A2" t="s">
        <v>118</v>
      </c>
      <c r="B2" s="1">
        <f xml:space="preserve"> (C2*100) / C8</f>
        <v>43.037974683544306</v>
      </c>
      <c r="C2">
        <v>34</v>
      </c>
    </row>
    <row r="3" spans="1:3" x14ac:dyDescent="0.3">
      <c r="A3" t="s">
        <v>119</v>
      </c>
      <c r="B3" s="1">
        <f xml:space="preserve"> (C3*100) / C8</f>
        <v>26.582278481012658</v>
      </c>
      <c r="C3">
        <v>21</v>
      </c>
    </row>
    <row r="4" spans="1:3" x14ac:dyDescent="0.3">
      <c r="A4" t="s">
        <v>116</v>
      </c>
      <c r="B4" s="1">
        <f xml:space="preserve"> (C4*100) / C8</f>
        <v>12.658227848101266</v>
      </c>
      <c r="C4">
        <v>10</v>
      </c>
    </row>
    <row r="5" spans="1:3" x14ac:dyDescent="0.3">
      <c r="A5" t="s">
        <v>120</v>
      </c>
      <c r="B5" s="1">
        <f xml:space="preserve"> (C5*100) / C8</f>
        <v>12.658227848101266</v>
      </c>
      <c r="C5">
        <v>10</v>
      </c>
    </row>
    <row r="6" spans="1:3" x14ac:dyDescent="0.3">
      <c r="A6" t="s">
        <v>95</v>
      </c>
      <c r="B6" s="1">
        <f xml:space="preserve"> (C6*100) / C8</f>
        <v>3.7974683544303796</v>
      </c>
      <c r="C6">
        <v>3</v>
      </c>
    </row>
    <row r="7" spans="1:3" x14ac:dyDescent="0.3">
      <c r="A7" t="s">
        <v>117</v>
      </c>
      <c r="B7" s="1">
        <f xml:space="preserve"> (C7*100) / C8</f>
        <v>1.2658227848101267</v>
      </c>
      <c r="C7">
        <v>1</v>
      </c>
    </row>
    <row r="8" spans="1:3" x14ac:dyDescent="0.3">
      <c r="C8">
        <f>SUM(C2:C7)</f>
        <v>79</v>
      </c>
    </row>
  </sheetData>
  <sortState xmlns:xlrd2="http://schemas.microsoft.com/office/spreadsheetml/2017/richdata2" ref="A2:B7">
    <sortCondition descending="1" ref="B2:B7"/>
  </sortState>
  <pageMargins left="0.7" right="0.7" top="0.75" bottom="0.75" header="0.3" footer="0.3"/>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G79"/>
  <sheetViews>
    <sheetView workbookViewId="0">
      <selection sqref="A1:CH1"/>
    </sheetView>
  </sheetViews>
  <sheetFormatPr baseColWidth="10" defaultRowHeight="14.4" x14ac:dyDescent="0.3"/>
  <sheetData>
    <row r="1" spans="1:85" x14ac:dyDescent="0.3">
      <c r="A1" t="s">
        <v>121</v>
      </c>
      <c r="B1" t="s">
        <v>122</v>
      </c>
      <c r="C1" t="s">
        <v>123</v>
      </c>
      <c r="D1" t="s">
        <v>107</v>
      </c>
      <c r="E1" t="s">
        <v>124</v>
      </c>
      <c r="F1" t="s">
        <v>40</v>
      </c>
      <c r="G1" t="s">
        <v>125</v>
      </c>
      <c r="H1" t="s">
        <v>126</v>
      </c>
      <c r="I1" t="s">
        <v>127</v>
      </c>
      <c r="J1" t="s">
        <v>128</v>
      </c>
      <c r="K1" t="s">
        <v>12</v>
      </c>
      <c r="L1" t="s">
        <v>129</v>
      </c>
      <c r="M1" t="s">
        <v>130</v>
      </c>
      <c r="N1" t="s">
        <v>131</v>
      </c>
      <c r="O1" t="s">
        <v>132</v>
      </c>
      <c r="P1" t="s">
        <v>133</v>
      </c>
      <c r="Q1" t="s">
        <v>134</v>
      </c>
      <c r="R1" t="s">
        <v>135</v>
      </c>
      <c r="S1" t="s">
        <v>136</v>
      </c>
      <c r="T1" t="s">
        <v>137</v>
      </c>
      <c r="U1" t="s">
        <v>138</v>
      </c>
      <c r="V1" t="s">
        <v>139</v>
      </c>
      <c r="W1" t="s">
        <v>140</v>
      </c>
      <c r="X1" t="s">
        <v>141</v>
      </c>
      <c r="Y1" t="s">
        <v>142</v>
      </c>
      <c r="Z1" t="s">
        <v>143</v>
      </c>
      <c r="AA1" t="s">
        <v>144</v>
      </c>
      <c r="AB1" t="s">
        <v>145</v>
      </c>
      <c r="AC1" t="s">
        <v>146</v>
      </c>
      <c r="AD1" t="s">
        <v>147</v>
      </c>
      <c r="AE1" t="s">
        <v>148</v>
      </c>
      <c r="AF1" t="s">
        <v>149</v>
      </c>
      <c r="AG1" t="s">
        <v>150</v>
      </c>
      <c r="AH1" t="s">
        <v>151</v>
      </c>
      <c r="AI1" t="s">
        <v>105</v>
      </c>
      <c r="AJ1" t="s">
        <v>38</v>
      </c>
      <c r="AK1" t="s">
        <v>8</v>
      </c>
      <c r="AL1" t="s">
        <v>152</v>
      </c>
      <c r="AM1" t="s">
        <v>153</v>
      </c>
      <c r="AN1" t="s">
        <v>154</v>
      </c>
      <c r="AO1" t="s">
        <v>0</v>
      </c>
      <c r="AP1" t="s">
        <v>155</v>
      </c>
      <c r="AQ1" t="s">
        <v>156</v>
      </c>
      <c r="AR1" t="s">
        <v>157</v>
      </c>
      <c r="AS1" t="s">
        <v>158</v>
      </c>
      <c r="AT1" t="s">
        <v>159</v>
      </c>
      <c r="AU1" t="s">
        <v>160</v>
      </c>
      <c r="AV1" t="s">
        <v>161</v>
      </c>
      <c r="AW1" t="s">
        <v>162</v>
      </c>
      <c r="AX1" t="s">
        <v>163</v>
      </c>
      <c r="AY1" t="s">
        <v>164</v>
      </c>
      <c r="AZ1" t="s">
        <v>39</v>
      </c>
      <c r="BA1" t="s">
        <v>165</v>
      </c>
      <c r="BB1" t="s">
        <v>166</v>
      </c>
      <c r="BC1" t="s">
        <v>36</v>
      </c>
      <c r="BD1" t="s">
        <v>167</v>
      </c>
      <c r="BE1" t="s">
        <v>168</v>
      </c>
      <c r="BF1" t="s">
        <v>169</v>
      </c>
      <c r="BG1" t="s">
        <v>170</v>
      </c>
      <c r="BH1" t="s">
        <v>171</v>
      </c>
      <c r="BI1" t="s">
        <v>172</v>
      </c>
      <c r="BJ1" t="s">
        <v>115</v>
      </c>
      <c r="BK1" t="s">
        <v>173</v>
      </c>
      <c r="BL1" t="s">
        <v>106</v>
      </c>
      <c r="BM1" t="s">
        <v>174</v>
      </c>
      <c r="BN1" t="s">
        <v>175</v>
      </c>
      <c r="BO1" t="s">
        <v>37</v>
      </c>
      <c r="BP1" t="s">
        <v>176</v>
      </c>
      <c r="BQ1" t="s">
        <v>177</v>
      </c>
      <c r="BR1" t="s">
        <v>178</v>
      </c>
      <c r="BS1" t="s">
        <v>179</v>
      </c>
      <c r="BT1" t="s">
        <v>78</v>
      </c>
      <c r="BU1" t="s">
        <v>86</v>
      </c>
      <c r="BV1" t="s">
        <v>180</v>
      </c>
      <c r="BW1" t="s">
        <v>181</v>
      </c>
      <c r="BX1" t="s">
        <v>82</v>
      </c>
      <c r="BY1" t="s">
        <v>182</v>
      </c>
      <c r="BZ1" t="s">
        <v>183</v>
      </c>
      <c r="CA1" t="s">
        <v>184</v>
      </c>
      <c r="CB1" t="s">
        <v>185</v>
      </c>
      <c r="CC1" t="s">
        <v>80</v>
      </c>
      <c r="CD1" t="s">
        <v>103</v>
      </c>
      <c r="CE1" t="s">
        <v>104</v>
      </c>
      <c r="CF1" t="s">
        <v>81</v>
      </c>
      <c r="CG1" t="s">
        <v>79</v>
      </c>
    </row>
    <row r="2" spans="1:85" x14ac:dyDescent="0.3">
      <c r="A2" t="s">
        <v>186</v>
      </c>
      <c r="B2">
        <v>30</v>
      </c>
      <c r="C2" t="s">
        <v>187</v>
      </c>
      <c r="D2" t="s">
        <v>110</v>
      </c>
      <c r="E2" t="s">
        <v>188</v>
      </c>
      <c r="F2" t="s">
        <v>46</v>
      </c>
      <c r="G2" t="s">
        <v>3</v>
      </c>
      <c r="H2" t="s">
        <v>189</v>
      </c>
      <c r="I2" t="s">
        <v>190</v>
      </c>
      <c r="J2" t="s">
        <v>3</v>
      </c>
      <c r="K2" t="s">
        <v>31</v>
      </c>
      <c r="L2" t="s">
        <v>9</v>
      </c>
      <c r="M2" t="s">
        <v>191</v>
      </c>
      <c r="N2" t="s">
        <v>192</v>
      </c>
      <c r="O2" t="s">
        <v>31</v>
      </c>
      <c r="P2" t="s">
        <v>193</v>
      </c>
      <c r="Q2" t="s">
        <v>3</v>
      </c>
      <c r="R2" t="s">
        <v>3</v>
      </c>
      <c r="S2" t="s">
        <v>3</v>
      </c>
      <c r="T2" t="s">
        <v>9</v>
      </c>
      <c r="U2" t="s">
        <v>194</v>
      </c>
      <c r="V2" t="s">
        <v>195</v>
      </c>
      <c r="W2" t="s">
        <v>3</v>
      </c>
      <c r="X2" t="s">
        <v>196</v>
      </c>
      <c r="Y2" t="s">
        <v>3</v>
      </c>
      <c r="Z2" t="s">
        <v>197</v>
      </c>
      <c r="AA2" t="s">
        <v>3</v>
      </c>
      <c r="AB2" t="s">
        <v>3</v>
      </c>
      <c r="AC2" t="s">
        <v>9</v>
      </c>
      <c r="AD2" t="s">
        <v>3</v>
      </c>
      <c r="AE2" t="s">
        <v>198</v>
      </c>
      <c r="AF2" t="s">
        <v>3</v>
      </c>
      <c r="AG2" t="s">
        <v>199</v>
      </c>
      <c r="AH2" t="s">
        <v>3</v>
      </c>
      <c r="AI2" t="s">
        <v>9</v>
      </c>
      <c r="AJ2" t="s">
        <v>3</v>
      </c>
      <c r="AK2" t="s">
        <v>9</v>
      </c>
      <c r="AL2" t="s">
        <v>200</v>
      </c>
      <c r="AM2" t="s">
        <v>201</v>
      </c>
      <c r="AN2" t="s">
        <v>11</v>
      </c>
      <c r="AO2" t="s">
        <v>202</v>
      </c>
      <c r="AP2" t="s">
        <v>3</v>
      </c>
      <c r="AQ2">
        <v>3</v>
      </c>
      <c r="AR2">
        <v>2</v>
      </c>
      <c r="AS2">
        <v>2</v>
      </c>
      <c r="AT2" t="s">
        <v>203</v>
      </c>
      <c r="AU2" t="s">
        <v>3</v>
      </c>
      <c r="AV2" t="s">
        <v>204</v>
      </c>
      <c r="AW2" t="s">
        <v>3</v>
      </c>
      <c r="AX2" t="s">
        <v>205</v>
      </c>
      <c r="AY2" t="s">
        <v>3</v>
      </c>
      <c r="AZ2" t="s">
        <v>11</v>
      </c>
      <c r="BA2" t="s">
        <v>11</v>
      </c>
      <c r="BB2" t="s">
        <v>11</v>
      </c>
      <c r="BC2" t="s">
        <v>9</v>
      </c>
      <c r="BD2" t="s">
        <v>9</v>
      </c>
      <c r="BE2" t="s">
        <v>11</v>
      </c>
      <c r="BF2" t="s">
        <v>206</v>
      </c>
      <c r="BG2" t="s">
        <v>11</v>
      </c>
      <c r="BH2" t="s">
        <v>207</v>
      </c>
      <c r="BI2" t="s">
        <v>3</v>
      </c>
      <c r="BJ2" t="s">
        <v>118</v>
      </c>
      <c r="BK2" t="s">
        <v>3</v>
      </c>
      <c r="BL2" t="s">
        <v>11</v>
      </c>
      <c r="BM2" t="s">
        <v>3</v>
      </c>
      <c r="BN2" t="s">
        <v>11</v>
      </c>
      <c r="BO2" t="s">
        <v>11</v>
      </c>
      <c r="BP2" t="s">
        <v>9</v>
      </c>
      <c r="BQ2" t="s">
        <v>208</v>
      </c>
      <c r="BR2" t="s">
        <v>209</v>
      </c>
      <c r="BS2" t="s">
        <v>210</v>
      </c>
      <c r="BT2" t="s">
        <v>11</v>
      </c>
      <c r="BU2" t="s">
        <v>211</v>
      </c>
      <c r="BV2" t="s">
        <v>3</v>
      </c>
      <c r="BW2" t="s">
        <v>11</v>
      </c>
      <c r="BX2" t="s">
        <v>84</v>
      </c>
      <c r="BY2" t="s">
        <v>3</v>
      </c>
      <c r="BZ2" t="s">
        <v>3</v>
      </c>
      <c r="CA2" t="s">
        <v>212</v>
      </c>
      <c r="CB2" t="s">
        <v>3</v>
      </c>
      <c r="CC2" t="s">
        <v>9</v>
      </c>
      <c r="CD2" t="s">
        <v>11</v>
      </c>
      <c r="CE2" t="s">
        <v>11</v>
      </c>
      <c r="CF2" t="s">
        <v>11</v>
      </c>
      <c r="CG2" t="s">
        <v>11</v>
      </c>
    </row>
    <row r="3" spans="1:85" x14ac:dyDescent="0.3">
      <c r="A3" t="s">
        <v>213</v>
      </c>
      <c r="B3">
        <v>31</v>
      </c>
      <c r="C3" t="s">
        <v>187</v>
      </c>
      <c r="D3" t="s">
        <v>110</v>
      </c>
      <c r="E3" t="s">
        <v>188</v>
      </c>
      <c r="F3" t="s">
        <v>46</v>
      </c>
      <c r="G3" t="s">
        <v>3</v>
      </c>
      <c r="H3" t="s">
        <v>189</v>
      </c>
      <c r="I3" t="s">
        <v>190</v>
      </c>
      <c r="J3" t="s">
        <v>3</v>
      </c>
      <c r="K3" t="s">
        <v>30</v>
      </c>
      <c r="L3" t="s">
        <v>9</v>
      </c>
      <c r="M3" t="s">
        <v>191</v>
      </c>
      <c r="N3" t="s">
        <v>192</v>
      </c>
      <c r="O3" t="s">
        <v>31</v>
      </c>
      <c r="P3" t="s">
        <v>193</v>
      </c>
      <c r="Q3" t="s">
        <v>3</v>
      </c>
      <c r="R3" t="s">
        <v>3</v>
      </c>
      <c r="S3" t="s">
        <v>3</v>
      </c>
      <c r="T3" t="s">
        <v>9</v>
      </c>
      <c r="U3" t="s">
        <v>214</v>
      </c>
      <c r="V3" t="s">
        <v>215</v>
      </c>
      <c r="W3" t="s">
        <v>3</v>
      </c>
      <c r="X3" t="s">
        <v>216</v>
      </c>
      <c r="Y3" t="s">
        <v>3</v>
      </c>
      <c r="Z3" t="s">
        <v>217</v>
      </c>
      <c r="AA3" t="s">
        <v>3</v>
      </c>
      <c r="AB3" t="s">
        <v>3</v>
      </c>
      <c r="AC3" t="s">
        <v>11</v>
      </c>
      <c r="AD3" t="s">
        <v>3</v>
      </c>
      <c r="AE3" t="s">
        <v>218</v>
      </c>
      <c r="AF3" t="s">
        <v>3</v>
      </c>
      <c r="AG3" t="s">
        <v>199</v>
      </c>
      <c r="AH3" t="s">
        <v>3</v>
      </c>
      <c r="AI3" t="s">
        <v>9</v>
      </c>
      <c r="AJ3" t="s">
        <v>11</v>
      </c>
      <c r="AK3" t="s">
        <v>9</v>
      </c>
      <c r="AL3" t="s">
        <v>219</v>
      </c>
      <c r="AM3" t="s">
        <v>220</v>
      </c>
      <c r="AN3" t="s">
        <v>11</v>
      </c>
      <c r="AO3" t="s">
        <v>7</v>
      </c>
      <c r="AP3" t="s">
        <v>3</v>
      </c>
      <c r="AQ3">
        <v>8</v>
      </c>
      <c r="AR3">
        <v>8</v>
      </c>
      <c r="AS3">
        <v>8</v>
      </c>
      <c r="AT3" t="s">
        <v>221</v>
      </c>
      <c r="AU3" t="s">
        <v>3</v>
      </c>
      <c r="AV3" t="s">
        <v>222</v>
      </c>
      <c r="AW3" t="s">
        <v>3</v>
      </c>
      <c r="AX3" t="s">
        <v>223</v>
      </c>
      <c r="AY3" t="s">
        <v>3</v>
      </c>
      <c r="AZ3" t="s">
        <v>11</v>
      </c>
      <c r="BA3" t="s">
        <v>11</v>
      </c>
      <c r="BB3" t="s">
        <v>11</v>
      </c>
      <c r="BC3" t="s">
        <v>11</v>
      </c>
      <c r="BD3" t="s">
        <v>224</v>
      </c>
      <c r="BE3" t="s">
        <v>11</v>
      </c>
      <c r="BF3" t="s">
        <v>206</v>
      </c>
      <c r="BG3" t="s">
        <v>11</v>
      </c>
      <c r="BH3" t="s">
        <v>225</v>
      </c>
      <c r="BI3" t="s">
        <v>3</v>
      </c>
      <c r="BJ3" t="s">
        <v>118</v>
      </c>
      <c r="BK3" t="s">
        <v>3</v>
      </c>
      <c r="BL3" t="s">
        <v>11</v>
      </c>
      <c r="BM3" t="s">
        <v>3</v>
      </c>
      <c r="BN3" t="s">
        <v>11</v>
      </c>
      <c r="BO3" t="s">
        <v>11</v>
      </c>
      <c r="BP3" t="s">
        <v>224</v>
      </c>
      <c r="BQ3" t="s">
        <v>226</v>
      </c>
      <c r="BR3" t="s">
        <v>227</v>
      </c>
      <c r="BS3" t="s">
        <v>228</v>
      </c>
      <c r="BT3" t="s">
        <v>11</v>
      </c>
      <c r="BU3" t="s">
        <v>211</v>
      </c>
      <c r="BV3" t="s">
        <v>3</v>
      </c>
      <c r="BW3" t="s">
        <v>11</v>
      </c>
      <c r="BX3" t="s">
        <v>83</v>
      </c>
      <c r="BY3" t="s">
        <v>3</v>
      </c>
      <c r="BZ3" t="s">
        <v>3</v>
      </c>
      <c r="CA3" t="s">
        <v>229</v>
      </c>
      <c r="CB3" t="s">
        <v>3</v>
      </c>
      <c r="CC3" t="s">
        <v>9</v>
      </c>
      <c r="CD3" t="s">
        <v>9</v>
      </c>
      <c r="CE3" t="s">
        <v>11</v>
      </c>
      <c r="CF3" t="s">
        <v>11</v>
      </c>
      <c r="CG3" t="s">
        <v>11</v>
      </c>
    </row>
    <row r="4" spans="1:85" x14ac:dyDescent="0.3">
      <c r="A4" t="s">
        <v>213</v>
      </c>
      <c r="B4">
        <v>41</v>
      </c>
      <c r="C4" t="s">
        <v>187</v>
      </c>
      <c r="D4" t="s">
        <v>110</v>
      </c>
      <c r="E4" t="s">
        <v>230</v>
      </c>
      <c r="F4" t="s">
        <v>68</v>
      </c>
      <c r="G4" t="s">
        <v>68</v>
      </c>
      <c r="H4" t="s">
        <v>231</v>
      </c>
      <c r="I4" t="s">
        <v>232</v>
      </c>
      <c r="J4" t="s">
        <v>3</v>
      </c>
      <c r="K4" t="s">
        <v>33</v>
      </c>
      <c r="L4" t="s">
        <v>9</v>
      </c>
      <c r="M4" t="s">
        <v>233</v>
      </c>
      <c r="N4" t="s">
        <v>192</v>
      </c>
      <c r="O4" t="s">
        <v>33</v>
      </c>
      <c r="P4" t="s">
        <v>234</v>
      </c>
      <c r="Q4" t="s">
        <v>3</v>
      </c>
      <c r="R4" t="s">
        <v>3</v>
      </c>
      <c r="S4" t="s">
        <v>3</v>
      </c>
      <c r="T4" t="s">
        <v>9</v>
      </c>
      <c r="U4" t="s">
        <v>95</v>
      </c>
      <c r="V4" t="s">
        <v>235</v>
      </c>
      <c r="W4" t="s">
        <v>3</v>
      </c>
      <c r="X4" t="s">
        <v>236</v>
      </c>
      <c r="Y4" t="s">
        <v>3</v>
      </c>
      <c r="Z4" t="s">
        <v>217</v>
      </c>
      <c r="AA4" t="s">
        <v>3</v>
      </c>
      <c r="AB4" t="s">
        <v>3</v>
      </c>
      <c r="AC4" t="s">
        <v>9</v>
      </c>
      <c r="AD4" t="s">
        <v>3</v>
      </c>
      <c r="AE4" t="s">
        <v>198</v>
      </c>
      <c r="AF4" t="s">
        <v>3</v>
      </c>
      <c r="AG4" t="s">
        <v>237</v>
      </c>
      <c r="AH4" t="s">
        <v>238</v>
      </c>
      <c r="AI4" t="s">
        <v>9</v>
      </c>
      <c r="AJ4" t="s">
        <v>3</v>
      </c>
      <c r="AK4" t="s">
        <v>9</v>
      </c>
      <c r="AL4" t="s">
        <v>239</v>
      </c>
      <c r="AM4" t="s">
        <v>201</v>
      </c>
      <c r="AN4" t="s">
        <v>11</v>
      </c>
      <c r="AO4" t="s">
        <v>4</v>
      </c>
      <c r="AP4" t="s">
        <v>240</v>
      </c>
      <c r="AQ4">
        <v>3</v>
      </c>
      <c r="AR4">
        <v>1</v>
      </c>
      <c r="AS4">
        <v>2</v>
      </c>
      <c r="AT4" t="s">
        <v>241</v>
      </c>
      <c r="AU4" t="s">
        <v>3</v>
      </c>
      <c r="AV4" t="s">
        <v>242</v>
      </c>
      <c r="AW4" t="s">
        <v>3</v>
      </c>
      <c r="AX4" t="s">
        <v>243</v>
      </c>
      <c r="AY4" t="s">
        <v>244</v>
      </c>
      <c r="AZ4" t="s">
        <v>11</v>
      </c>
      <c r="BA4" t="s">
        <v>11</v>
      </c>
      <c r="BB4" t="s">
        <v>11</v>
      </c>
      <c r="BC4" t="s">
        <v>11</v>
      </c>
      <c r="BD4" t="s">
        <v>224</v>
      </c>
      <c r="BE4" t="s">
        <v>11</v>
      </c>
      <c r="BF4" t="s">
        <v>206</v>
      </c>
      <c r="BG4" t="s">
        <v>11</v>
      </c>
      <c r="BH4" t="s">
        <v>245</v>
      </c>
      <c r="BI4" t="s">
        <v>3</v>
      </c>
      <c r="BJ4" t="s">
        <v>10</v>
      </c>
      <c r="BK4" t="s">
        <v>3</v>
      </c>
      <c r="BL4" t="s">
        <v>11</v>
      </c>
      <c r="BM4" t="s">
        <v>3</v>
      </c>
      <c r="BN4" t="s">
        <v>11</v>
      </c>
      <c r="BO4" t="s">
        <v>11</v>
      </c>
      <c r="BP4" t="s">
        <v>11</v>
      </c>
      <c r="BQ4" t="s">
        <v>246</v>
      </c>
      <c r="BR4" t="s">
        <v>247</v>
      </c>
      <c r="BS4" t="s">
        <v>248</v>
      </c>
      <c r="BT4" t="s">
        <v>11</v>
      </c>
      <c r="BU4" t="s">
        <v>211</v>
      </c>
      <c r="BV4" t="s">
        <v>3</v>
      </c>
      <c r="BW4" t="s">
        <v>11</v>
      </c>
      <c r="BX4" t="s">
        <v>83</v>
      </c>
      <c r="BY4" t="s">
        <v>3</v>
      </c>
      <c r="BZ4" t="s">
        <v>3</v>
      </c>
      <c r="CA4" t="s">
        <v>249</v>
      </c>
      <c r="CB4" t="s">
        <v>3</v>
      </c>
      <c r="CC4" t="s">
        <v>11</v>
      </c>
      <c r="CD4" t="s">
        <v>11</v>
      </c>
      <c r="CE4" t="s">
        <v>11</v>
      </c>
      <c r="CF4" t="s">
        <v>11</v>
      </c>
      <c r="CG4" t="s">
        <v>11</v>
      </c>
    </row>
    <row r="5" spans="1:85" x14ac:dyDescent="0.3">
      <c r="A5" t="s">
        <v>186</v>
      </c>
      <c r="B5">
        <v>35</v>
      </c>
      <c r="C5" t="s">
        <v>250</v>
      </c>
      <c r="D5" t="s">
        <v>109</v>
      </c>
      <c r="E5" t="s">
        <v>188</v>
      </c>
      <c r="F5" t="s">
        <v>55</v>
      </c>
      <c r="G5" t="s">
        <v>55</v>
      </c>
      <c r="H5" t="s">
        <v>189</v>
      </c>
      <c r="I5" t="s">
        <v>251</v>
      </c>
      <c r="J5" t="s">
        <v>3</v>
      </c>
      <c r="K5" t="s">
        <v>23</v>
      </c>
      <c r="L5" t="s">
        <v>11</v>
      </c>
      <c r="M5" t="s">
        <v>191</v>
      </c>
      <c r="N5" t="s">
        <v>252</v>
      </c>
      <c r="O5" t="s">
        <v>3</v>
      </c>
      <c r="P5" t="s">
        <v>3</v>
      </c>
      <c r="Q5" t="s">
        <v>3</v>
      </c>
      <c r="R5" t="s">
        <v>3</v>
      </c>
      <c r="S5" t="s">
        <v>253</v>
      </c>
      <c r="T5" t="s">
        <v>9</v>
      </c>
      <c r="U5" t="s">
        <v>95</v>
      </c>
      <c r="V5" t="s">
        <v>254</v>
      </c>
      <c r="W5" t="s">
        <v>3</v>
      </c>
      <c r="X5" t="s">
        <v>255</v>
      </c>
      <c r="Y5" t="s">
        <v>3</v>
      </c>
      <c r="Z5" t="s">
        <v>197</v>
      </c>
      <c r="AA5" t="s">
        <v>3</v>
      </c>
      <c r="AB5" t="s">
        <v>3</v>
      </c>
      <c r="AC5" t="s">
        <v>9</v>
      </c>
      <c r="AD5" t="s">
        <v>3</v>
      </c>
      <c r="AE5" t="s">
        <v>256</v>
      </c>
      <c r="AF5" t="s">
        <v>257</v>
      </c>
      <c r="AG5" t="s">
        <v>3</v>
      </c>
      <c r="AH5" t="s">
        <v>3</v>
      </c>
      <c r="AI5" t="s">
        <v>10</v>
      </c>
      <c r="AJ5" t="s">
        <v>3</v>
      </c>
      <c r="AK5" t="s">
        <v>11</v>
      </c>
      <c r="AL5" t="s">
        <v>258</v>
      </c>
      <c r="AM5" t="s">
        <v>259</v>
      </c>
      <c r="AN5" t="s">
        <v>11</v>
      </c>
      <c r="AO5" t="s">
        <v>260</v>
      </c>
      <c r="AP5" t="s">
        <v>3</v>
      </c>
      <c r="AQ5">
        <v>3</v>
      </c>
      <c r="AR5">
        <v>3</v>
      </c>
      <c r="AS5">
        <v>3</v>
      </c>
      <c r="AT5" t="s">
        <v>241</v>
      </c>
      <c r="AU5" t="s">
        <v>3</v>
      </c>
      <c r="AV5" t="s">
        <v>242</v>
      </c>
      <c r="AW5" t="s">
        <v>3</v>
      </c>
      <c r="AX5" t="s">
        <v>10</v>
      </c>
      <c r="AY5" t="s">
        <v>3</v>
      </c>
      <c r="AZ5" t="s">
        <v>11</v>
      </c>
      <c r="BA5" t="s">
        <v>11</v>
      </c>
      <c r="BB5" t="s">
        <v>10</v>
      </c>
      <c r="BC5" t="s">
        <v>11</v>
      </c>
      <c r="BD5" t="s">
        <v>9</v>
      </c>
      <c r="BE5" t="s">
        <v>11</v>
      </c>
      <c r="BF5" t="s">
        <v>206</v>
      </c>
      <c r="BG5" t="s">
        <v>10</v>
      </c>
      <c r="BH5" t="s">
        <v>245</v>
      </c>
      <c r="BI5" t="s">
        <v>3</v>
      </c>
      <c r="BJ5" t="s">
        <v>10</v>
      </c>
      <c r="BK5" t="s">
        <v>3</v>
      </c>
      <c r="BL5" t="s">
        <v>11</v>
      </c>
      <c r="BM5" t="s">
        <v>3</v>
      </c>
      <c r="BN5" t="s">
        <v>11</v>
      </c>
      <c r="BO5" t="s">
        <v>11</v>
      </c>
      <c r="BP5" t="s">
        <v>11</v>
      </c>
      <c r="BQ5" t="s">
        <v>252</v>
      </c>
      <c r="BR5" t="s">
        <v>261</v>
      </c>
      <c r="BS5" t="s">
        <v>262</v>
      </c>
      <c r="BT5" t="s">
        <v>11</v>
      </c>
      <c r="BU5" t="s">
        <v>263</v>
      </c>
      <c r="BV5" t="s">
        <v>3</v>
      </c>
      <c r="BW5" t="s">
        <v>11</v>
      </c>
      <c r="BX5" t="s">
        <v>83</v>
      </c>
      <c r="BY5" t="s">
        <v>3</v>
      </c>
      <c r="BZ5" t="s">
        <v>3</v>
      </c>
      <c r="CA5" t="s">
        <v>264</v>
      </c>
      <c r="CB5" t="s">
        <v>3</v>
      </c>
      <c r="CC5" t="s">
        <v>11</v>
      </c>
      <c r="CD5" t="s">
        <v>10</v>
      </c>
      <c r="CE5" t="s">
        <v>10</v>
      </c>
      <c r="CF5" t="s">
        <v>11</v>
      </c>
      <c r="CG5" t="s">
        <v>11</v>
      </c>
    </row>
    <row r="6" spans="1:85" x14ac:dyDescent="0.3">
      <c r="A6" t="s">
        <v>186</v>
      </c>
      <c r="B6">
        <v>50</v>
      </c>
      <c r="C6" t="s">
        <v>187</v>
      </c>
      <c r="D6" t="s">
        <v>110</v>
      </c>
      <c r="E6" t="s">
        <v>188</v>
      </c>
      <c r="F6" t="s">
        <v>62</v>
      </c>
      <c r="G6" t="s">
        <v>62</v>
      </c>
      <c r="H6" t="s">
        <v>189</v>
      </c>
      <c r="I6" t="s">
        <v>251</v>
      </c>
      <c r="J6" t="s">
        <v>3</v>
      </c>
      <c r="K6" t="s">
        <v>32</v>
      </c>
      <c r="L6" t="s">
        <v>9</v>
      </c>
      <c r="M6" t="s">
        <v>265</v>
      </c>
      <c r="N6" t="s">
        <v>252</v>
      </c>
      <c r="O6" t="s">
        <v>3</v>
      </c>
      <c r="P6" t="s">
        <v>3</v>
      </c>
      <c r="Q6" t="s">
        <v>3</v>
      </c>
      <c r="R6" t="s">
        <v>3</v>
      </c>
      <c r="S6" t="s">
        <v>266</v>
      </c>
      <c r="T6" t="s">
        <v>9</v>
      </c>
      <c r="U6" t="s">
        <v>194</v>
      </c>
      <c r="V6" t="s">
        <v>267</v>
      </c>
      <c r="W6" t="s">
        <v>3</v>
      </c>
      <c r="X6" t="s">
        <v>268</v>
      </c>
      <c r="Y6" t="s">
        <v>3</v>
      </c>
      <c r="Z6" t="s">
        <v>217</v>
      </c>
      <c r="AA6" t="s">
        <v>3</v>
      </c>
      <c r="AB6" t="s">
        <v>3</v>
      </c>
      <c r="AC6" t="s">
        <v>9</v>
      </c>
      <c r="AD6" t="s">
        <v>3</v>
      </c>
      <c r="AE6" t="s">
        <v>269</v>
      </c>
      <c r="AF6" t="s">
        <v>3</v>
      </c>
      <c r="AG6" t="s">
        <v>3</v>
      </c>
      <c r="AH6" t="s">
        <v>3</v>
      </c>
      <c r="AI6" t="s">
        <v>11</v>
      </c>
      <c r="AJ6" t="s">
        <v>3</v>
      </c>
      <c r="AK6" t="s">
        <v>11</v>
      </c>
      <c r="AL6" t="s">
        <v>270</v>
      </c>
      <c r="AM6" t="s">
        <v>220</v>
      </c>
      <c r="AN6" t="s">
        <v>11</v>
      </c>
      <c r="AO6" t="s">
        <v>7</v>
      </c>
      <c r="AP6" t="s">
        <v>3</v>
      </c>
      <c r="AQ6">
        <v>3</v>
      </c>
      <c r="AR6">
        <v>3</v>
      </c>
      <c r="AS6">
        <v>3</v>
      </c>
      <c r="AT6" t="s">
        <v>241</v>
      </c>
      <c r="AU6" t="s">
        <v>3</v>
      </c>
      <c r="AV6" t="s">
        <v>95</v>
      </c>
      <c r="AW6" t="s">
        <v>271</v>
      </c>
      <c r="AX6" t="s">
        <v>272</v>
      </c>
      <c r="AY6" t="s">
        <v>3</v>
      </c>
      <c r="AZ6" t="s">
        <v>11</v>
      </c>
      <c r="BA6" t="s">
        <v>9</v>
      </c>
      <c r="BB6" t="s">
        <v>9</v>
      </c>
      <c r="BC6" t="s">
        <v>9</v>
      </c>
      <c r="BD6" t="s">
        <v>9</v>
      </c>
      <c r="BE6" t="s">
        <v>11</v>
      </c>
      <c r="BF6" t="s">
        <v>206</v>
      </c>
      <c r="BG6" t="s">
        <v>11</v>
      </c>
      <c r="BH6" t="s">
        <v>273</v>
      </c>
      <c r="BI6" t="s">
        <v>3</v>
      </c>
      <c r="BJ6" t="s">
        <v>274</v>
      </c>
      <c r="BK6" t="s">
        <v>3</v>
      </c>
      <c r="BL6" t="s">
        <v>11</v>
      </c>
      <c r="BM6" t="s">
        <v>3</v>
      </c>
      <c r="BN6" t="s">
        <v>11</v>
      </c>
      <c r="BO6" t="s">
        <v>10</v>
      </c>
      <c r="BP6" t="s">
        <v>224</v>
      </c>
      <c r="BQ6" t="s">
        <v>252</v>
      </c>
      <c r="BR6" t="s">
        <v>275</v>
      </c>
      <c r="BS6" t="s">
        <v>276</v>
      </c>
      <c r="BT6" t="s">
        <v>9</v>
      </c>
      <c r="BU6" t="s">
        <v>3</v>
      </c>
      <c r="BV6" t="s">
        <v>3</v>
      </c>
      <c r="BW6" t="s">
        <v>3</v>
      </c>
      <c r="BX6" t="s">
        <v>3</v>
      </c>
      <c r="BY6" t="s">
        <v>3</v>
      </c>
      <c r="BZ6" t="s">
        <v>3</v>
      </c>
      <c r="CA6" t="s">
        <v>3</v>
      </c>
      <c r="CB6" t="s">
        <v>3</v>
      </c>
      <c r="CC6" t="s">
        <v>3</v>
      </c>
      <c r="CD6" t="s">
        <v>9</v>
      </c>
      <c r="CE6" t="s">
        <v>10</v>
      </c>
      <c r="CF6" t="s">
        <v>11</v>
      </c>
      <c r="CG6" t="s">
        <v>9</v>
      </c>
    </row>
    <row r="7" spans="1:85" x14ac:dyDescent="0.3">
      <c r="A7" t="s">
        <v>213</v>
      </c>
      <c r="B7">
        <v>49</v>
      </c>
      <c r="C7" t="s">
        <v>277</v>
      </c>
      <c r="D7" t="s">
        <v>112</v>
      </c>
      <c r="E7" t="s">
        <v>230</v>
      </c>
      <c r="F7" t="s">
        <v>56</v>
      </c>
      <c r="G7" t="s">
        <v>56</v>
      </c>
      <c r="H7" t="s">
        <v>231</v>
      </c>
      <c r="I7" t="s">
        <v>232</v>
      </c>
      <c r="J7" t="s">
        <v>3</v>
      </c>
      <c r="K7" t="s">
        <v>14</v>
      </c>
      <c r="L7" t="s">
        <v>11</v>
      </c>
      <c r="M7" t="s">
        <v>278</v>
      </c>
      <c r="N7" t="s">
        <v>279</v>
      </c>
      <c r="O7" t="s">
        <v>14</v>
      </c>
      <c r="P7" t="s">
        <v>280</v>
      </c>
      <c r="Q7" t="s">
        <v>3</v>
      </c>
      <c r="R7" t="s">
        <v>269</v>
      </c>
      <c r="S7" t="s">
        <v>3</v>
      </c>
      <c r="T7" t="s">
        <v>9</v>
      </c>
      <c r="U7" t="s">
        <v>194</v>
      </c>
      <c r="V7" t="s">
        <v>281</v>
      </c>
      <c r="W7" t="s">
        <v>3</v>
      </c>
      <c r="X7" t="s">
        <v>282</v>
      </c>
      <c r="Y7" t="s">
        <v>3</v>
      </c>
      <c r="Z7" t="s">
        <v>197</v>
      </c>
      <c r="AA7" t="s">
        <v>3</v>
      </c>
      <c r="AB7" t="s">
        <v>3</v>
      </c>
      <c r="AC7" t="s">
        <v>9</v>
      </c>
      <c r="AD7" t="s">
        <v>3</v>
      </c>
      <c r="AE7" t="s">
        <v>269</v>
      </c>
      <c r="AF7" t="s">
        <v>3</v>
      </c>
      <c r="AG7" t="s">
        <v>3</v>
      </c>
      <c r="AH7" t="s">
        <v>3</v>
      </c>
      <c r="AI7" t="s">
        <v>9</v>
      </c>
      <c r="AJ7" t="s">
        <v>3</v>
      </c>
      <c r="AK7" t="s">
        <v>9</v>
      </c>
      <c r="AL7" t="s">
        <v>283</v>
      </c>
      <c r="AM7" t="s">
        <v>259</v>
      </c>
      <c r="AN7" t="s">
        <v>11</v>
      </c>
      <c r="AO7" t="s">
        <v>4</v>
      </c>
      <c r="AP7" t="s">
        <v>284</v>
      </c>
      <c r="AQ7">
        <v>1</v>
      </c>
      <c r="AR7">
        <v>1</v>
      </c>
      <c r="AS7">
        <v>0</v>
      </c>
      <c r="AT7" t="s">
        <v>285</v>
      </c>
      <c r="AU7" t="s">
        <v>3</v>
      </c>
      <c r="AV7" t="s">
        <v>286</v>
      </c>
      <c r="AW7" t="s">
        <v>3</v>
      </c>
      <c r="AX7" t="s">
        <v>287</v>
      </c>
      <c r="AY7" t="s">
        <v>3</v>
      </c>
      <c r="AZ7" t="s">
        <v>11</v>
      </c>
      <c r="BA7" t="s">
        <v>9</v>
      </c>
      <c r="BB7" t="s">
        <v>9</v>
      </c>
      <c r="BC7" t="s">
        <v>9</v>
      </c>
      <c r="BD7" t="s">
        <v>10</v>
      </c>
      <c r="BE7" t="s">
        <v>10</v>
      </c>
      <c r="BF7" t="s">
        <v>10</v>
      </c>
      <c r="BG7" t="s">
        <v>10</v>
      </c>
      <c r="BH7" t="s">
        <v>277</v>
      </c>
      <c r="BI7" t="s">
        <v>3</v>
      </c>
      <c r="BJ7" t="s">
        <v>10</v>
      </c>
      <c r="BK7" t="s">
        <v>3</v>
      </c>
      <c r="BL7" t="s">
        <v>11</v>
      </c>
      <c r="BM7" t="s">
        <v>3</v>
      </c>
      <c r="BN7" t="s">
        <v>10</v>
      </c>
      <c r="BO7" t="s">
        <v>11</v>
      </c>
      <c r="BP7" t="s">
        <v>9</v>
      </c>
      <c r="BQ7" t="s">
        <v>288</v>
      </c>
      <c r="BR7" t="s">
        <v>289</v>
      </c>
      <c r="BS7" t="s">
        <v>290</v>
      </c>
      <c r="BT7" t="s">
        <v>11</v>
      </c>
      <c r="BU7" t="s">
        <v>291</v>
      </c>
      <c r="BV7" t="s">
        <v>3</v>
      </c>
      <c r="BW7" t="s">
        <v>9</v>
      </c>
      <c r="BX7" t="s">
        <v>3</v>
      </c>
      <c r="BY7" t="s">
        <v>3</v>
      </c>
      <c r="BZ7" t="s">
        <v>3</v>
      </c>
      <c r="CA7" t="s">
        <v>292</v>
      </c>
      <c r="CB7" t="s">
        <v>3</v>
      </c>
      <c r="CC7" t="s">
        <v>11</v>
      </c>
      <c r="CD7" t="s">
        <v>9</v>
      </c>
      <c r="CE7" t="s">
        <v>9</v>
      </c>
      <c r="CF7" t="s">
        <v>11</v>
      </c>
      <c r="CG7" t="s">
        <v>9</v>
      </c>
    </row>
    <row r="8" spans="1:85" x14ac:dyDescent="0.3">
      <c r="A8" t="s">
        <v>186</v>
      </c>
      <c r="B8">
        <v>44</v>
      </c>
      <c r="C8" t="s">
        <v>293</v>
      </c>
      <c r="D8" t="s">
        <v>110</v>
      </c>
      <c r="E8" t="s">
        <v>294</v>
      </c>
      <c r="F8" t="s">
        <v>42</v>
      </c>
      <c r="G8" t="s">
        <v>3</v>
      </c>
      <c r="H8" t="s">
        <v>231</v>
      </c>
      <c r="I8" t="s">
        <v>232</v>
      </c>
      <c r="J8" t="s">
        <v>3</v>
      </c>
      <c r="K8" t="s">
        <v>18</v>
      </c>
      <c r="L8" t="s">
        <v>11</v>
      </c>
      <c r="M8" t="s">
        <v>278</v>
      </c>
      <c r="N8" t="s">
        <v>192</v>
      </c>
      <c r="O8" t="s">
        <v>25</v>
      </c>
      <c r="P8" t="s">
        <v>280</v>
      </c>
      <c r="Q8" t="s">
        <v>3</v>
      </c>
      <c r="R8" t="s">
        <v>3</v>
      </c>
      <c r="S8" t="s">
        <v>3</v>
      </c>
      <c r="T8" t="s">
        <v>9</v>
      </c>
      <c r="U8" t="s">
        <v>194</v>
      </c>
      <c r="V8" t="s">
        <v>267</v>
      </c>
      <c r="W8" t="s">
        <v>3</v>
      </c>
      <c r="X8" t="s">
        <v>216</v>
      </c>
      <c r="Y8" t="s">
        <v>3</v>
      </c>
      <c r="Z8" t="s">
        <v>197</v>
      </c>
      <c r="AA8" t="s">
        <v>3</v>
      </c>
      <c r="AB8" t="s">
        <v>3</v>
      </c>
      <c r="AC8" t="s">
        <v>11</v>
      </c>
      <c r="AD8" t="s">
        <v>3</v>
      </c>
      <c r="AE8" t="s">
        <v>295</v>
      </c>
      <c r="AF8" t="s">
        <v>3</v>
      </c>
      <c r="AG8" t="s">
        <v>3</v>
      </c>
      <c r="AH8" t="s">
        <v>3</v>
      </c>
      <c r="AI8" t="s">
        <v>11</v>
      </c>
      <c r="AJ8" t="s">
        <v>3</v>
      </c>
      <c r="AK8" t="s">
        <v>11</v>
      </c>
      <c r="AL8" t="s">
        <v>296</v>
      </c>
      <c r="AM8" t="s">
        <v>297</v>
      </c>
      <c r="AN8" t="s">
        <v>9</v>
      </c>
      <c r="AO8" t="s">
        <v>3</v>
      </c>
      <c r="AP8" t="s">
        <v>3</v>
      </c>
      <c r="AQ8">
        <v>3</v>
      </c>
      <c r="AR8">
        <v>1</v>
      </c>
      <c r="AS8">
        <v>1</v>
      </c>
      <c r="AT8" t="s">
        <v>241</v>
      </c>
      <c r="AU8" t="s">
        <v>3</v>
      </c>
      <c r="AV8" t="s">
        <v>222</v>
      </c>
      <c r="AW8" t="s">
        <v>3</v>
      </c>
      <c r="AX8" t="s">
        <v>10</v>
      </c>
      <c r="AY8" t="s">
        <v>3</v>
      </c>
      <c r="AZ8" t="s">
        <v>11</v>
      </c>
      <c r="BA8" t="s">
        <v>11</v>
      </c>
      <c r="BB8" t="s">
        <v>11</v>
      </c>
      <c r="BC8" t="s">
        <v>11</v>
      </c>
      <c r="BD8" t="s">
        <v>9</v>
      </c>
      <c r="BE8" t="s">
        <v>11</v>
      </c>
      <c r="BF8" t="s">
        <v>9</v>
      </c>
      <c r="BG8" t="s">
        <v>11</v>
      </c>
      <c r="BH8" t="s">
        <v>207</v>
      </c>
      <c r="BI8" t="s">
        <v>3</v>
      </c>
      <c r="BJ8" t="s">
        <v>298</v>
      </c>
      <c r="BK8" t="s">
        <v>3</v>
      </c>
      <c r="BL8" t="s">
        <v>11</v>
      </c>
      <c r="BM8" t="s">
        <v>3</v>
      </c>
      <c r="BN8" t="s">
        <v>10</v>
      </c>
      <c r="BO8" t="s">
        <v>11</v>
      </c>
      <c r="BP8" t="s">
        <v>224</v>
      </c>
      <c r="BQ8" t="s">
        <v>299</v>
      </c>
      <c r="BR8" t="s">
        <v>300</v>
      </c>
      <c r="BS8" t="s">
        <v>301</v>
      </c>
      <c r="BT8" t="s">
        <v>11</v>
      </c>
      <c r="BU8" t="s">
        <v>302</v>
      </c>
      <c r="BV8" t="s">
        <v>3</v>
      </c>
      <c r="BW8" t="s">
        <v>11</v>
      </c>
      <c r="BX8" t="s">
        <v>83</v>
      </c>
      <c r="BY8" t="s">
        <v>3</v>
      </c>
      <c r="BZ8" t="s">
        <v>3</v>
      </c>
      <c r="CA8" t="s">
        <v>303</v>
      </c>
      <c r="CB8" t="s">
        <v>3</v>
      </c>
      <c r="CC8" t="s">
        <v>9</v>
      </c>
      <c r="CD8" t="s">
        <v>11</v>
      </c>
      <c r="CE8" t="s">
        <v>9</v>
      </c>
      <c r="CF8" t="s">
        <v>9</v>
      </c>
      <c r="CG8" t="s">
        <v>9</v>
      </c>
    </row>
    <row r="9" spans="1:85" x14ac:dyDescent="0.3">
      <c r="A9" t="s">
        <v>186</v>
      </c>
      <c r="B9">
        <v>56</v>
      </c>
      <c r="C9" t="s">
        <v>187</v>
      </c>
      <c r="D9" t="s">
        <v>112</v>
      </c>
      <c r="E9" t="s">
        <v>230</v>
      </c>
      <c r="F9" t="s">
        <v>51</v>
      </c>
      <c r="G9" t="s">
        <v>51</v>
      </c>
      <c r="H9" t="s">
        <v>189</v>
      </c>
      <c r="I9" t="s">
        <v>251</v>
      </c>
      <c r="J9" t="s">
        <v>3</v>
      </c>
      <c r="K9" t="s">
        <v>16</v>
      </c>
      <c r="L9" t="s">
        <v>11</v>
      </c>
      <c r="M9" t="s">
        <v>278</v>
      </c>
      <c r="N9" t="s">
        <v>279</v>
      </c>
      <c r="O9" t="s">
        <v>22</v>
      </c>
      <c r="P9" t="s">
        <v>280</v>
      </c>
      <c r="Q9" t="s">
        <v>3</v>
      </c>
      <c r="R9" t="s">
        <v>269</v>
      </c>
      <c r="S9" t="s">
        <v>3</v>
      </c>
      <c r="T9" t="s">
        <v>9</v>
      </c>
      <c r="U9" t="s">
        <v>194</v>
      </c>
      <c r="V9" t="s">
        <v>304</v>
      </c>
      <c r="W9" t="s">
        <v>3</v>
      </c>
      <c r="X9" t="s">
        <v>305</v>
      </c>
      <c r="Y9" t="s">
        <v>3</v>
      </c>
      <c r="Z9" t="s">
        <v>197</v>
      </c>
      <c r="AA9" t="s">
        <v>3</v>
      </c>
      <c r="AB9" t="s">
        <v>3</v>
      </c>
      <c r="AC9" t="s">
        <v>11</v>
      </c>
      <c r="AD9" t="s">
        <v>3</v>
      </c>
      <c r="AE9" t="s">
        <v>269</v>
      </c>
      <c r="AF9" t="s">
        <v>3</v>
      </c>
      <c r="AG9" t="s">
        <v>3</v>
      </c>
      <c r="AH9" t="s">
        <v>3</v>
      </c>
      <c r="AI9" t="s">
        <v>11</v>
      </c>
      <c r="AJ9" t="s">
        <v>3</v>
      </c>
      <c r="AK9" t="s">
        <v>11</v>
      </c>
      <c r="AL9" t="s">
        <v>306</v>
      </c>
      <c r="AM9" t="s">
        <v>201</v>
      </c>
      <c r="AN9" t="s">
        <v>11</v>
      </c>
      <c r="AO9" t="s">
        <v>260</v>
      </c>
      <c r="AP9" t="s">
        <v>3</v>
      </c>
      <c r="AQ9">
        <v>6</v>
      </c>
      <c r="AR9">
        <v>2</v>
      </c>
      <c r="AS9">
        <v>1</v>
      </c>
      <c r="AT9" t="s">
        <v>307</v>
      </c>
      <c r="AU9" t="s">
        <v>3</v>
      </c>
      <c r="AV9" t="s">
        <v>308</v>
      </c>
      <c r="AW9" t="s">
        <v>3</v>
      </c>
      <c r="AX9" t="s">
        <v>10</v>
      </c>
      <c r="AY9" t="s">
        <v>3</v>
      </c>
      <c r="AZ9" t="s">
        <v>11</v>
      </c>
      <c r="BA9" t="s">
        <v>9</v>
      </c>
      <c r="BB9" t="s">
        <v>9</v>
      </c>
      <c r="BC9" t="s">
        <v>9</v>
      </c>
      <c r="BD9" t="s">
        <v>9</v>
      </c>
      <c r="BE9" t="s">
        <v>9</v>
      </c>
      <c r="BF9" t="s">
        <v>9</v>
      </c>
      <c r="BG9" t="s">
        <v>9</v>
      </c>
      <c r="BH9" t="s">
        <v>207</v>
      </c>
      <c r="BI9" t="s">
        <v>3</v>
      </c>
      <c r="BJ9" t="s">
        <v>119</v>
      </c>
      <c r="BK9" t="s">
        <v>3</v>
      </c>
      <c r="BL9" t="s">
        <v>11</v>
      </c>
      <c r="BM9" t="s">
        <v>3</v>
      </c>
      <c r="BN9" t="s">
        <v>9</v>
      </c>
      <c r="BO9" t="s">
        <v>9</v>
      </c>
      <c r="BP9" t="s">
        <v>9</v>
      </c>
      <c r="BQ9" t="s">
        <v>309</v>
      </c>
      <c r="BR9" t="s">
        <v>310</v>
      </c>
      <c r="BS9" t="s">
        <v>311</v>
      </c>
      <c r="BT9" t="s">
        <v>11</v>
      </c>
      <c r="BU9" t="s">
        <v>312</v>
      </c>
      <c r="BV9" t="s">
        <v>3</v>
      </c>
      <c r="BW9" t="s">
        <v>11</v>
      </c>
      <c r="BX9" t="s">
        <v>84</v>
      </c>
      <c r="BY9" t="s">
        <v>3</v>
      </c>
      <c r="BZ9" t="s">
        <v>3</v>
      </c>
      <c r="CA9" t="s">
        <v>313</v>
      </c>
      <c r="CB9" t="s">
        <v>3</v>
      </c>
      <c r="CC9" t="s">
        <v>11</v>
      </c>
      <c r="CD9" t="s">
        <v>11</v>
      </c>
      <c r="CE9" t="s">
        <v>11</v>
      </c>
      <c r="CF9" t="s">
        <v>9</v>
      </c>
      <c r="CG9" t="s">
        <v>9</v>
      </c>
    </row>
    <row r="10" spans="1:85" x14ac:dyDescent="0.3">
      <c r="A10" t="s">
        <v>213</v>
      </c>
      <c r="B10">
        <v>28</v>
      </c>
      <c r="C10" t="s">
        <v>250</v>
      </c>
      <c r="D10" t="s">
        <v>112</v>
      </c>
      <c r="E10" t="s">
        <v>188</v>
      </c>
      <c r="F10" t="s">
        <v>50</v>
      </c>
      <c r="G10" t="s">
        <v>50</v>
      </c>
      <c r="H10" t="s">
        <v>189</v>
      </c>
      <c r="I10" t="s">
        <v>190</v>
      </c>
      <c r="J10" t="s">
        <v>3</v>
      </c>
      <c r="K10" t="s">
        <v>33</v>
      </c>
      <c r="L10" t="s">
        <v>11</v>
      </c>
      <c r="M10" t="s">
        <v>278</v>
      </c>
      <c r="N10" t="s">
        <v>252</v>
      </c>
      <c r="O10" t="s">
        <v>3</v>
      </c>
      <c r="P10" t="s">
        <v>3</v>
      </c>
      <c r="Q10" t="s">
        <v>3</v>
      </c>
      <c r="R10" t="s">
        <v>3</v>
      </c>
      <c r="S10" t="s">
        <v>314</v>
      </c>
      <c r="T10" t="s">
        <v>9</v>
      </c>
      <c r="U10" t="s">
        <v>315</v>
      </c>
      <c r="V10" t="s">
        <v>316</v>
      </c>
      <c r="W10" t="s">
        <v>3</v>
      </c>
      <c r="X10" t="s">
        <v>255</v>
      </c>
      <c r="Y10" t="s">
        <v>3</v>
      </c>
      <c r="Z10" t="s">
        <v>197</v>
      </c>
      <c r="AA10" t="s">
        <v>3</v>
      </c>
      <c r="AB10" t="s">
        <v>3</v>
      </c>
      <c r="AC10" t="s">
        <v>9</v>
      </c>
      <c r="AD10" t="s">
        <v>3</v>
      </c>
      <c r="AE10" t="s">
        <v>317</v>
      </c>
      <c r="AF10" t="s">
        <v>3</v>
      </c>
      <c r="AG10" t="s">
        <v>318</v>
      </c>
      <c r="AH10" t="s">
        <v>3</v>
      </c>
      <c r="AI10" t="s">
        <v>11</v>
      </c>
      <c r="AJ10" t="s">
        <v>11</v>
      </c>
      <c r="AK10" t="s">
        <v>11</v>
      </c>
      <c r="AL10" t="s">
        <v>319</v>
      </c>
      <c r="AM10" t="s">
        <v>320</v>
      </c>
      <c r="AN10" t="s">
        <v>9</v>
      </c>
      <c r="AO10" t="s">
        <v>3</v>
      </c>
      <c r="AP10" t="s">
        <v>3</v>
      </c>
      <c r="AQ10">
        <v>12</v>
      </c>
      <c r="AR10">
        <v>10</v>
      </c>
      <c r="AS10">
        <v>30</v>
      </c>
      <c r="AT10" t="s">
        <v>221</v>
      </c>
      <c r="AU10" t="s">
        <v>3</v>
      </c>
      <c r="AV10" t="s">
        <v>321</v>
      </c>
      <c r="AW10" t="s">
        <v>322</v>
      </c>
      <c r="AX10" t="s">
        <v>323</v>
      </c>
      <c r="AY10" t="s">
        <v>3</v>
      </c>
      <c r="AZ10" t="s">
        <v>11</v>
      </c>
      <c r="BA10" t="s">
        <v>9</v>
      </c>
      <c r="BB10" t="s">
        <v>11</v>
      </c>
      <c r="BC10" t="s">
        <v>11</v>
      </c>
      <c r="BD10" t="s">
        <v>9</v>
      </c>
      <c r="BE10" t="s">
        <v>11</v>
      </c>
      <c r="BF10" t="s">
        <v>206</v>
      </c>
      <c r="BG10" t="s">
        <v>9</v>
      </c>
      <c r="BH10" t="s">
        <v>324</v>
      </c>
      <c r="BI10" t="s">
        <v>3</v>
      </c>
      <c r="BJ10" t="s">
        <v>119</v>
      </c>
      <c r="BK10" t="s">
        <v>3</v>
      </c>
      <c r="BL10" t="s">
        <v>11</v>
      </c>
      <c r="BM10" t="s">
        <v>3</v>
      </c>
      <c r="BN10" t="s">
        <v>9</v>
      </c>
      <c r="BO10" t="s">
        <v>11</v>
      </c>
      <c r="BP10" t="s">
        <v>9</v>
      </c>
      <c r="BQ10" t="s">
        <v>325</v>
      </c>
      <c r="BR10" t="s">
        <v>326</v>
      </c>
      <c r="BS10" t="s">
        <v>327</v>
      </c>
      <c r="BT10" t="s">
        <v>9</v>
      </c>
      <c r="BU10" t="s">
        <v>3</v>
      </c>
      <c r="BV10" t="s">
        <v>3</v>
      </c>
      <c r="BW10" t="s">
        <v>3</v>
      </c>
      <c r="BX10" t="s">
        <v>3</v>
      </c>
      <c r="BY10" t="s">
        <v>3</v>
      </c>
      <c r="BZ10" t="s">
        <v>3</v>
      </c>
      <c r="CA10" t="s">
        <v>3</v>
      </c>
      <c r="CB10" t="s">
        <v>3</v>
      </c>
      <c r="CC10" t="s">
        <v>3</v>
      </c>
      <c r="CD10" t="s">
        <v>11</v>
      </c>
      <c r="CE10" t="s">
        <v>9</v>
      </c>
      <c r="CF10" t="s">
        <v>11</v>
      </c>
      <c r="CG10" t="s">
        <v>9</v>
      </c>
    </row>
    <row r="11" spans="1:85" x14ac:dyDescent="0.3">
      <c r="A11" t="s">
        <v>213</v>
      </c>
      <c r="B11">
        <v>46</v>
      </c>
      <c r="C11" t="s">
        <v>328</v>
      </c>
      <c r="D11" t="s">
        <v>112</v>
      </c>
      <c r="E11" t="s">
        <v>230</v>
      </c>
      <c r="F11" t="s">
        <v>73</v>
      </c>
      <c r="G11" t="s">
        <v>73</v>
      </c>
      <c r="H11" t="s">
        <v>231</v>
      </c>
      <c r="I11" t="s">
        <v>232</v>
      </c>
      <c r="J11" t="s">
        <v>3</v>
      </c>
      <c r="K11" t="s">
        <v>18</v>
      </c>
      <c r="L11" t="s">
        <v>9</v>
      </c>
      <c r="M11" t="s">
        <v>278</v>
      </c>
      <c r="N11" t="s">
        <v>329</v>
      </c>
      <c r="O11" t="s">
        <v>18</v>
      </c>
      <c r="P11" t="s">
        <v>193</v>
      </c>
      <c r="Q11" t="s">
        <v>3</v>
      </c>
      <c r="R11" t="s">
        <v>3</v>
      </c>
      <c r="S11" t="s">
        <v>3</v>
      </c>
      <c r="T11" t="s">
        <v>9</v>
      </c>
      <c r="U11" t="s">
        <v>330</v>
      </c>
      <c r="V11" t="s">
        <v>331</v>
      </c>
      <c r="W11" t="s">
        <v>3</v>
      </c>
      <c r="X11" t="s">
        <v>236</v>
      </c>
      <c r="Y11" t="s">
        <v>3</v>
      </c>
      <c r="Z11" t="s">
        <v>197</v>
      </c>
      <c r="AA11" t="s">
        <v>3</v>
      </c>
      <c r="AB11" t="s">
        <v>3</v>
      </c>
      <c r="AC11" t="s">
        <v>9</v>
      </c>
      <c r="AD11" t="s">
        <v>3</v>
      </c>
      <c r="AE11" t="s">
        <v>332</v>
      </c>
      <c r="AF11" t="s">
        <v>3</v>
      </c>
      <c r="AG11" t="s">
        <v>3</v>
      </c>
      <c r="AH11" t="s">
        <v>3</v>
      </c>
      <c r="AI11" t="s">
        <v>9</v>
      </c>
      <c r="AJ11" t="s">
        <v>11</v>
      </c>
      <c r="AK11" t="s">
        <v>11</v>
      </c>
      <c r="AL11" t="s">
        <v>333</v>
      </c>
      <c r="AM11" t="s">
        <v>259</v>
      </c>
      <c r="AN11" t="s">
        <v>11</v>
      </c>
      <c r="AO11" t="s">
        <v>4</v>
      </c>
      <c r="AP11" t="s">
        <v>334</v>
      </c>
      <c r="AQ11">
        <v>3</v>
      </c>
      <c r="AR11">
        <v>1</v>
      </c>
      <c r="AS11">
        <v>1</v>
      </c>
      <c r="AT11" t="s">
        <v>285</v>
      </c>
      <c r="AU11" t="s">
        <v>3</v>
      </c>
      <c r="AV11" t="s">
        <v>335</v>
      </c>
      <c r="AW11" t="s">
        <v>3</v>
      </c>
      <c r="AX11" t="s">
        <v>10</v>
      </c>
      <c r="AY11" t="s">
        <v>3</v>
      </c>
      <c r="AZ11" t="s">
        <v>10</v>
      </c>
      <c r="BA11" t="s">
        <v>11</v>
      </c>
      <c r="BB11" t="s">
        <v>10</v>
      </c>
      <c r="BC11" t="s">
        <v>9</v>
      </c>
      <c r="BD11" t="s">
        <v>9</v>
      </c>
      <c r="BE11" t="s">
        <v>9</v>
      </c>
      <c r="BF11" t="s">
        <v>10</v>
      </c>
      <c r="BG11" t="s">
        <v>10</v>
      </c>
      <c r="BH11" t="s">
        <v>207</v>
      </c>
      <c r="BI11" t="s">
        <v>3</v>
      </c>
      <c r="BJ11" t="s">
        <v>118</v>
      </c>
      <c r="BK11" t="s">
        <v>3</v>
      </c>
      <c r="BL11" t="s">
        <v>11</v>
      </c>
      <c r="BM11" t="s">
        <v>3</v>
      </c>
      <c r="BN11" t="s">
        <v>9</v>
      </c>
      <c r="BO11" t="s">
        <v>10</v>
      </c>
      <c r="BP11" t="s">
        <v>9</v>
      </c>
      <c r="BQ11" t="s">
        <v>289</v>
      </c>
      <c r="BR11" t="s">
        <v>336</v>
      </c>
      <c r="BS11" t="s">
        <v>337</v>
      </c>
      <c r="BT11" t="s">
        <v>11</v>
      </c>
      <c r="BU11" t="s">
        <v>338</v>
      </c>
      <c r="BV11" t="s">
        <v>339</v>
      </c>
      <c r="BW11" t="s">
        <v>11</v>
      </c>
      <c r="BX11" t="s">
        <v>84</v>
      </c>
      <c r="BY11" t="s">
        <v>3</v>
      </c>
      <c r="BZ11" t="s">
        <v>3</v>
      </c>
      <c r="CA11" t="s">
        <v>340</v>
      </c>
      <c r="CB11" t="s">
        <v>3</v>
      </c>
      <c r="CC11" t="s">
        <v>11</v>
      </c>
      <c r="CD11" t="s">
        <v>11</v>
      </c>
      <c r="CE11" t="s">
        <v>11</v>
      </c>
      <c r="CF11" t="s">
        <v>10</v>
      </c>
      <c r="CG11" t="s">
        <v>10</v>
      </c>
    </row>
    <row r="12" spans="1:85" x14ac:dyDescent="0.3">
      <c r="A12" t="s">
        <v>213</v>
      </c>
      <c r="B12">
        <v>18</v>
      </c>
      <c r="C12" t="s">
        <v>187</v>
      </c>
      <c r="D12" t="s">
        <v>110</v>
      </c>
      <c r="E12" t="s">
        <v>230</v>
      </c>
      <c r="F12" t="s">
        <v>49</v>
      </c>
      <c r="G12" t="s">
        <v>49</v>
      </c>
      <c r="H12" t="s">
        <v>189</v>
      </c>
      <c r="I12" t="s">
        <v>251</v>
      </c>
      <c r="J12" t="s">
        <v>3</v>
      </c>
      <c r="K12" t="s">
        <v>30</v>
      </c>
      <c r="L12" t="s">
        <v>11</v>
      </c>
      <c r="M12" t="s">
        <v>191</v>
      </c>
      <c r="N12" t="s">
        <v>279</v>
      </c>
      <c r="O12" t="s">
        <v>31</v>
      </c>
      <c r="P12" t="s">
        <v>280</v>
      </c>
      <c r="Q12" t="s">
        <v>3</v>
      </c>
      <c r="R12" t="s">
        <v>341</v>
      </c>
      <c r="S12" t="s">
        <v>3</v>
      </c>
      <c r="T12" t="s">
        <v>11</v>
      </c>
      <c r="U12" t="s">
        <v>194</v>
      </c>
      <c r="V12" t="s">
        <v>342</v>
      </c>
      <c r="W12" t="s">
        <v>3</v>
      </c>
      <c r="X12" t="s">
        <v>343</v>
      </c>
      <c r="Y12" t="s">
        <v>3</v>
      </c>
      <c r="Z12" t="s">
        <v>197</v>
      </c>
      <c r="AA12" t="s">
        <v>3</v>
      </c>
      <c r="AB12" t="s">
        <v>3</v>
      </c>
      <c r="AC12" t="s">
        <v>11</v>
      </c>
      <c r="AD12" t="s">
        <v>344</v>
      </c>
      <c r="AE12" t="s">
        <v>332</v>
      </c>
      <c r="AF12" t="s">
        <v>3</v>
      </c>
      <c r="AG12" t="s">
        <v>3</v>
      </c>
      <c r="AH12" t="s">
        <v>3</v>
      </c>
      <c r="AI12" t="s">
        <v>11</v>
      </c>
      <c r="AJ12" t="s">
        <v>11</v>
      </c>
      <c r="AK12" t="s">
        <v>11</v>
      </c>
      <c r="AL12" t="s">
        <v>345</v>
      </c>
      <c r="AM12" t="s">
        <v>201</v>
      </c>
      <c r="AN12" t="s">
        <v>11</v>
      </c>
      <c r="AO12" t="s">
        <v>7</v>
      </c>
      <c r="AP12" t="s">
        <v>3</v>
      </c>
      <c r="AQ12">
        <v>3</v>
      </c>
      <c r="AR12">
        <v>1</v>
      </c>
      <c r="AS12">
        <v>3</v>
      </c>
      <c r="AT12" t="s">
        <v>307</v>
      </c>
      <c r="AU12" t="s">
        <v>3</v>
      </c>
      <c r="AV12" t="s">
        <v>346</v>
      </c>
      <c r="AW12" t="s">
        <v>3</v>
      </c>
      <c r="AX12" t="s">
        <v>347</v>
      </c>
      <c r="AY12" t="s">
        <v>3</v>
      </c>
      <c r="AZ12" t="s">
        <v>11</v>
      </c>
      <c r="BA12" t="s">
        <v>11</v>
      </c>
      <c r="BB12" t="s">
        <v>11</v>
      </c>
      <c r="BC12" t="s">
        <v>11</v>
      </c>
      <c r="BD12" t="s">
        <v>224</v>
      </c>
      <c r="BE12" t="s">
        <v>11</v>
      </c>
      <c r="BF12" t="s">
        <v>206</v>
      </c>
      <c r="BG12" t="s">
        <v>11</v>
      </c>
      <c r="BH12" t="s">
        <v>348</v>
      </c>
      <c r="BI12" t="s">
        <v>3</v>
      </c>
      <c r="BJ12" t="s">
        <v>119</v>
      </c>
      <c r="BK12" t="s">
        <v>3</v>
      </c>
      <c r="BL12" t="s">
        <v>11</v>
      </c>
      <c r="BM12" t="s">
        <v>3</v>
      </c>
      <c r="BN12" t="s">
        <v>11</v>
      </c>
      <c r="BO12" t="s">
        <v>10</v>
      </c>
      <c r="BP12" t="s">
        <v>9</v>
      </c>
      <c r="BQ12" t="s">
        <v>349</v>
      </c>
      <c r="BR12" t="s">
        <v>350</v>
      </c>
      <c r="BS12" t="s">
        <v>351</v>
      </c>
      <c r="BT12" t="s">
        <v>9</v>
      </c>
      <c r="BU12" t="s">
        <v>3</v>
      </c>
      <c r="BV12" t="s">
        <v>3</v>
      </c>
      <c r="BW12" t="s">
        <v>3</v>
      </c>
      <c r="BX12" t="s">
        <v>3</v>
      </c>
      <c r="BY12" t="s">
        <v>3</v>
      </c>
      <c r="BZ12" t="s">
        <v>3</v>
      </c>
      <c r="CA12" t="s">
        <v>3</v>
      </c>
      <c r="CB12" t="s">
        <v>3</v>
      </c>
      <c r="CC12" t="s">
        <v>3</v>
      </c>
      <c r="CD12" t="s">
        <v>9</v>
      </c>
      <c r="CE12" t="s">
        <v>10</v>
      </c>
      <c r="CF12" t="s">
        <v>11</v>
      </c>
      <c r="CG12" t="s">
        <v>9</v>
      </c>
    </row>
    <row r="13" spans="1:85" x14ac:dyDescent="0.3">
      <c r="A13" t="s">
        <v>213</v>
      </c>
      <c r="B13">
        <v>44</v>
      </c>
      <c r="C13" t="s">
        <v>187</v>
      </c>
      <c r="D13" t="s">
        <v>112</v>
      </c>
      <c r="E13" t="s">
        <v>230</v>
      </c>
      <c r="F13" t="s">
        <v>77</v>
      </c>
      <c r="G13" t="s">
        <v>77</v>
      </c>
      <c r="H13" t="s">
        <v>231</v>
      </c>
      <c r="I13" t="s">
        <v>232</v>
      </c>
      <c r="J13" t="s">
        <v>3</v>
      </c>
      <c r="K13" t="s">
        <v>32</v>
      </c>
      <c r="L13" t="s">
        <v>9</v>
      </c>
      <c r="M13" t="s">
        <v>278</v>
      </c>
      <c r="N13" t="s">
        <v>352</v>
      </c>
      <c r="O13" t="s">
        <v>31</v>
      </c>
      <c r="P13" t="s">
        <v>353</v>
      </c>
      <c r="Q13" t="s">
        <v>3</v>
      </c>
      <c r="R13" t="s">
        <v>341</v>
      </c>
      <c r="S13" t="s">
        <v>3</v>
      </c>
      <c r="T13" t="s">
        <v>9</v>
      </c>
      <c r="U13" t="s">
        <v>194</v>
      </c>
      <c r="V13" t="s">
        <v>354</v>
      </c>
      <c r="W13" t="s">
        <v>3</v>
      </c>
      <c r="X13" t="s">
        <v>355</v>
      </c>
      <c r="Y13" t="s">
        <v>3</v>
      </c>
      <c r="Z13" t="s">
        <v>197</v>
      </c>
      <c r="AA13" t="s">
        <v>3</v>
      </c>
      <c r="AB13" t="s">
        <v>3</v>
      </c>
      <c r="AC13" t="s">
        <v>9</v>
      </c>
      <c r="AD13" t="s">
        <v>3</v>
      </c>
      <c r="AE13" t="s">
        <v>356</v>
      </c>
      <c r="AF13" t="s">
        <v>3</v>
      </c>
      <c r="AG13" t="s">
        <v>3</v>
      </c>
      <c r="AH13" t="s">
        <v>3</v>
      </c>
      <c r="AI13" t="s">
        <v>9</v>
      </c>
      <c r="AJ13" t="s">
        <v>3</v>
      </c>
      <c r="AK13" t="s">
        <v>9</v>
      </c>
      <c r="AL13" t="s">
        <v>357</v>
      </c>
      <c r="AM13" t="s">
        <v>220</v>
      </c>
      <c r="AN13" t="s">
        <v>11</v>
      </c>
      <c r="AO13" t="s">
        <v>4</v>
      </c>
      <c r="AP13" t="s">
        <v>358</v>
      </c>
      <c r="AQ13">
        <v>3</v>
      </c>
      <c r="AR13">
        <v>2</v>
      </c>
      <c r="AS13">
        <v>2</v>
      </c>
      <c r="AT13" t="s">
        <v>359</v>
      </c>
      <c r="AU13" t="s">
        <v>3</v>
      </c>
      <c r="AV13" t="s">
        <v>360</v>
      </c>
      <c r="AW13" t="s">
        <v>3</v>
      </c>
      <c r="AX13" t="s">
        <v>361</v>
      </c>
      <c r="AY13" t="s">
        <v>3</v>
      </c>
      <c r="AZ13" t="s">
        <v>11</v>
      </c>
      <c r="BA13" t="s">
        <v>11</v>
      </c>
      <c r="BB13" t="s">
        <v>9</v>
      </c>
      <c r="BC13" t="s">
        <v>11</v>
      </c>
      <c r="BD13" t="s">
        <v>10</v>
      </c>
      <c r="BE13" t="s">
        <v>10</v>
      </c>
      <c r="BF13" t="s">
        <v>10</v>
      </c>
      <c r="BG13" t="s">
        <v>9</v>
      </c>
      <c r="BH13" t="s">
        <v>362</v>
      </c>
      <c r="BI13" t="s">
        <v>3</v>
      </c>
      <c r="BJ13" t="s">
        <v>118</v>
      </c>
      <c r="BK13" t="s">
        <v>3</v>
      </c>
      <c r="BL13" t="s">
        <v>11</v>
      </c>
      <c r="BM13" t="s">
        <v>3</v>
      </c>
      <c r="BN13" t="s">
        <v>10</v>
      </c>
      <c r="BO13" t="s">
        <v>11</v>
      </c>
      <c r="BP13" t="s">
        <v>224</v>
      </c>
      <c r="BQ13" t="s">
        <v>363</v>
      </c>
      <c r="BR13" t="s">
        <v>341</v>
      </c>
      <c r="BS13" t="s">
        <v>364</v>
      </c>
      <c r="BT13" t="s">
        <v>9</v>
      </c>
      <c r="BU13" t="s">
        <v>3</v>
      </c>
      <c r="BV13" t="s">
        <v>3</v>
      </c>
      <c r="BW13" t="s">
        <v>3</v>
      </c>
      <c r="BX13" t="s">
        <v>3</v>
      </c>
      <c r="BY13" t="s">
        <v>3</v>
      </c>
      <c r="BZ13" t="s">
        <v>3</v>
      </c>
      <c r="CA13" t="s">
        <v>3</v>
      </c>
      <c r="CB13" t="s">
        <v>3</v>
      </c>
      <c r="CC13" t="s">
        <v>3</v>
      </c>
      <c r="CD13" t="s">
        <v>9</v>
      </c>
      <c r="CE13" t="s">
        <v>9</v>
      </c>
      <c r="CF13" t="s">
        <v>11</v>
      </c>
      <c r="CG13" t="s">
        <v>11</v>
      </c>
    </row>
    <row r="14" spans="1:85" x14ac:dyDescent="0.3">
      <c r="A14" t="s">
        <v>213</v>
      </c>
      <c r="B14">
        <v>47</v>
      </c>
      <c r="C14" t="s">
        <v>187</v>
      </c>
      <c r="D14" t="s">
        <v>110</v>
      </c>
      <c r="E14" t="s">
        <v>230</v>
      </c>
      <c r="F14" t="s">
        <v>59</v>
      </c>
      <c r="G14" t="s">
        <v>59</v>
      </c>
      <c r="H14" t="s">
        <v>189</v>
      </c>
      <c r="I14" t="s">
        <v>251</v>
      </c>
      <c r="J14" t="s">
        <v>3</v>
      </c>
      <c r="K14" t="s">
        <v>22</v>
      </c>
      <c r="L14" t="s">
        <v>11</v>
      </c>
      <c r="M14" t="s">
        <v>278</v>
      </c>
      <c r="N14" t="s">
        <v>352</v>
      </c>
      <c r="O14" t="s">
        <v>22</v>
      </c>
      <c r="P14" t="s">
        <v>280</v>
      </c>
      <c r="Q14" t="s">
        <v>3</v>
      </c>
      <c r="R14" t="s">
        <v>365</v>
      </c>
      <c r="S14" t="s">
        <v>3</v>
      </c>
      <c r="T14" t="s">
        <v>9</v>
      </c>
      <c r="U14" t="s">
        <v>194</v>
      </c>
      <c r="V14" t="s">
        <v>366</v>
      </c>
      <c r="W14" t="s">
        <v>3</v>
      </c>
      <c r="X14" t="s">
        <v>367</v>
      </c>
      <c r="Y14" t="s">
        <v>3</v>
      </c>
      <c r="Z14" t="s">
        <v>368</v>
      </c>
      <c r="AA14" t="s">
        <v>3</v>
      </c>
      <c r="AB14" t="s">
        <v>3</v>
      </c>
      <c r="AC14" t="s">
        <v>11</v>
      </c>
      <c r="AD14" t="s">
        <v>3</v>
      </c>
      <c r="AE14" t="s">
        <v>369</v>
      </c>
      <c r="AF14" t="s">
        <v>3</v>
      </c>
      <c r="AG14" t="s">
        <v>3</v>
      </c>
      <c r="AH14" t="s">
        <v>3</v>
      </c>
      <c r="AI14" t="s">
        <v>9</v>
      </c>
      <c r="AJ14" t="s">
        <v>11</v>
      </c>
      <c r="AK14" t="s">
        <v>10</v>
      </c>
      <c r="AL14" t="s">
        <v>319</v>
      </c>
      <c r="AM14" t="s">
        <v>201</v>
      </c>
      <c r="AN14" t="s">
        <v>11</v>
      </c>
      <c r="AO14" t="s">
        <v>260</v>
      </c>
      <c r="AP14" t="s">
        <v>3</v>
      </c>
      <c r="AQ14">
        <v>6</v>
      </c>
      <c r="AR14">
        <v>4</v>
      </c>
      <c r="AS14">
        <v>3</v>
      </c>
      <c r="AT14" t="s">
        <v>203</v>
      </c>
      <c r="AU14" t="s">
        <v>3</v>
      </c>
      <c r="AV14" t="s">
        <v>370</v>
      </c>
      <c r="AW14" t="s">
        <v>3</v>
      </c>
      <c r="AX14" t="s">
        <v>371</v>
      </c>
      <c r="AY14" t="s">
        <v>3</v>
      </c>
      <c r="AZ14" t="s">
        <v>11</v>
      </c>
      <c r="BA14" t="s">
        <v>11</v>
      </c>
      <c r="BB14" t="s">
        <v>11</v>
      </c>
      <c r="BC14" t="s">
        <v>11</v>
      </c>
      <c r="BD14" t="s">
        <v>9</v>
      </c>
      <c r="BE14" t="s">
        <v>11</v>
      </c>
      <c r="BF14" t="s">
        <v>206</v>
      </c>
      <c r="BG14" t="s">
        <v>11</v>
      </c>
      <c r="BH14" t="s">
        <v>372</v>
      </c>
      <c r="BI14" t="s">
        <v>3</v>
      </c>
      <c r="BJ14" t="s">
        <v>373</v>
      </c>
      <c r="BK14" t="s">
        <v>3</v>
      </c>
      <c r="BL14" t="s">
        <v>11</v>
      </c>
      <c r="BM14" t="s">
        <v>3</v>
      </c>
      <c r="BN14" t="s">
        <v>11</v>
      </c>
      <c r="BO14" t="s">
        <v>11</v>
      </c>
      <c r="BP14" t="s">
        <v>9</v>
      </c>
      <c r="BQ14" t="s">
        <v>374</v>
      </c>
      <c r="BR14" t="s">
        <v>375</v>
      </c>
      <c r="BS14" t="s">
        <v>376</v>
      </c>
      <c r="BT14" t="s">
        <v>11</v>
      </c>
      <c r="BU14" t="s">
        <v>211</v>
      </c>
      <c r="BV14" t="s">
        <v>3</v>
      </c>
      <c r="BW14" t="s">
        <v>224</v>
      </c>
      <c r="BX14" t="s">
        <v>84</v>
      </c>
      <c r="BY14" t="s">
        <v>3</v>
      </c>
      <c r="BZ14" t="s">
        <v>3</v>
      </c>
      <c r="CA14" t="s">
        <v>377</v>
      </c>
      <c r="CB14" t="s">
        <v>3</v>
      </c>
      <c r="CC14" t="s">
        <v>11</v>
      </c>
      <c r="CD14" t="s">
        <v>9</v>
      </c>
      <c r="CE14" t="s">
        <v>11</v>
      </c>
      <c r="CF14" t="s">
        <v>11</v>
      </c>
      <c r="CG14" t="s">
        <v>11</v>
      </c>
    </row>
    <row r="15" spans="1:85" x14ac:dyDescent="0.3">
      <c r="A15" t="s">
        <v>213</v>
      </c>
      <c r="B15">
        <v>56</v>
      </c>
      <c r="C15" t="s">
        <v>187</v>
      </c>
      <c r="D15" t="s">
        <v>109</v>
      </c>
      <c r="E15" t="s">
        <v>230</v>
      </c>
      <c r="F15" t="s">
        <v>49</v>
      </c>
      <c r="G15" t="s">
        <v>49</v>
      </c>
      <c r="H15" t="s">
        <v>189</v>
      </c>
      <c r="I15" t="s">
        <v>251</v>
      </c>
      <c r="J15" t="s">
        <v>3</v>
      </c>
      <c r="K15" t="s">
        <v>32</v>
      </c>
      <c r="L15" t="s">
        <v>9</v>
      </c>
      <c r="M15" t="s">
        <v>278</v>
      </c>
      <c r="N15" t="s">
        <v>252</v>
      </c>
      <c r="O15" t="s">
        <v>3</v>
      </c>
      <c r="P15" t="s">
        <v>3</v>
      </c>
      <c r="Q15" t="s">
        <v>3</v>
      </c>
      <c r="R15" t="s">
        <v>3</v>
      </c>
      <c r="S15" t="s">
        <v>314</v>
      </c>
      <c r="T15" t="s">
        <v>9</v>
      </c>
      <c r="U15" t="s">
        <v>194</v>
      </c>
      <c r="V15" t="s">
        <v>378</v>
      </c>
      <c r="W15" t="s">
        <v>3</v>
      </c>
      <c r="X15" t="s">
        <v>379</v>
      </c>
      <c r="Y15" t="s">
        <v>3</v>
      </c>
      <c r="Z15" t="s">
        <v>197</v>
      </c>
      <c r="AA15" t="s">
        <v>3</v>
      </c>
      <c r="AB15" t="s">
        <v>3</v>
      </c>
      <c r="AC15" t="s">
        <v>9</v>
      </c>
      <c r="AD15" t="s">
        <v>3</v>
      </c>
      <c r="AE15" t="s">
        <v>380</v>
      </c>
      <c r="AF15" t="s">
        <v>3</v>
      </c>
      <c r="AG15" t="s">
        <v>3</v>
      </c>
      <c r="AH15" t="s">
        <v>3</v>
      </c>
      <c r="AI15" t="s">
        <v>9</v>
      </c>
      <c r="AJ15" t="s">
        <v>9</v>
      </c>
      <c r="AK15" t="s">
        <v>11</v>
      </c>
      <c r="AL15" t="s">
        <v>381</v>
      </c>
      <c r="AM15" t="s">
        <v>297</v>
      </c>
      <c r="AN15" t="s">
        <v>11</v>
      </c>
      <c r="AO15" t="s">
        <v>260</v>
      </c>
      <c r="AP15" t="s">
        <v>3</v>
      </c>
      <c r="AQ15">
        <v>10</v>
      </c>
      <c r="AR15">
        <v>2</v>
      </c>
      <c r="AS15">
        <v>2</v>
      </c>
      <c r="AT15" t="s">
        <v>241</v>
      </c>
      <c r="AU15" t="s">
        <v>3</v>
      </c>
      <c r="AV15" t="s">
        <v>382</v>
      </c>
      <c r="AW15" t="s">
        <v>3</v>
      </c>
      <c r="AX15" t="s">
        <v>383</v>
      </c>
      <c r="AY15" t="s">
        <v>3</v>
      </c>
      <c r="AZ15" t="s">
        <v>11</v>
      </c>
      <c r="BA15" t="s">
        <v>9</v>
      </c>
      <c r="BB15" t="s">
        <v>11</v>
      </c>
      <c r="BC15" t="s">
        <v>9</v>
      </c>
      <c r="BD15" t="s">
        <v>9</v>
      </c>
      <c r="BE15" t="s">
        <v>9</v>
      </c>
      <c r="BF15" t="s">
        <v>9</v>
      </c>
      <c r="BG15" t="s">
        <v>9</v>
      </c>
      <c r="BH15" t="s">
        <v>384</v>
      </c>
      <c r="BI15" t="s">
        <v>3</v>
      </c>
      <c r="BJ15" t="s">
        <v>385</v>
      </c>
      <c r="BK15" t="s">
        <v>386</v>
      </c>
      <c r="BL15" t="s">
        <v>11</v>
      </c>
      <c r="BM15" t="s">
        <v>3</v>
      </c>
      <c r="BN15" t="s">
        <v>11</v>
      </c>
      <c r="BO15" t="s">
        <v>9</v>
      </c>
      <c r="BP15" t="s">
        <v>9</v>
      </c>
      <c r="BQ15" t="s">
        <v>387</v>
      </c>
      <c r="BR15" t="s">
        <v>388</v>
      </c>
      <c r="BS15" t="s">
        <v>389</v>
      </c>
      <c r="BT15" t="s">
        <v>9</v>
      </c>
      <c r="BU15" t="s">
        <v>3</v>
      </c>
      <c r="BV15" t="s">
        <v>3</v>
      </c>
      <c r="BW15" t="s">
        <v>3</v>
      </c>
      <c r="BX15" t="s">
        <v>3</v>
      </c>
      <c r="BY15" t="s">
        <v>3</v>
      </c>
      <c r="BZ15" t="s">
        <v>3</v>
      </c>
      <c r="CA15" t="s">
        <v>3</v>
      </c>
      <c r="CB15" t="s">
        <v>3</v>
      </c>
      <c r="CC15" t="s">
        <v>3</v>
      </c>
      <c r="CD15" t="s">
        <v>9</v>
      </c>
      <c r="CE15" t="s">
        <v>9</v>
      </c>
      <c r="CF15" t="s">
        <v>11</v>
      </c>
      <c r="CG15" t="s">
        <v>9</v>
      </c>
    </row>
    <row r="16" spans="1:85" x14ac:dyDescent="0.3">
      <c r="A16" t="s">
        <v>186</v>
      </c>
      <c r="B16">
        <v>51</v>
      </c>
      <c r="C16" t="s">
        <v>187</v>
      </c>
      <c r="D16" t="s">
        <v>110</v>
      </c>
      <c r="E16" t="s">
        <v>230</v>
      </c>
      <c r="F16" t="s">
        <v>58</v>
      </c>
      <c r="G16" t="s">
        <v>58</v>
      </c>
      <c r="H16" t="s">
        <v>231</v>
      </c>
      <c r="I16" t="s">
        <v>232</v>
      </c>
      <c r="J16" t="s">
        <v>3</v>
      </c>
      <c r="K16" t="s">
        <v>31</v>
      </c>
      <c r="L16" t="s">
        <v>11</v>
      </c>
      <c r="M16" t="s">
        <v>278</v>
      </c>
      <c r="N16" t="s">
        <v>352</v>
      </c>
      <c r="O16" t="s">
        <v>31</v>
      </c>
      <c r="P16" t="s">
        <v>390</v>
      </c>
      <c r="Q16" t="s">
        <v>3</v>
      </c>
      <c r="R16" t="s">
        <v>391</v>
      </c>
      <c r="S16" t="s">
        <v>3</v>
      </c>
      <c r="T16" t="s">
        <v>9</v>
      </c>
      <c r="U16" t="s">
        <v>315</v>
      </c>
      <c r="V16" t="s">
        <v>4</v>
      </c>
      <c r="W16" t="s">
        <v>3</v>
      </c>
      <c r="X16" t="s">
        <v>392</v>
      </c>
      <c r="Y16" t="s">
        <v>3</v>
      </c>
      <c r="Z16" t="s">
        <v>368</v>
      </c>
      <c r="AA16" t="s">
        <v>3</v>
      </c>
      <c r="AB16" t="s">
        <v>3</v>
      </c>
      <c r="AC16" t="s">
        <v>9</v>
      </c>
      <c r="AD16" t="s">
        <v>393</v>
      </c>
      <c r="AE16" t="s">
        <v>394</v>
      </c>
      <c r="AF16" t="s">
        <v>3</v>
      </c>
      <c r="AG16" t="s">
        <v>395</v>
      </c>
      <c r="AH16" t="s">
        <v>3</v>
      </c>
      <c r="AI16" t="s">
        <v>10</v>
      </c>
      <c r="AJ16" t="s">
        <v>3</v>
      </c>
      <c r="AK16" t="s">
        <v>10</v>
      </c>
      <c r="AL16" t="s">
        <v>200</v>
      </c>
      <c r="AM16" t="s">
        <v>320</v>
      </c>
      <c r="AN16" t="s">
        <v>9</v>
      </c>
      <c r="AO16" t="s">
        <v>3</v>
      </c>
      <c r="AP16" t="s">
        <v>3</v>
      </c>
      <c r="AQ16">
        <v>5</v>
      </c>
      <c r="AR16">
        <v>3</v>
      </c>
      <c r="AS16">
        <v>0</v>
      </c>
      <c r="AT16" t="s">
        <v>241</v>
      </c>
      <c r="AU16" t="s">
        <v>3</v>
      </c>
      <c r="AV16" t="s">
        <v>396</v>
      </c>
      <c r="AW16" t="s">
        <v>3</v>
      </c>
      <c r="AX16" t="s">
        <v>397</v>
      </c>
      <c r="AY16" t="s">
        <v>3</v>
      </c>
      <c r="AZ16" t="s">
        <v>11</v>
      </c>
      <c r="BA16" t="s">
        <v>11</v>
      </c>
      <c r="BB16" t="s">
        <v>11</v>
      </c>
      <c r="BC16" t="s">
        <v>11</v>
      </c>
      <c r="BD16" t="s">
        <v>224</v>
      </c>
      <c r="BE16" t="s">
        <v>11</v>
      </c>
      <c r="BF16" t="s">
        <v>206</v>
      </c>
      <c r="BG16" t="s">
        <v>11</v>
      </c>
      <c r="BH16" t="s">
        <v>245</v>
      </c>
      <c r="BI16" t="s">
        <v>3</v>
      </c>
      <c r="BJ16" t="s">
        <v>10</v>
      </c>
      <c r="BK16" t="s">
        <v>3</v>
      </c>
      <c r="BL16" t="s">
        <v>11</v>
      </c>
      <c r="BM16" t="s">
        <v>3</v>
      </c>
      <c r="BN16" t="s">
        <v>10</v>
      </c>
      <c r="BO16" t="s">
        <v>11</v>
      </c>
      <c r="BP16" t="s">
        <v>224</v>
      </c>
      <c r="BQ16" t="s">
        <v>388</v>
      </c>
      <c r="BR16" t="s">
        <v>398</v>
      </c>
      <c r="BS16" t="s">
        <v>376</v>
      </c>
      <c r="BT16" t="s">
        <v>9</v>
      </c>
      <c r="BU16" t="s">
        <v>3</v>
      </c>
      <c r="BV16" t="s">
        <v>3</v>
      </c>
      <c r="BW16" t="s">
        <v>3</v>
      </c>
      <c r="BX16" t="s">
        <v>3</v>
      </c>
      <c r="BY16" t="s">
        <v>3</v>
      </c>
      <c r="BZ16" t="s">
        <v>3</v>
      </c>
      <c r="CA16" t="s">
        <v>3</v>
      </c>
      <c r="CB16" t="s">
        <v>3</v>
      </c>
      <c r="CC16" t="s">
        <v>3</v>
      </c>
      <c r="CD16" t="s">
        <v>10</v>
      </c>
      <c r="CE16" t="s">
        <v>10</v>
      </c>
      <c r="CF16" t="s">
        <v>11</v>
      </c>
      <c r="CG16" t="s">
        <v>11</v>
      </c>
    </row>
    <row r="17" spans="1:85" x14ac:dyDescent="0.3">
      <c r="A17" t="s">
        <v>213</v>
      </c>
      <c r="B17">
        <v>51</v>
      </c>
      <c r="C17" t="s">
        <v>187</v>
      </c>
      <c r="D17" t="s">
        <v>109</v>
      </c>
      <c r="E17" t="s">
        <v>230</v>
      </c>
      <c r="F17" t="s">
        <v>58</v>
      </c>
      <c r="G17" t="s">
        <v>58</v>
      </c>
      <c r="H17" t="s">
        <v>231</v>
      </c>
      <c r="I17" t="s">
        <v>232</v>
      </c>
      <c r="J17" t="s">
        <v>3</v>
      </c>
      <c r="K17" t="s">
        <v>26</v>
      </c>
      <c r="L17" t="s">
        <v>11</v>
      </c>
      <c r="M17" t="s">
        <v>278</v>
      </c>
      <c r="N17" t="s">
        <v>352</v>
      </c>
      <c r="O17" t="s">
        <v>30</v>
      </c>
      <c r="P17" t="s">
        <v>280</v>
      </c>
      <c r="Q17" t="s">
        <v>3</v>
      </c>
      <c r="R17" t="s">
        <v>341</v>
      </c>
      <c r="S17" t="s">
        <v>3</v>
      </c>
      <c r="T17" t="s">
        <v>9</v>
      </c>
      <c r="U17" t="s">
        <v>214</v>
      </c>
      <c r="V17" t="s">
        <v>399</v>
      </c>
      <c r="W17" t="s">
        <v>3</v>
      </c>
      <c r="X17" t="s">
        <v>400</v>
      </c>
      <c r="Y17" t="s">
        <v>3</v>
      </c>
      <c r="Z17" t="s">
        <v>217</v>
      </c>
      <c r="AA17" t="s">
        <v>3</v>
      </c>
      <c r="AB17" t="s">
        <v>3</v>
      </c>
      <c r="AC17" t="s">
        <v>11</v>
      </c>
      <c r="AD17" t="s">
        <v>401</v>
      </c>
      <c r="AE17" t="s">
        <v>402</v>
      </c>
      <c r="AF17" t="s">
        <v>3</v>
      </c>
      <c r="AG17" t="s">
        <v>3</v>
      </c>
      <c r="AH17" t="s">
        <v>3</v>
      </c>
      <c r="AI17" t="s">
        <v>9</v>
      </c>
      <c r="AJ17" t="s">
        <v>3</v>
      </c>
      <c r="AK17" t="s">
        <v>9</v>
      </c>
      <c r="AL17" t="s">
        <v>270</v>
      </c>
      <c r="AM17" t="s">
        <v>220</v>
      </c>
      <c r="AN17" t="s">
        <v>9</v>
      </c>
      <c r="AO17" t="s">
        <v>3</v>
      </c>
      <c r="AP17" t="s">
        <v>3</v>
      </c>
      <c r="AQ17">
        <v>3</v>
      </c>
      <c r="AR17">
        <v>3</v>
      </c>
      <c r="AS17">
        <v>1</v>
      </c>
      <c r="AT17" t="s">
        <v>203</v>
      </c>
      <c r="AU17" t="s">
        <v>3</v>
      </c>
      <c r="AV17" t="s">
        <v>403</v>
      </c>
      <c r="AW17" t="s">
        <v>3</v>
      </c>
      <c r="AX17" t="s">
        <v>404</v>
      </c>
      <c r="AY17" t="s">
        <v>3</v>
      </c>
      <c r="AZ17" t="s">
        <v>11</v>
      </c>
      <c r="BA17" t="s">
        <v>11</v>
      </c>
      <c r="BB17" t="s">
        <v>11</v>
      </c>
      <c r="BC17" t="s">
        <v>11</v>
      </c>
      <c r="BD17" t="s">
        <v>224</v>
      </c>
      <c r="BE17" t="s">
        <v>10</v>
      </c>
      <c r="BF17" t="s">
        <v>10</v>
      </c>
      <c r="BG17" t="s">
        <v>11</v>
      </c>
      <c r="BH17" t="s">
        <v>362</v>
      </c>
      <c r="BI17" t="s">
        <v>3</v>
      </c>
      <c r="BJ17" t="s">
        <v>118</v>
      </c>
      <c r="BK17" t="s">
        <v>3</v>
      </c>
      <c r="BL17" t="s">
        <v>11</v>
      </c>
      <c r="BM17" t="s">
        <v>3</v>
      </c>
      <c r="BN17" t="s">
        <v>11</v>
      </c>
      <c r="BO17" t="s">
        <v>11</v>
      </c>
      <c r="BP17" t="s">
        <v>9</v>
      </c>
      <c r="BQ17" t="s">
        <v>405</v>
      </c>
      <c r="BR17" t="s">
        <v>406</v>
      </c>
      <c r="BS17" t="s">
        <v>407</v>
      </c>
      <c r="BT17" t="s">
        <v>11</v>
      </c>
      <c r="BU17" t="s">
        <v>211</v>
      </c>
      <c r="BV17" t="s">
        <v>3</v>
      </c>
      <c r="BW17" t="s">
        <v>9</v>
      </c>
      <c r="BX17" t="s">
        <v>3</v>
      </c>
      <c r="BY17" t="s">
        <v>3</v>
      </c>
      <c r="BZ17" t="s">
        <v>3</v>
      </c>
      <c r="CA17" t="s">
        <v>408</v>
      </c>
      <c r="CB17" t="s">
        <v>3</v>
      </c>
      <c r="CC17" t="s">
        <v>11</v>
      </c>
      <c r="CD17" t="s">
        <v>9</v>
      </c>
      <c r="CE17" t="s">
        <v>11</v>
      </c>
      <c r="CF17" t="s">
        <v>11</v>
      </c>
      <c r="CG17" t="s">
        <v>11</v>
      </c>
    </row>
    <row r="18" spans="1:85" x14ac:dyDescent="0.3">
      <c r="A18" t="s">
        <v>186</v>
      </c>
      <c r="B18">
        <v>30</v>
      </c>
      <c r="C18" t="s">
        <v>187</v>
      </c>
      <c r="D18" t="s">
        <v>113</v>
      </c>
      <c r="E18" t="s">
        <v>409</v>
      </c>
      <c r="F18" t="s">
        <v>46</v>
      </c>
      <c r="G18" t="s">
        <v>3</v>
      </c>
      <c r="H18" t="s">
        <v>189</v>
      </c>
      <c r="I18" t="s">
        <v>251</v>
      </c>
      <c r="J18" t="s">
        <v>3</v>
      </c>
      <c r="K18" t="s">
        <v>22</v>
      </c>
      <c r="L18" t="s">
        <v>9</v>
      </c>
      <c r="M18" t="s">
        <v>233</v>
      </c>
      <c r="N18" t="s">
        <v>252</v>
      </c>
      <c r="O18" t="s">
        <v>3</v>
      </c>
      <c r="P18" t="s">
        <v>3</v>
      </c>
      <c r="Q18" t="s">
        <v>3</v>
      </c>
      <c r="R18" t="s">
        <v>3</v>
      </c>
      <c r="S18" t="s">
        <v>410</v>
      </c>
      <c r="T18" t="s">
        <v>9</v>
      </c>
      <c r="U18" t="s">
        <v>214</v>
      </c>
      <c r="V18" t="s">
        <v>411</v>
      </c>
      <c r="W18" t="s">
        <v>3</v>
      </c>
      <c r="X18" t="s">
        <v>412</v>
      </c>
      <c r="Y18" t="s">
        <v>3</v>
      </c>
      <c r="Z18" t="s">
        <v>197</v>
      </c>
      <c r="AA18" t="s">
        <v>3</v>
      </c>
      <c r="AB18" t="s">
        <v>3</v>
      </c>
      <c r="AC18" t="s">
        <v>11</v>
      </c>
      <c r="AD18" t="s">
        <v>3</v>
      </c>
      <c r="AE18" t="s">
        <v>198</v>
      </c>
      <c r="AF18" t="s">
        <v>3</v>
      </c>
      <c r="AG18" t="s">
        <v>413</v>
      </c>
      <c r="AH18" t="s">
        <v>3</v>
      </c>
      <c r="AI18" t="s">
        <v>9</v>
      </c>
      <c r="AJ18" t="s">
        <v>3</v>
      </c>
      <c r="AK18" t="s">
        <v>9</v>
      </c>
      <c r="AL18" t="s">
        <v>200</v>
      </c>
      <c r="AM18" t="s">
        <v>201</v>
      </c>
      <c r="AN18" t="s">
        <v>11</v>
      </c>
      <c r="AO18" t="s">
        <v>260</v>
      </c>
      <c r="AP18" t="s">
        <v>3</v>
      </c>
      <c r="AQ18">
        <v>2</v>
      </c>
      <c r="AR18">
        <v>0</v>
      </c>
      <c r="AS18">
        <v>1</v>
      </c>
      <c r="AT18" t="s">
        <v>241</v>
      </c>
      <c r="AU18" t="s">
        <v>3</v>
      </c>
      <c r="AV18" t="s">
        <v>414</v>
      </c>
      <c r="AW18" t="s">
        <v>3</v>
      </c>
      <c r="AX18" t="s">
        <v>415</v>
      </c>
      <c r="AY18" t="s">
        <v>3</v>
      </c>
      <c r="AZ18" t="s">
        <v>11</v>
      </c>
      <c r="BA18" t="s">
        <v>9</v>
      </c>
      <c r="BB18" t="s">
        <v>11</v>
      </c>
      <c r="BC18" t="s">
        <v>11</v>
      </c>
      <c r="BD18" t="s">
        <v>9</v>
      </c>
      <c r="BE18" t="s">
        <v>11</v>
      </c>
      <c r="BF18" t="s">
        <v>206</v>
      </c>
      <c r="BG18" t="s">
        <v>10</v>
      </c>
      <c r="BH18" t="s">
        <v>416</v>
      </c>
      <c r="BI18" t="s">
        <v>3</v>
      </c>
      <c r="BJ18" t="s">
        <v>10</v>
      </c>
      <c r="BK18" t="s">
        <v>3</v>
      </c>
      <c r="BL18" t="s">
        <v>11</v>
      </c>
      <c r="BM18" t="s">
        <v>3</v>
      </c>
      <c r="BN18" t="s">
        <v>9</v>
      </c>
      <c r="BO18" t="s">
        <v>10</v>
      </c>
      <c r="BP18" t="s">
        <v>224</v>
      </c>
      <c r="BQ18" t="s">
        <v>252</v>
      </c>
      <c r="BR18" t="s">
        <v>417</v>
      </c>
      <c r="BS18" t="s">
        <v>228</v>
      </c>
      <c r="BT18" t="s">
        <v>11</v>
      </c>
      <c r="BU18" t="s">
        <v>211</v>
      </c>
      <c r="BV18" t="s">
        <v>3</v>
      </c>
      <c r="BW18" t="s">
        <v>11</v>
      </c>
      <c r="BX18" t="s">
        <v>83</v>
      </c>
      <c r="BY18" t="s">
        <v>3</v>
      </c>
      <c r="BZ18" t="s">
        <v>3</v>
      </c>
      <c r="CA18" t="s">
        <v>418</v>
      </c>
      <c r="CB18" t="s">
        <v>3</v>
      </c>
      <c r="CC18" t="s">
        <v>9</v>
      </c>
      <c r="CD18" t="s">
        <v>11</v>
      </c>
      <c r="CE18" t="s">
        <v>11</v>
      </c>
      <c r="CF18" t="s">
        <v>9</v>
      </c>
      <c r="CG18" t="s">
        <v>9</v>
      </c>
    </row>
    <row r="19" spans="1:85" x14ac:dyDescent="0.3">
      <c r="A19" t="s">
        <v>213</v>
      </c>
      <c r="B19">
        <v>54</v>
      </c>
      <c r="C19" t="s">
        <v>187</v>
      </c>
      <c r="D19" t="s">
        <v>110</v>
      </c>
      <c r="E19" t="s">
        <v>188</v>
      </c>
      <c r="F19" t="s">
        <v>75</v>
      </c>
      <c r="G19" t="s">
        <v>75</v>
      </c>
      <c r="H19" t="s">
        <v>189</v>
      </c>
      <c r="I19" t="s">
        <v>251</v>
      </c>
      <c r="J19" t="s">
        <v>3</v>
      </c>
      <c r="K19" t="s">
        <v>30</v>
      </c>
      <c r="L19" t="s">
        <v>11</v>
      </c>
      <c r="M19" t="s">
        <v>191</v>
      </c>
      <c r="N19" t="s">
        <v>419</v>
      </c>
      <c r="O19" t="s">
        <v>30</v>
      </c>
      <c r="P19" t="s">
        <v>234</v>
      </c>
      <c r="Q19" t="s">
        <v>3</v>
      </c>
      <c r="R19" t="s">
        <v>3</v>
      </c>
      <c r="S19" t="s">
        <v>3</v>
      </c>
      <c r="T19" t="s">
        <v>9</v>
      </c>
      <c r="U19" t="s">
        <v>420</v>
      </c>
      <c r="V19" t="s">
        <v>421</v>
      </c>
      <c r="W19" t="s">
        <v>3</v>
      </c>
      <c r="X19" t="s">
        <v>379</v>
      </c>
      <c r="Y19" t="s">
        <v>3</v>
      </c>
      <c r="Z19" t="s">
        <v>217</v>
      </c>
      <c r="AA19" t="s">
        <v>3</v>
      </c>
      <c r="AB19" t="s">
        <v>3</v>
      </c>
      <c r="AC19" t="s">
        <v>11</v>
      </c>
      <c r="AD19" t="s">
        <v>3</v>
      </c>
      <c r="AE19" t="s">
        <v>422</v>
      </c>
      <c r="AF19" t="s">
        <v>3</v>
      </c>
      <c r="AG19" t="s">
        <v>423</v>
      </c>
      <c r="AH19" t="s">
        <v>424</v>
      </c>
      <c r="AI19" t="s">
        <v>9</v>
      </c>
      <c r="AJ19" t="s">
        <v>11</v>
      </c>
      <c r="AK19" t="s">
        <v>11</v>
      </c>
      <c r="AL19" t="s">
        <v>425</v>
      </c>
      <c r="AM19" t="s">
        <v>320</v>
      </c>
      <c r="AN19" t="s">
        <v>11</v>
      </c>
      <c r="AO19" t="s">
        <v>426</v>
      </c>
      <c r="AP19" t="s">
        <v>3</v>
      </c>
      <c r="AQ19">
        <v>3</v>
      </c>
      <c r="AR19">
        <v>0</v>
      </c>
      <c r="AS19">
        <v>2</v>
      </c>
      <c r="AT19" t="s">
        <v>203</v>
      </c>
      <c r="AU19" t="s">
        <v>3</v>
      </c>
      <c r="AV19" t="s">
        <v>427</v>
      </c>
      <c r="AW19" t="s">
        <v>3</v>
      </c>
      <c r="AX19" t="s">
        <v>223</v>
      </c>
      <c r="AY19" t="s">
        <v>3</v>
      </c>
      <c r="AZ19" t="s">
        <v>11</v>
      </c>
      <c r="BA19" t="s">
        <v>11</v>
      </c>
      <c r="BB19" t="s">
        <v>11</v>
      </c>
      <c r="BC19" t="s">
        <v>11</v>
      </c>
      <c r="BD19" t="s">
        <v>224</v>
      </c>
      <c r="BE19" t="s">
        <v>11</v>
      </c>
      <c r="BF19" t="s">
        <v>206</v>
      </c>
      <c r="BG19" t="s">
        <v>11</v>
      </c>
      <c r="BH19" t="s">
        <v>428</v>
      </c>
      <c r="BI19" t="s">
        <v>3</v>
      </c>
      <c r="BJ19" t="s">
        <v>429</v>
      </c>
      <c r="BK19" t="s">
        <v>3</v>
      </c>
      <c r="BL19" t="s">
        <v>11</v>
      </c>
      <c r="BM19" t="s">
        <v>3</v>
      </c>
      <c r="BN19" t="s">
        <v>11</v>
      </c>
      <c r="BO19" t="s">
        <v>11</v>
      </c>
      <c r="BP19" t="s">
        <v>9</v>
      </c>
      <c r="BQ19" t="s">
        <v>430</v>
      </c>
      <c r="BR19" t="s">
        <v>431</v>
      </c>
      <c r="BS19" t="s">
        <v>432</v>
      </c>
      <c r="BT19" t="s">
        <v>11</v>
      </c>
      <c r="BU19" t="s">
        <v>96</v>
      </c>
      <c r="BV19" t="s">
        <v>3</v>
      </c>
      <c r="BW19" t="s">
        <v>11</v>
      </c>
      <c r="BX19" t="s">
        <v>83</v>
      </c>
      <c r="BY19" t="s">
        <v>3</v>
      </c>
      <c r="BZ19" t="s">
        <v>3</v>
      </c>
      <c r="CA19" t="s">
        <v>433</v>
      </c>
      <c r="CB19" t="s">
        <v>3</v>
      </c>
      <c r="CC19" t="s">
        <v>9</v>
      </c>
      <c r="CD19" t="s">
        <v>9</v>
      </c>
      <c r="CE19" t="s">
        <v>11</v>
      </c>
      <c r="CF19" t="s">
        <v>11</v>
      </c>
      <c r="CG19" t="s">
        <v>9</v>
      </c>
    </row>
    <row r="20" spans="1:85" x14ac:dyDescent="0.3">
      <c r="A20" t="s">
        <v>186</v>
      </c>
      <c r="B20">
        <v>68</v>
      </c>
      <c r="C20" t="s">
        <v>187</v>
      </c>
      <c r="D20" t="s">
        <v>109</v>
      </c>
      <c r="E20" t="s">
        <v>230</v>
      </c>
      <c r="F20" t="s">
        <v>47</v>
      </c>
      <c r="G20" t="s">
        <v>3</v>
      </c>
      <c r="H20" t="s">
        <v>189</v>
      </c>
      <c r="I20" t="s">
        <v>232</v>
      </c>
      <c r="J20" t="s">
        <v>3</v>
      </c>
      <c r="K20" t="s">
        <v>15</v>
      </c>
      <c r="L20" t="s">
        <v>11</v>
      </c>
      <c r="M20" t="s">
        <v>278</v>
      </c>
      <c r="N20" t="s">
        <v>279</v>
      </c>
      <c r="O20" t="s">
        <v>434</v>
      </c>
      <c r="P20" t="s">
        <v>234</v>
      </c>
      <c r="Q20" t="s">
        <v>3</v>
      </c>
      <c r="R20" t="s">
        <v>435</v>
      </c>
      <c r="S20" t="s">
        <v>3</v>
      </c>
      <c r="T20" t="s">
        <v>9</v>
      </c>
      <c r="U20" t="s">
        <v>194</v>
      </c>
      <c r="V20" t="s">
        <v>436</v>
      </c>
      <c r="W20" t="s">
        <v>3</v>
      </c>
      <c r="X20" t="s">
        <v>392</v>
      </c>
      <c r="Y20" t="s">
        <v>3</v>
      </c>
      <c r="Z20" t="s">
        <v>217</v>
      </c>
      <c r="AA20" t="s">
        <v>3</v>
      </c>
      <c r="AB20" t="s">
        <v>3</v>
      </c>
      <c r="AC20" t="s">
        <v>11</v>
      </c>
      <c r="AD20" t="s">
        <v>437</v>
      </c>
      <c r="AE20" t="s">
        <v>438</v>
      </c>
      <c r="AF20" t="s">
        <v>3</v>
      </c>
      <c r="AG20" t="s">
        <v>199</v>
      </c>
      <c r="AH20" t="s">
        <v>3</v>
      </c>
      <c r="AI20" t="s">
        <v>9</v>
      </c>
      <c r="AJ20" t="s">
        <v>11</v>
      </c>
      <c r="AK20" t="s">
        <v>11</v>
      </c>
      <c r="AL20" t="s">
        <v>439</v>
      </c>
      <c r="AM20" t="s">
        <v>259</v>
      </c>
      <c r="AN20" t="s">
        <v>9</v>
      </c>
      <c r="AO20" t="s">
        <v>3</v>
      </c>
      <c r="AP20" t="s">
        <v>3</v>
      </c>
      <c r="AQ20">
        <v>4</v>
      </c>
      <c r="AR20">
        <v>1</v>
      </c>
      <c r="AS20">
        <v>3</v>
      </c>
      <c r="AT20" t="s">
        <v>203</v>
      </c>
      <c r="AU20" t="s">
        <v>3</v>
      </c>
      <c r="AV20" t="s">
        <v>440</v>
      </c>
      <c r="AW20" t="s">
        <v>3</v>
      </c>
      <c r="AX20" t="s">
        <v>441</v>
      </c>
      <c r="AY20" t="s">
        <v>3</v>
      </c>
      <c r="AZ20" t="s">
        <v>11</v>
      </c>
      <c r="BA20" t="s">
        <v>11</v>
      </c>
      <c r="BB20" t="s">
        <v>11</v>
      </c>
      <c r="BC20" t="s">
        <v>11</v>
      </c>
      <c r="BD20" t="s">
        <v>9</v>
      </c>
      <c r="BE20" t="s">
        <v>11</v>
      </c>
      <c r="BF20" t="s">
        <v>206</v>
      </c>
      <c r="BG20" t="s">
        <v>9</v>
      </c>
      <c r="BH20" t="s">
        <v>442</v>
      </c>
      <c r="BI20" t="s">
        <v>3</v>
      </c>
      <c r="BJ20" t="s">
        <v>429</v>
      </c>
      <c r="BK20" t="s">
        <v>3</v>
      </c>
      <c r="BL20" t="s">
        <v>11</v>
      </c>
      <c r="BM20" t="s">
        <v>3</v>
      </c>
      <c r="BN20" t="s">
        <v>9</v>
      </c>
      <c r="BO20" t="s">
        <v>11</v>
      </c>
      <c r="BP20" t="s">
        <v>9</v>
      </c>
      <c r="BQ20" t="s">
        <v>443</v>
      </c>
      <c r="BR20" t="s">
        <v>431</v>
      </c>
      <c r="BS20" t="s">
        <v>444</v>
      </c>
      <c r="BT20" t="s">
        <v>11</v>
      </c>
      <c r="BU20" t="s">
        <v>211</v>
      </c>
      <c r="BV20" t="s">
        <v>3</v>
      </c>
      <c r="BW20" t="s">
        <v>11</v>
      </c>
      <c r="BX20" t="s">
        <v>84</v>
      </c>
      <c r="BY20" t="s">
        <v>3</v>
      </c>
      <c r="BZ20" t="s">
        <v>3</v>
      </c>
      <c r="CA20" t="s">
        <v>445</v>
      </c>
      <c r="CB20" t="s">
        <v>3</v>
      </c>
      <c r="CC20" t="s">
        <v>9</v>
      </c>
      <c r="CD20" t="s">
        <v>9</v>
      </c>
      <c r="CE20" t="s">
        <v>11</v>
      </c>
      <c r="CF20" t="s">
        <v>11</v>
      </c>
      <c r="CG20" t="s">
        <v>11</v>
      </c>
    </row>
    <row r="21" spans="1:85" x14ac:dyDescent="0.3">
      <c r="A21" t="s">
        <v>186</v>
      </c>
      <c r="B21">
        <v>47</v>
      </c>
      <c r="C21" t="s">
        <v>277</v>
      </c>
      <c r="D21" t="s">
        <v>112</v>
      </c>
      <c r="E21" t="s">
        <v>230</v>
      </c>
      <c r="F21" t="s">
        <v>61</v>
      </c>
      <c r="G21" t="s">
        <v>61</v>
      </c>
      <c r="H21" t="s">
        <v>231</v>
      </c>
      <c r="I21" t="s">
        <v>95</v>
      </c>
      <c r="J21" t="s">
        <v>446</v>
      </c>
      <c r="K21" t="s">
        <v>35</v>
      </c>
      <c r="L21" t="s">
        <v>9</v>
      </c>
      <c r="M21" t="s">
        <v>278</v>
      </c>
      <c r="N21" t="s">
        <v>252</v>
      </c>
      <c r="O21" t="s">
        <v>3</v>
      </c>
      <c r="P21" t="s">
        <v>3</v>
      </c>
      <c r="Q21" t="s">
        <v>3</v>
      </c>
      <c r="R21" t="s">
        <v>3</v>
      </c>
      <c r="S21" t="s">
        <v>447</v>
      </c>
      <c r="T21" t="s">
        <v>9</v>
      </c>
      <c r="U21" t="s">
        <v>448</v>
      </c>
      <c r="V21" t="s">
        <v>449</v>
      </c>
      <c r="W21" t="s">
        <v>3</v>
      </c>
      <c r="X21" t="s">
        <v>450</v>
      </c>
      <c r="Y21" t="s">
        <v>451</v>
      </c>
      <c r="Z21" t="s">
        <v>197</v>
      </c>
      <c r="AA21" t="s">
        <v>3</v>
      </c>
      <c r="AB21" t="s">
        <v>3</v>
      </c>
      <c r="AC21" t="s">
        <v>9</v>
      </c>
      <c r="AD21" t="s">
        <v>3</v>
      </c>
      <c r="AE21" t="s">
        <v>452</v>
      </c>
      <c r="AF21" t="s">
        <v>3</v>
      </c>
      <c r="AG21" t="s">
        <v>3</v>
      </c>
      <c r="AH21" t="s">
        <v>3</v>
      </c>
      <c r="AI21" t="s">
        <v>9</v>
      </c>
      <c r="AJ21" t="s">
        <v>3</v>
      </c>
      <c r="AK21" t="s">
        <v>11</v>
      </c>
      <c r="AL21" t="s">
        <v>453</v>
      </c>
      <c r="AM21" t="s">
        <v>201</v>
      </c>
      <c r="AN21" t="s">
        <v>11</v>
      </c>
      <c r="AO21" t="s">
        <v>4</v>
      </c>
      <c r="AP21" t="s">
        <v>454</v>
      </c>
      <c r="AQ21">
        <v>7</v>
      </c>
      <c r="AR21">
        <v>6</v>
      </c>
      <c r="AS21">
        <v>0</v>
      </c>
      <c r="AT21" t="s">
        <v>221</v>
      </c>
      <c r="AU21" t="s">
        <v>3</v>
      </c>
      <c r="AV21" t="s">
        <v>455</v>
      </c>
      <c r="AW21" t="s">
        <v>3</v>
      </c>
      <c r="AX21" t="s">
        <v>456</v>
      </c>
      <c r="AY21" t="s">
        <v>3</v>
      </c>
      <c r="AZ21" t="s">
        <v>9</v>
      </c>
      <c r="BA21" t="s">
        <v>11</v>
      </c>
      <c r="BB21" t="s">
        <v>11</v>
      </c>
      <c r="BC21" t="s">
        <v>9</v>
      </c>
      <c r="BD21" t="s">
        <v>10</v>
      </c>
      <c r="BE21" t="s">
        <v>11</v>
      </c>
      <c r="BF21" t="s">
        <v>206</v>
      </c>
      <c r="BG21" t="s">
        <v>9</v>
      </c>
      <c r="BH21" t="s">
        <v>277</v>
      </c>
      <c r="BI21" t="s">
        <v>3</v>
      </c>
      <c r="BJ21" t="s">
        <v>10</v>
      </c>
      <c r="BK21" t="s">
        <v>3</v>
      </c>
      <c r="BL21" t="s">
        <v>11</v>
      </c>
      <c r="BM21" t="s">
        <v>3</v>
      </c>
      <c r="BN21" t="s">
        <v>9</v>
      </c>
      <c r="BO21" t="s">
        <v>9</v>
      </c>
      <c r="BP21" t="s">
        <v>9</v>
      </c>
      <c r="BQ21" t="s">
        <v>457</v>
      </c>
      <c r="BR21" t="s">
        <v>458</v>
      </c>
      <c r="BS21" t="s">
        <v>389</v>
      </c>
      <c r="BT21" t="s">
        <v>9</v>
      </c>
      <c r="BU21" t="s">
        <v>3</v>
      </c>
      <c r="BV21" t="s">
        <v>3</v>
      </c>
      <c r="BW21" t="s">
        <v>3</v>
      </c>
      <c r="BX21" t="s">
        <v>3</v>
      </c>
      <c r="BY21" t="s">
        <v>3</v>
      </c>
      <c r="BZ21" t="s">
        <v>3</v>
      </c>
      <c r="CA21" t="s">
        <v>3</v>
      </c>
      <c r="CB21" t="s">
        <v>3</v>
      </c>
      <c r="CC21" t="s">
        <v>3</v>
      </c>
      <c r="CD21" t="s">
        <v>9</v>
      </c>
      <c r="CE21" t="s">
        <v>10</v>
      </c>
      <c r="CF21" t="s">
        <v>11</v>
      </c>
      <c r="CG21" t="s">
        <v>9</v>
      </c>
    </row>
    <row r="22" spans="1:85" x14ac:dyDescent="0.3">
      <c r="A22" t="s">
        <v>213</v>
      </c>
      <c r="B22">
        <v>60</v>
      </c>
      <c r="C22" t="s">
        <v>459</v>
      </c>
      <c r="D22" t="s">
        <v>108</v>
      </c>
      <c r="E22" t="s">
        <v>188</v>
      </c>
      <c r="F22" t="s">
        <v>44</v>
      </c>
      <c r="G22" t="s">
        <v>3</v>
      </c>
      <c r="H22" t="s">
        <v>231</v>
      </c>
      <c r="I22" t="s">
        <v>251</v>
      </c>
      <c r="J22" t="s">
        <v>3</v>
      </c>
      <c r="K22" t="s">
        <v>18</v>
      </c>
      <c r="L22" t="s">
        <v>9</v>
      </c>
      <c r="M22" t="s">
        <v>278</v>
      </c>
      <c r="N22" t="s">
        <v>192</v>
      </c>
      <c r="O22" t="s">
        <v>460</v>
      </c>
      <c r="P22" t="s">
        <v>280</v>
      </c>
      <c r="Q22" t="s">
        <v>3</v>
      </c>
      <c r="R22" t="s">
        <v>3</v>
      </c>
      <c r="S22" t="s">
        <v>3</v>
      </c>
      <c r="T22" t="s">
        <v>9</v>
      </c>
      <c r="U22" t="s">
        <v>194</v>
      </c>
      <c r="V22" t="s">
        <v>399</v>
      </c>
      <c r="W22" t="s">
        <v>3</v>
      </c>
      <c r="X22" t="s">
        <v>236</v>
      </c>
      <c r="Y22" t="s">
        <v>3</v>
      </c>
      <c r="Z22" t="s">
        <v>461</v>
      </c>
      <c r="AA22" t="s">
        <v>3</v>
      </c>
      <c r="AB22" t="s">
        <v>3</v>
      </c>
      <c r="AC22" t="s">
        <v>9</v>
      </c>
      <c r="AD22" t="s">
        <v>3</v>
      </c>
      <c r="AE22" t="s">
        <v>402</v>
      </c>
      <c r="AF22" t="s">
        <v>3</v>
      </c>
      <c r="AG22" t="s">
        <v>3</v>
      </c>
      <c r="AH22" t="s">
        <v>3</v>
      </c>
      <c r="AI22" t="s">
        <v>10</v>
      </c>
      <c r="AJ22" t="s">
        <v>3</v>
      </c>
      <c r="AK22" t="s">
        <v>10</v>
      </c>
      <c r="AL22" t="s">
        <v>270</v>
      </c>
      <c r="AM22" t="s">
        <v>201</v>
      </c>
      <c r="AN22" t="s">
        <v>9</v>
      </c>
      <c r="AO22" t="s">
        <v>3</v>
      </c>
      <c r="AP22" t="s">
        <v>3</v>
      </c>
      <c r="AQ22">
        <v>4</v>
      </c>
      <c r="AR22">
        <v>2</v>
      </c>
      <c r="AS22">
        <v>4</v>
      </c>
      <c r="AT22" t="s">
        <v>203</v>
      </c>
      <c r="AU22" t="s">
        <v>3</v>
      </c>
      <c r="AV22" t="s">
        <v>462</v>
      </c>
      <c r="AW22" t="s">
        <v>3</v>
      </c>
      <c r="AX22" t="s">
        <v>10</v>
      </c>
      <c r="AY22" t="s">
        <v>3</v>
      </c>
      <c r="AZ22" t="s">
        <v>10</v>
      </c>
      <c r="BA22" t="s">
        <v>9</v>
      </c>
      <c r="BB22" t="s">
        <v>11</v>
      </c>
      <c r="BC22" t="s">
        <v>11</v>
      </c>
      <c r="BD22" t="s">
        <v>10</v>
      </c>
      <c r="BE22" t="s">
        <v>10</v>
      </c>
      <c r="BF22" t="s">
        <v>10</v>
      </c>
      <c r="BG22" t="s">
        <v>10</v>
      </c>
      <c r="BH22" t="s">
        <v>207</v>
      </c>
      <c r="BI22" t="s">
        <v>3</v>
      </c>
      <c r="BJ22" t="s">
        <v>10</v>
      </c>
      <c r="BK22" t="s">
        <v>3</v>
      </c>
      <c r="BL22" t="s">
        <v>11</v>
      </c>
      <c r="BM22" t="s">
        <v>3</v>
      </c>
      <c r="BN22" t="s">
        <v>10</v>
      </c>
      <c r="BO22" t="s">
        <v>11</v>
      </c>
      <c r="BP22" t="s">
        <v>11</v>
      </c>
      <c r="BQ22" t="s">
        <v>463</v>
      </c>
      <c r="BR22" t="s">
        <v>252</v>
      </c>
      <c r="BS22" t="s">
        <v>389</v>
      </c>
      <c r="BT22" t="s">
        <v>11</v>
      </c>
      <c r="BU22" t="s">
        <v>96</v>
      </c>
      <c r="BV22" t="s">
        <v>3</v>
      </c>
      <c r="BW22" t="s">
        <v>11</v>
      </c>
      <c r="BX22" t="s">
        <v>84</v>
      </c>
      <c r="BY22" t="s">
        <v>3</v>
      </c>
      <c r="BZ22" t="s">
        <v>3</v>
      </c>
      <c r="CA22" t="s">
        <v>464</v>
      </c>
      <c r="CB22" t="s">
        <v>3</v>
      </c>
      <c r="CC22" t="s">
        <v>11</v>
      </c>
      <c r="CD22" t="s">
        <v>9</v>
      </c>
      <c r="CE22" t="s">
        <v>11</v>
      </c>
      <c r="CF22" t="s">
        <v>10</v>
      </c>
      <c r="CG22" t="s">
        <v>10</v>
      </c>
    </row>
    <row r="23" spans="1:85" x14ac:dyDescent="0.3">
      <c r="A23" t="s">
        <v>186</v>
      </c>
      <c r="B23">
        <v>38</v>
      </c>
      <c r="C23" t="s">
        <v>293</v>
      </c>
      <c r="D23" t="s">
        <v>109</v>
      </c>
      <c r="E23" t="s">
        <v>188</v>
      </c>
      <c r="F23" t="s">
        <v>48</v>
      </c>
      <c r="G23" t="s">
        <v>48</v>
      </c>
      <c r="H23" t="s">
        <v>189</v>
      </c>
      <c r="I23" t="s">
        <v>251</v>
      </c>
      <c r="J23" t="s">
        <v>3</v>
      </c>
      <c r="K23" t="s">
        <v>32</v>
      </c>
      <c r="L23" t="s">
        <v>11</v>
      </c>
      <c r="M23" t="s">
        <v>278</v>
      </c>
      <c r="N23" t="s">
        <v>252</v>
      </c>
      <c r="O23" t="s">
        <v>3</v>
      </c>
      <c r="P23" t="s">
        <v>3</v>
      </c>
      <c r="Q23" t="s">
        <v>3</v>
      </c>
      <c r="R23" t="s">
        <v>3</v>
      </c>
      <c r="S23" t="s">
        <v>465</v>
      </c>
      <c r="T23" t="s">
        <v>9</v>
      </c>
      <c r="U23" t="s">
        <v>420</v>
      </c>
      <c r="V23" t="s">
        <v>304</v>
      </c>
      <c r="W23" t="s">
        <v>3</v>
      </c>
      <c r="X23" t="s">
        <v>466</v>
      </c>
      <c r="Y23" t="s">
        <v>3</v>
      </c>
      <c r="Z23" t="s">
        <v>197</v>
      </c>
      <c r="AA23" t="s">
        <v>3</v>
      </c>
      <c r="AB23" t="s">
        <v>3</v>
      </c>
      <c r="AC23" t="s">
        <v>9</v>
      </c>
      <c r="AD23" t="s">
        <v>3</v>
      </c>
      <c r="AE23" t="s">
        <v>467</v>
      </c>
      <c r="AF23" t="s">
        <v>468</v>
      </c>
      <c r="AG23" t="s">
        <v>3</v>
      </c>
      <c r="AH23" t="s">
        <v>3</v>
      </c>
      <c r="AI23" t="s">
        <v>9</v>
      </c>
      <c r="AJ23" t="s">
        <v>9</v>
      </c>
      <c r="AK23" t="s">
        <v>11</v>
      </c>
      <c r="AL23" t="s">
        <v>469</v>
      </c>
      <c r="AM23" t="s">
        <v>201</v>
      </c>
      <c r="AN23" t="s">
        <v>11</v>
      </c>
      <c r="AO23" t="s">
        <v>4</v>
      </c>
      <c r="AP23" t="s">
        <v>470</v>
      </c>
      <c r="AQ23">
        <v>4</v>
      </c>
      <c r="AR23">
        <v>1</v>
      </c>
      <c r="AS23">
        <v>2</v>
      </c>
      <c r="AT23" t="s">
        <v>241</v>
      </c>
      <c r="AU23" t="s">
        <v>3</v>
      </c>
      <c r="AV23" t="s">
        <v>242</v>
      </c>
      <c r="AW23" t="s">
        <v>3</v>
      </c>
      <c r="AX23" t="s">
        <v>471</v>
      </c>
      <c r="AY23" t="s">
        <v>3</v>
      </c>
      <c r="AZ23" t="s">
        <v>11</v>
      </c>
      <c r="BA23" t="s">
        <v>9</v>
      </c>
      <c r="BB23" t="s">
        <v>11</v>
      </c>
      <c r="BC23" t="s">
        <v>9</v>
      </c>
      <c r="BD23" t="s">
        <v>11</v>
      </c>
      <c r="BE23" t="s">
        <v>11</v>
      </c>
      <c r="BF23" t="s">
        <v>206</v>
      </c>
      <c r="BG23" t="s">
        <v>11</v>
      </c>
      <c r="BH23" t="s">
        <v>442</v>
      </c>
      <c r="BI23" t="s">
        <v>3</v>
      </c>
      <c r="BJ23" t="s">
        <v>119</v>
      </c>
      <c r="BK23" t="s">
        <v>3</v>
      </c>
      <c r="BL23" t="s">
        <v>11</v>
      </c>
      <c r="BM23" t="s">
        <v>3</v>
      </c>
      <c r="BN23" t="s">
        <v>11</v>
      </c>
      <c r="BO23" t="s">
        <v>11</v>
      </c>
      <c r="BP23" t="s">
        <v>11</v>
      </c>
      <c r="BQ23" t="s">
        <v>332</v>
      </c>
      <c r="BR23" t="s">
        <v>472</v>
      </c>
      <c r="BS23" t="s">
        <v>473</v>
      </c>
      <c r="BT23" t="s">
        <v>11</v>
      </c>
      <c r="BU23" t="s">
        <v>474</v>
      </c>
      <c r="BV23" t="s">
        <v>3</v>
      </c>
      <c r="BW23" t="s">
        <v>11</v>
      </c>
      <c r="BX23" t="s">
        <v>85</v>
      </c>
      <c r="BY23" t="s">
        <v>3</v>
      </c>
      <c r="BZ23" t="s">
        <v>3</v>
      </c>
      <c r="CA23" t="s">
        <v>475</v>
      </c>
      <c r="CB23" t="s">
        <v>3</v>
      </c>
      <c r="CC23" t="s">
        <v>9</v>
      </c>
      <c r="CD23" t="s">
        <v>11</v>
      </c>
      <c r="CE23" t="s">
        <v>11</v>
      </c>
      <c r="CF23" t="s">
        <v>9</v>
      </c>
      <c r="CG23" t="s">
        <v>9</v>
      </c>
    </row>
    <row r="24" spans="1:85" x14ac:dyDescent="0.3">
      <c r="A24" t="s">
        <v>213</v>
      </c>
      <c r="B24">
        <v>49</v>
      </c>
      <c r="C24" t="s">
        <v>476</v>
      </c>
      <c r="D24" t="s">
        <v>110</v>
      </c>
      <c r="E24" t="s">
        <v>188</v>
      </c>
      <c r="F24" t="s">
        <v>69</v>
      </c>
      <c r="G24" t="s">
        <v>69</v>
      </c>
      <c r="H24" t="s">
        <v>189</v>
      </c>
      <c r="I24" t="s">
        <v>251</v>
      </c>
      <c r="J24" t="s">
        <v>3</v>
      </c>
      <c r="K24" t="s">
        <v>25</v>
      </c>
      <c r="L24" t="s">
        <v>11</v>
      </c>
      <c r="M24" t="s">
        <v>278</v>
      </c>
      <c r="N24" t="s">
        <v>279</v>
      </c>
      <c r="O24" t="s">
        <v>26</v>
      </c>
      <c r="P24" t="s">
        <v>280</v>
      </c>
      <c r="Q24" t="s">
        <v>3</v>
      </c>
      <c r="R24" t="s">
        <v>477</v>
      </c>
      <c r="S24" t="s">
        <v>3</v>
      </c>
      <c r="T24" t="s">
        <v>9</v>
      </c>
      <c r="U24" t="s">
        <v>194</v>
      </c>
      <c r="V24" t="s">
        <v>267</v>
      </c>
      <c r="W24" t="s">
        <v>3</v>
      </c>
      <c r="X24" t="s">
        <v>216</v>
      </c>
      <c r="Y24" t="s">
        <v>3</v>
      </c>
      <c r="Z24" t="s">
        <v>197</v>
      </c>
      <c r="AA24" t="s">
        <v>3</v>
      </c>
      <c r="AB24" t="s">
        <v>3</v>
      </c>
      <c r="AC24" t="s">
        <v>9</v>
      </c>
      <c r="AD24" t="s">
        <v>478</v>
      </c>
      <c r="AE24" t="s">
        <v>269</v>
      </c>
      <c r="AF24" t="s">
        <v>3</v>
      </c>
      <c r="AG24" t="s">
        <v>3</v>
      </c>
      <c r="AH24" t="s">
        <v>3</v>
      </c>
      <c r="AI24" t="s">
        <v>9</v>
      </c>
      <c r="AJ24" t="s">
        <v>3</v>
      </c>
      <c r="AK24" t="s">
        <v>11</v>
      </c>
      <c r="AL24" t="s">
        <v>357</v>
      </c>
      <c r="AM24" t="s">
        <v>10</v>
      </c>
      <c r="AN24" t="s">
        <v>9</v>
      </c>
      <c r="AO24" t="s">
        <v>3</v>
      </c>
      <c r="AP24" t="s">
        <v>3</v>
      </c>
      <c r="AQ24">
        <v>2</v>
      </c>
      <c r="AR24">
        <v>1</v>
      </c>
      <c r="AS24">
        <v>2</v>
      </c>
      <c r="AT24" t="s">
        <v>307</v>
      </c>
      <c r="AU24" t="s">
        <v>3</v>
      </c>
      <c r="AV24" t="s">
        <v>222</v>
      </c>
      <c r="AW24" t="s">
        <v>3</v>
      </c>
      <c r="AX24" t="s">
        <v>479</v>
      </c>
      <c r="AY24" t="s">
        <v>3</v>
      </c>
      <c r="AZ24" t="s">
        <v>11</v>
      </c>
      <c r="BA24" t="s">
        <v>9</v>
      </c>
      <c r="BB24" t="s">
        <v>11</v>
      </c>
      <c r="BC24" t="s">
        <v>11</v>
      </c>
      <c r="BD24" t="s">
        <v>11</v>
      </c>
      <c r="BE24" t="s">
        <v>11</v>
      </c>
      <c r="BF24" t="s">
        <v>206</v>
      </c>
      <c r="BG24" t="s">
        <v>9</v>
      </c>
      <c r="BH24" t="s">
        <v>273</v>
      </c>
      <c r="BI24" t="s">
        <v>3</v>
      </c>
      <c r="BJ24" t="s">
        <v>118</v>
      </c>
      <c r="BK24" t="s">
        <v>3</v>
      </c>
      <c r="BL24" t="s">
        <v>11</v>
      </c>
      <c r="BM24" t="s">
        <v>3</v>
      </c>
      <c r="BN24" t="s">
        <v>11</v>
      </c>
      <c r="BO24" t="s">
        <v>11</v>
      </c>
      <c r="BP24" t="s">
        <v>224</v>
      </c>
      <c r="BQ24" t="s">
        <v>480</v>
      </c>
      <c r="BR24" t="s">
        <v>481</v>
      </c>
      <c r="BS24" t="s">
        <v>482</v>
      </c>
      <c r="BT24" t="s">
        <v>11</v>
      </c>
      <c r="BU24" t="s">
        <v>483</v>
      </c>
      <c r="BV24" t="s">
        <v>3</v>
      </c>
      <c r="BW24" t="s">
        <v>11</v>
      </c>
      <c r="BX24" t="s">
        <v>84</v>
      </c>
      <c r="BY24" t="s">
        <v>3</v>
      </c>
      <c r="BZ24" t="s">
        <v>3</v>
      </c>
      <c r="CA24" t="s">
        <v>484</v>
      </c>
      <c r="CB24" t="s">
        <v>3</v>
      </c>
      <c r="CC24" t="s">
        <v>9</v>
      </c>
      <c r="CD24" t="s">
        <v>9</v>
      </c>
      <c r="CE24" t="s">
        <v>11</v>
      </c>
      <c r="CF24" t="s">
        <v>9</v>
      </c>
      <c r="CG24" t="s">
        <v>11</v>
      </c>
    </row>
    <row r="25" spans="1:85" x14ac:dyDescent="0.3">
      <c r="A25" t="s">
        <v>213</v>
      </c>
      <c r="B25">
        <v>51</v>
      </c>
      <c r="C25" t="s">
        <v>459</v>
      </c>
      <c r="D25" t="s">
        <v>109</v>
      </c>
      <c r="E25" t="s">
        <v>188</v>
      </c>
      <c r="F25" t="s">
        <v>44</v>
      </c>
      <c r="G25" t="s">
        <v>3</v>
      </c>
      <c r="H25" t="s">
        <v>189</v>
      </c>
      <c r="I25" t="s">
        <v>232</v>
      </c>
      <c r="J25" t="s">
        <v>3</v>
      </c>
      <c r="K25" t="s">
        <v>32</v>
      </c>
      <c r="L25" t="s">
        <v>9</v>
      </c>
      <c r="M25" t="s">
        <v>191</v>
      </c>
      <c r="N25" t="s">
        <v>252</v>
      </c>
      <c r="O25" t="s">
        <v>3</v>
      </c>
      <c r="P25" t="s">
        <v>3</v>
      </c>
      <c r="Q25" t="s">
        <v>3</v>
      </c>
      <c r="R25" t="s">
        <v>3</v>
      </c>
      <c r="S25" t="s">
        <v>485</v>
      </c>
      <c r="T25" t="s">
        <v>9</v>
      </c>
      <c r="U25" t="s">
        <v>194</v>
      </c>
      <c r="V25" t="s">
        <v>252</v>
      </c>
      <c r="W25" t="s">
        <v>3</v>
      </c>
      <c r="X25" t="s">
        <v>412</v>
      </c>
      <c r="Y25" t="s">
        <v>3</v>
      </c>
      <c r="Z25" t="s">
        <v>197</v>
      </c>
      <c r="AA25" t="s">
        <v>3</v>
      </c>
      <c r="AB25" t="s">
        <v>3</v>
      </c>
      <c r="AC25" t="s">
        <v>9</v>
      </c>
      <c r="AD25" t="s">
        <v>3</v>
      </c>
      <c r="AE25" t="s">
        <v>486</v>
      </c>
      <c r="AF25" t="s">
        <v>3</v>
      </c>
      <c r="AG25" t="s">
        <v>3</v>
      </c>
      <c r="AH25" t="s">
        <v>3</v>
      </c>
      <c r="AI25" t="s">
        <v>10</v>
      </c>
      <c r="AJ25" t="s">
        <v>3</v>
      </c>
      <c r="AK25" t="s">
        <v>10</v>
      </c>
      <c r="AL25" t="s">
        <v>381</v>
      </c>
      <c r="AM25" t="s">
        <v>297</v>
      </c>
      <c r="AN25" t="s">
        <v>11</v>
      </c>
      <c r="AO25" t="s">
        <v>7</v>
      </c>
      <c r="AP25" t="s">
        <v>3</v>
      </c>
      <c r="AQ25">
        <v>1</v>
      </c>
      <c r="AR25">
        <v>0</v>
      </c>
      <c r="AS25">
        <v>0</v>
      </c>
      <c r="AT25" t="s">
        <v>241</v>
      </c>
      <c r="AU25" t="s">
        <v>3</v>
      </c>
      <c r="AV25" t="s">
        <v>242</v>
      </c>
      <c r="AW25" t="s">
        <v>3</v>
      </c>
      <c r="AX25" t="s">
        <v>10</v>
      </c>
      <c r="AY25" t="s">
        <v>3</v>
      </c>
      <c r="AZ25" t="s">
        <v>10</v>
      </c>
      <c r="BA25" t="s">
        <v>9</v>
      </c>
      <c r="BB25" t="s">
        <v>11</v>
      </c>
      <c r="BC25" t="s">
        <v>11</v>
      </c>
      <c r="BD25" t="s">
        <v>10</v>
      </c>
      <c r="BE25" t="s">
        <v>10</v>
      </c>
      <c r="BF25" t="s">
        <v>10</v>
      </c>
      <c r="BG25" t="s">
        <v>10</v>
      </c>
      <c r="BH25" t="s">
        <v>277</v>
      </c>
      <c r="BI25" t="s">
        <v>3</v>
      </c>
      <c r="BJ25" t="s">
        <v>10</v>
      </c>
      <c r="BK25" t="s">
        <v>3</v>
      </c>
      <c r="BL25" t="s">
        <v>11</v>
      </c>
      <c r="BM25" t="s">
        <v>3</v>
      </c>
      <c r="BN25" t="s">
        <v>10</v>
      </c>
      <c r="BO25" t="s">
        <v>11</v>
      </c>
      <c r="BP25" t="s">
        <v>9</v>
      </c>
      <c r="BQ25" t="s">
        <v>252</v>
      </c>
      <c r="BR25" t="s">
        <v>487</v>
      </c>
      <c r="BS25" t="s">
        <v>488</v>
      </c>
      <c r="BT25" t="s">
        <v>9</v>
      </c>
      <c r="BU25" t="s">
        <v>3</v>
      </c>
      <c r="BV25" t="s">
        <v>3</v>
      </c>
      <c r="BW25" t="s">
        <v>3</v>
      </c>
      <c r="BX25" t="s">
        <v>3</v>
      </c>
      <c r="BY25" t="s">
        <v>3</v>
      </c>
      <c r="BZ25" t="s">
        <v>3</v>
      </c>
      <c r="CA25" t="s">
        <v>3</v>
      </c>
      <c r="CB25" t="s">
        <v>3</v>
      </c>
      <c r="CC25" t="s">
        <v>3</v>
      </c>
      <c r="CD25" t="s">
        <v>9</v>
      </c>
      <c r="CE25" t="s">
        <v>11</v>
      </c>
      <c r="CF25" t="s">
        <v>10</v>
      </c>
      <c r="CG25" t="s">
        <v>10</v>
      </c>
    </row>
    <row r="26" spans="1:85" x14ac:dyDescent="0.3">
      <c r="A26" t="s">
        <v>213</v>
      </c>
      <c r="B26">
        <v>53</v>
      </c>
      <c r="C26" t="s">
        <v>476</v>
      </c>
      <c r="D26" t="s">
        <v>112</v>
      </c>
      <c r="E26" t="s">
        <v>188</v>
      </c>
      <c r="F26" t="s">
        <v>69</v>
      </c>
      <c r="G26" t="s">
        <v>69</v>
      </c>
      <c r="H26" t="s">
        <v>189</v>
      </c>
      <c r="I26" t="s">
        <v>251</v>
      </c>
      <c r="J26" t="s">
        <v>3</v>
      </c>
      <c r="K26" t="s">
        <v>18</v>
      </c>
      <c r="L26" t="s">
        <v>11</v>
      </c>
      <c r="M26" t="s">
        <v>191</v>
      </c>
      <c r="N26" t="s">
        <v>192</v>
      </c>
      <c r="O26" t="s">
        <v>18</v>
      </c>
      <c r="P26" t="s">
        <v>280</v>
      </c>
      <c r="Q26" t="s">
        <v>3</v>
      </c>
      <c r="R26" t="s">
        <v>3</v>
      </c>
      <c r="S26" t="s">
        <v>3</v>
      </c>
      <c r="T26" t="s">
        <v>9</v>
      </c>
      <c r="U26" t="s">
        <v>194</v>
      </c>
      <c r="V26" t="s">
        <v>489</v>
      </c>
      <c r="W26" t="s">
        <v>3</v>
      </c>
      <c r="X26" t="s">
        <v>490</v>
      </c>
      <c r="Y26" t="s">
        <v>3</v>
      </c>
      <c r="Z26" t="s">
        <v>197</v>
      </c>
      <c r="AA26" t="s">
        <v>3</v>
      </c>
      <c r="AB26" t="s">
        <v>3</v>
      </c>
      <c r="AC26" t="s">
        <v>11</v>
      </c>
      <c r="AD26" t="s">
        <v>3</v>
      </c>
      <c r="AE26" t="s">
        <v>269</v>
      </c>
      <c r="AF26" t="s">
        <v>3</v>
      </c>
      <c r="AG26" t="s">
        <v>3</v>
      </c>
      <c r="AH26" t="s">
        <v>3</v>
      </c>
      <c r="AI26" t="s">
        <v>9</v>
      </c>
      <c r="AJ26" t="s">
        <v>3</v>
      </c>
      <c r="AK26" t="s">
        <v>9</v>
      </c>
      <c r="AL26" t="s">
        <v>283</v>
      </c>
      <c r="AM26" t="s">
        <v>220</v>
      </c>
      <c r="AN26" t="s">
        <v>11</v>
      </c>
      <c r="AO26" t="s">
        <v>7</v>
      </c>
      <c r="AP26" t="s">
        <v>3</v>
      </c>
      <c r="AQ26">
        <v>3</v>
      </c>
      <c r="AR26">
        <v>1</v>
      </c>
      <c r="AS26">
        <v>3</v>
      </c>
      <c r="AT26" t="s">
        <v>307</v>
      </c>
      <c r="AU26" t="s">
        <v>3</v>
      </c>
      <c r="AV26" t="s">
        <v>242</v>
      </c>
      <c r="AW26" t="s">
        <v>3</v>
      </c>
      <c r="AX26" t="s">
        <v>10</v>
      </c>
      <c r="AY26" t="s">
        <v>3</v>
      </c>
      <c r="AZ26" t="s">
        <v>9</v>
      </c>
      <c r="BA26" t="s">
        <v>11</v>
      </c>
      <c r="BB26" t="s">
        <v>11</v>
      </c>
      <c r="BC26" t="s">
        <v>11</v>
      </c>
      <c r="BD26" t="s">
        <v>224</v>
      </c>
      <c r="BE26" t="s">
        <v>11</v>
      </c>
      <c r="BF26" t="s">
        <v>10</v>
      </c>
      <c r="BG26" t="s">
        <v>9</v>
      </c>
      <c r="BH26" t="s">
        <v>207</v>
      </c>
      <c r="BI26" t="s">
        <v>3</v>
      </c>
      <c r="BJ26" t="s">
        <v>10</v>
      </c>
      <c r="BK26" t="s">
        <v>3</v>
      </c>
      <c r="BL26" t="s">
        <v>9</v>
      </c>
      <c r="BM26" t="s">
        <v>3</v>
      </c>
      <c r="BN26" t="s">
        <v>9</v>
      </c>
      <c r="BO26" t="s">
        <v>10</v>
      </c>
      <c r="BP26" t="s">
        <v>9</v>
      </c>
      <c r="BQ26" t="s">
        <v>252</v>
      </c>
      <c r="BR26" t="s">
        <v>491</v>
      </c>
      <c r="BS26" t="s">
        <v>492</v>
      </c>
      <c r="BT26" t="s">
        <v>11</v>
      </c>
      <c r="BU26" t="s">
        <v>493</v>
      </c>
      <c r="BV26" t="s">
        <v>494</v>
      </c>
      <c r="BW26" t="s">
        <v>11</v>
      </c>
      <c r="BX26" t="s">
        <v>83</v>
      </c>
      <c r="BY26" t="s">
        <v>3</v>
      </c>
      <c r="BZ26" t="s">
        <v>3</v>
      </c>
      <c r="CA26" t="s">
        <v>495</v>
      </c>
      <c r="CB26" t="s">
        <v>3</v>
      </c>
      <c r="CC26" t="s">
        <v>9</v>
      </c>
      <c r="CD26" t="s">
        <v>9</v>
      </c>
      <c r="CE26" t="s">
        <v>11</v>
      </c>
      <c r="CF26" t="s">
        <v>11</v>
      </c>
      <c r="CG26" t="s">
        <v>11</v>
      </c>
    </row>
    <row r="27" spans="1:85" x14ac:dyDescent="0.3">
      <c r="A27" t="s">
        <v>213</v>
      </c>
      <c r="B27">
        <v>71</v>
      </c>
      <c r="C27" t="s">
        <v>459</v>
      </c>
      <c r="D27" t="s">
        <v>109</v>
      </c>
      <c r="E27" t="s">
        <v>230</v>
      </c>
      <c r="F27" t="s">
        <v>44</v>
      </c>
      <c r="G27" t="s">
        <v>3</v>
      </c>
      <c r="H27" t="s">
        <v>231</v>
      </c>
      <c r="I27" t="s">
        <v>232</v>
      </c>
      <c r="J27" t="s">
        <v>3</v>
      </c>
      <c r="K27" t="s">
        <v>24</v>
      </c>
      <c r="L27" t="s">
        <v>9</v>
      </c>
      <c r="M27" t="s">
        <v>191</v>
      </c>
      <c r="N27" t="s">
        <v>252</v>
      </c>
      <c r="O27" t="s">
        <v>3</v>
      </c>
      <c r="P27" t="s">
        <v>3</v>
      </c>
      <c r="Q27" t="s">
        <v>3</v>
      </c>
      <c r="R27" t="s">
        <v>3</v>
      </c>
      <c r="S27" t="s">
        <v>496</v>
      </c>
      <c r="T27" t="s">
        <v>9</v>
      </c>
      <c r="U27" t="s">
        <v>448</v>
      </c>
      <c r="V27" t="s">
        <v>252</v>
      </c>
      <c r="W27" t="s">
        <v>3</v>
      </c>
      <c r="X27" t="s">
        <v>412</v>
      </c>
      <c r="Y27" t="s">
        <v>3</v>
      </c>
      <c r="Z27" t="s">
        <v>197</v>
      </c>
      <c r="AA27" t="s">
        <v>3</v>
      </c>
      <c r="AB27" t="s">
        <v>3</v>
      </c>
      <c r="AC27" t="s">
        <v>11</v>
      </c>
      <c r="AD27" t="s">
        <v>3</v>
      </c>
      <c r="AE27" t="s">
        <v>402</v>
      </c>
      <c r="AF27" t="s">
        <v>3</v>
      </c>
      <c r="AG27" t="s">
        <v>3</v>
      </c>
      <c r="AH27" t="s">
        <v>3</v>
      </c>
      <c r="AI27" t="s">
        <v>10</v>
      </c>
      <c r="AJ27" t="s">
        <v>3</v>
      </c>
      <c r="AK27" t="s">
        <v>10</v>
      </c>
      <c r="AL27" t="s">
        <v>497</v>
      </c>
      <c r="AM27" t="s">
        <v>297</v>
      </c>
      <c r="AN27" t="s">
        <v>11</v>
      </c>
      <c r="AO27" t="s">
        <v>498</v>
      </c>
      <c r="AP27" t="s">
        <v>3</v>
      </c>
      <c r="AQ27">
        <v>2</v>
      </c>
      <c r="AR27">
        <v>0</v>
      </c>
      <c r="AS27">
        <v>1</v>
      </c>
      <c r="AT27" t="s">
        <v>203</v>
      </c>
      <c r="AU27" t="s">
        <v>3</v>
      </c>
      <c r="AV27" t="s">
        <v>499</v>
      </c>
      <c r="AW27" t="s">
        <v>3</v>
      </c>
      <c r="AX27" t="s">
        <v>10</v>
      </c>
      <c r="AY27" t="s">
        <v>3</v>
      </c>
      <c r="AZ27" t="s">
        <v>10</v>
      </c>
      <c r="BA27" t="s">
        <v>9</v>
      </c>
      <c r="BB27" t="s">
        <v>11</v>
      </c>
      <c r="BC27" t="s">
        <v>11</v>
      </c>
      <c r="BD27" t="s">
        <v>10</v>
      </c>
      <c r="BE27" t="s">
        <v>10</v>
      </c>
      <c r="BF27" t="s">
        <v>10</v>
      </c>
      <c r="BG27" t="s">
        <v>10</v>
      </c>
      <c r="BH27" t="s">
        <v>277</v>
      </c>
      <c r="BI27" t="s">
        <v>3</v>
      </c>
      <c r="BJ27" t="s">
        <v>10</v>
      </c>
      <c r="BK27" t="s">
        <v>3</v>
      </c>
      <c r="BL27" t="s">
        <v>11</v>
      </c>
      <c r="BM27" t="s">
        <v>3</v>
      </c>
      <c r="BN27" t="s">
        <v>10</v>
      </c>
      <c r="BO27" t="s">
        <v>11</v>
      </c>
      <c r="BP27" t="s">
        <v>9</v>
      </c>
      <c r="BQ27" t="s">
        <v>252</v>
      </c>
      <c r="BR27" t="s">
        <v>487</v>
      </c>
      <c r="BS27" t="s">
        <v>389</v>
      </c>
      <c r="BT27" t="s">
        <v>11</v>
      </c>
      <c r="BU27" t="s">
        <v>96</v>
      </c>
      <c r="BV27" t="s">
        <v>3</v>
      </c>
      <c r="BW27" t="s">
        <v>11</v>
      </c>
      <c r="BX27" t="s">
        <v>83</v>
      </c>
      <c r="BY27" t="s">
        <v>3</v>
      </c>
      <c r="BZ27" t="s">
        <v>3</v>
      </c>
      <c r="CA27" t="s">
        <v>264</v>
      </c>
      <c r="CB27" t="s">
        <v>3</v>
      </c>
      <c r="CC27" t="s">
        <v>11</v>
      </c>
      <c r="CD27" t="s">
        <v>11</v>
      </c>
      <c r="CE27" t="s">
        <v>11</v>
      </c>
      <c r="CF27" t="s">
        <v>10</v>
      </c>
      <c r="CG27" t="s">
        <v>10</v>
      </c>
    </row>
    <row r="28" spans="1:85" x14ac:dyDescent="0.3">
      <c r="A28" t="s">
        <v>213</v>
      </c>
      <c r="B28">
        <v>41</v>
      </c>
      <c r="C28" t="s">
        <v>187</v>
      </c>
      <c r="D28" t="s">
        <v>110</v>
      </c>
      <c r="E28" t="s">
        <v>188</v>
      </c>
      <c r="F28" t="s">
        <v>62</v>
      </c>
      <c r="G28" t="s">
        <v>62</v>
      </c>
      <c r="H28" t="s">
        <v>231</v>
      </c>
      <c r="I28" t="s">
        <v>251</v>
      </c>
      <c r="J28" t="s">
        <v>3</v>
      </c>
      <c r="K28" t="s">
        <v>25</v>
      </c>
      <c r="L28" t="s">
        <v>11</v>
      </c>
      <c r="M28" t="s">
        <v>500</v>
      </c>
      <c r="N28" t="s">
        <v>279</v>
      </c>
      <c r="O28" t="s">
        <v>25</v>
      </c>
      <c r="P28" t="s">
        <v>280</v>
      </c>
      <c r="Q28" t="s">
        <v>3</v>
      </c>
      <c r="R28" t="s">
        <v>341</v>
      </c>
      <c r="S28" t="s">
        <v>3</v>
      </c>
      <c r="T28" t="s">
        <v>9</v>
      </c>
      <c r="U28" t="s">
        <v>330</v>
      </c>
      <c r="V28" t="s">
        <v>501</v>
      </c>
      <c r="W28" t="s">
        <v>3</v>
      </c>
      <c r="X28" t="s">
        <v>502</v>
      </c>
      <c r="Y28" t="s">
        <v>3</v>
      </c>
      <c r="Z28" t="s">
        <v>197</v>
      </c>
      <c r="AA28" t="s">
        <v>3</v>
      </c>
      <c r="AB28" t="s">
        <v>3</v>
      </c>
      <c r="AC28" t="s">
        <v>9</v>
      </c>
      <c r="AD28" t="s">
        <v>3</v>
      </c>
      <c r="AE28" t="s">
        <v>332</v>
      </c>
      <c r="AF28" t="s">
        <v>3</v>
      </c>
      <c r="AG28" t="s">
        <v>3</v>
      </c>
      <c r="AH28" t="s">
        <v>3</v>
      </c>
      <c r="AI28" t="s">
        <v>11</v>
      </c>
      <c r="AJ28" t="s">
        <v>11</v>
      </c>
      <c r="AK28" t="s">
        <v>11</v>
      </c>
      <c r="AL28" t="s">
        <v>319</v>
      </c>
      <c r="AM28" t="s">
        <v>297</v>
      </c>
      <c r="AN28" t="s">
        <v>11</v>
      </c>
      <c r="AO28" t="s">
        <v>4</v>
      </c>
      <c r="AP28" t="s">
        <v>503</v>
      </c>
      <c r="AQ28">
        <v>12</v>
      </c>
      <c r="AR28">
        <v>4</v>
      </c>
      <c r="AS28">
        <v>8</v>
      </c>
      <c r="AT28" t="s">
        <v>203</v>
      </c>
      <c r="AU28" t="s">
        <v>3</v>
      </c>
      <c r="AV28" t="s">
        <v>504</v>
      </c>
      <c r="AW28" t="s">
        <v>3</v>
      </c>
      <c r="AX28" t="s">
        <v>505</v>
      </c>
      <c r="AY28" t="s">
        <v>3</v>
      </c>
      <c r="AZ28" t="s">
        <v>11</v>
      </c>
      <c r="BA28" t="s">
        <v>11</v>
      </c>
      <c r="BB28" t="s">
        <v>11</v>
      </c>
      <c r="BC28" t="s">
        <v>11</v>
      </c>
      <c r="BD28" t="s">
        <v>9</v>
      </c>
      <c r="BE28" t="s">
        <v>11</v>
      </c>
      <c r="BF28" t="s">
        <v>206</v>
      </c>
      <c r="BG28" t="s">
        <v>11</v>
      </c>
      <c r="BH28" t="s">
        <v>506</v>
      </c>
      <c r="BI28" t="s">
        <v>3</v>
      </c>
      <c r="BJ28" t="s">
        <v>118</v>
      </c>
      <c r="BK28" t="s">
        <v>3</v>
      </c>
      <c r="BL28" t="s">
        <v>11</v>
      </c>
      <c r="BM28" t="s">
        <v>3</v>
      </c>
      <c r="BN28" t="s">
        <v>11</v>
      </c>
      <c r="BO28" t="s">
        <v>11</v>
      </c>
      <c r="BP28" t="s">
        <v>11</v>
      </c>
      <c r="BQ28" t="s">
        <v>507</v>
      </c>
      <c r="BR28" t="s">
        <v>508</v>
      </c>
      <c r="BS28" t="s">
        <v>509</v>
      </c>
      <c r="BT28" t="s">
        <v>11</v>
      </c>
      <c r="BU28" t="s">
        <v>510</v>
      </c>
      <c r="BV28" t="s">
        <v>3</v>
      </c>
      <c r="BW28" t="s">
        <v>11</v>
      </c>
      <c r="BX28" t="s">
        <v>84</v>
      </c>
      <c r="BY28" t="s">
        <v>3</v>
      </c>
      <c r="BZ28" t="s">
        <v>3</v>
      </c>
      <c r="CA28" t="s">
        <v>511</v>
      </c>
      <c r="CB28" t="s">
        <v>3</v>
      </c>
      <c r="CC28" t="s">
        <v>11</v>
      </c>
      <c r="CD28" t="s">
        <v>11</v>
      </c>
      <c r="CE28" t="s">
        <v>11</v>
      </c>
      <c r="CF28" t="s">
        <v>11</v>
      </c>
      <c r="CG28" t="s">
        <v>11</v>
      </c>
    </row>
    <row r="29" spans="1:85" x14ac:dyDescent="0.3">
      <c r="A29" t="s">
        <v>213</v>
      </c>
      <c r="B29">
        <v>67</v>
      </c>
      <c r="C29" t="s">
        <v>187</v>
      </c>
      <c r="D29" t="s">
        <v>108</v>
      </c>
      <c r="E29" t="s">
        <v>294</v>
      </c>
      <c r="F29" t="s">
        <v>58</v>
      </c>
      <c r="G29" t="s">
        <v>58</v>
      </c>
      <c r="H29" t="s">
        <v>189</v>
      </c>
      <c r="I29" t="s">
        <v>251</v>
      </c>
      <c r="J29" t="s">
        <v>3</v>
      </c>
      <c r="K29" t="s">
        <v>23</v>
      </c>
      <c r="L29" t="s">
        <v>11</v>
      </c>
      <c r="M29" t="s">
        <v>278</v>
      </c>
      <c r="N29" t="s">
        <v>279</v>
      </c>
      <c r="O29" t="s">
        <v>31</v>
      </c>
      <c r="P29" t="s">
        <v>280</v>
      </c>
      <c r="Q29" t="s">
        <v>3</v>
      </c>
      <c r="R29" t="s">
        <v>269</v>
      </c>
      <c r="S29" t="s">
        <v>3</v>
      </c>
      <c r="T29" t="s">
        <v>9</v>
      </c>
      <c r="U29" t="s">
        <v>194</v>
      </c>
      <c r="V29" t="s">
        <v>267</v>
      </c>
      <c r="W29" t="s">
        <v>3</v>
      </c>
      <c r="X29" t="s">
        <v>379</v>
      </c>
      <c r="Y29" t="s">
        <v>3</v>
      </c>
      <c r="Z29" t="s">
        <v>197</v>
      </c>
      <c r="AA29" t="s">
        <v>3</v>
      </c>
      <c r="AB29" t="s">
        <v>3</v>
      </c>
      <c r="AC29" t="s">
        <v>9</v>
      </c>
      <c r="AD29" t="s">
        <v>512</v>
      </c>
      <c r="AE29" t="s">
        <v>513</v>
      </c>
      <c r="AF29" t="s">
        <v>3</v>
      </c>
      <c r="AG29" t="s">
        <v>514</v>
      </c>
      <c r="AH29" t="s">
        <v>3</v>
      </c>
      <c r="AI29" t="s">
        <v>9</v>
      </c>
      <c r="AJ29" t="s">
        <v>11</v>
      </c>
      <c r="AK29" t="s">
        <v>9</v>
      </c>
      <c r="AL29" t="s">
        <v>239</v>
      </c>
      <c r="AM29" t="s">
        <v>259</v>
      </c>
      <c r="AN29" t="s">
        <v>9</v>
      </c>
      <c r="AO29" t="s">
        <v>3</v>
      </c>
      <c r="AP29" t="s">
        <v>3</v>
      </c>
      <c r="AQ29">
        <v>3</v>
      </c>
      <c r="AR29">
        <v>1</v>
      </c>
      <c r="AS29">
        <v>0</v>
      </c>
      <c r="AT29" t="s">
        <v>285</v>
      </c>
      <c r="AU29" t="s">
        <v>3</v>
      </c>
      <c r="AV29" t="s">
        <v>515</v>
      </c>
      <c r="AW29" t="s">
        <v>3</v>
      </c>
      <c r="AX29" t="s">
        <v>516</v>
      </c>
      <c r="AY29" t="s">
        <v>3</v>
      </c>
      <c r="AZ29" t="s">
        <v>11</v>
      </c>
      <c r="BA29" t="s">
        <v>9</v>
      </c>
      <c r="BB29" t="s">
        <v>11</v>
      </c>
      <c r="BC29" t="s">
        <v>9</v>
      </c>
      <c r="BD29" t="s">
        <v>9</v>
      </c>
      <c r="BE29" t="s">
        <v>11</v>
      </c>
      <c r="BF29" t="s">
        <v>206</v>
      </c>
      <c r="BG29" t="s">
        <v>9</v>
      </c>
      <c r="BH29" t="s">
        <v>517</v>
      </c>
      <c r="BI29" t="s">
        <v>3</v>
      </c>
      <c r="BJ29" t="s">
        <v>120</v>
      </c>
      <c r="BK29" t="s">
        <v>3</v>
      </c>
      <c r="BL29" t="s">
        <v>11</v>
      </c>
      <c r="BM29" t="s">
        <v>3</v>
      </c>
      <c r="BN29" t="s">
        <v>11</v>
      </c>
      <c r="BO29" t="s">
        <v>11</v>
      </c>
      <c r="BP29" t="s">
        <v>9</v>
      </c>
      <c r="BQ29" t="s">
        <v>518</v>
      </c>
      <c r="BR29" t="s">
        <v>336</v>
      </c>
      <c r="BS29" t="s">
        <v>519</v>
      </c>
      <c r="BT29" t="s">
        <v>11</v>
      </c>
      <c r="BU29" t="s">
        <v>520</v>
      </c>
      <c r="BV29" t="s">
        <v>3</v>
      </c>
      <c r="BW29" t="s">
        <v>11</v>
      </c>
      <c r="BX29" t="s">
        <v>83</v>
      </c>
      <c r="BY29" t="s">
        <v>3</v>
      </c>
      <c r="BZ29" t="s">
        <v>3</v>
      </c>
      <c r="CA29" t="s">
        <v>303</v>
      </c>
      <c r="CB29" t="s">
        <v>3</v>
      </c>
      <c r="CC29" t="s">
        <v>9</v>
      </c>
      <c r="CD29" t="s">
        <v>9</v>
      </c>
      <c r="CE29" t="s">
        <v>11</v>
      </c>
      <c r="CF29" t="s">
        <v>11</v>
      </c>
      <c r="CG29" t="s">
        <v>11</v>
      </c>
    </row>
    <row r="30" spans="1:85" x14ac:dyDescent="0.3">
      <c r="A30" t="s">
        <v>186</v>
      </c>
      <c r="B30">
        <v>48</v>
      </c>
      <c r="C30" t="s">
        <v>459</v>
      </c>
      <c r="D30" t="s">
        <v>109</v>
      </c>
      <c r="E30" t="s">
        <v>230</v>
      </c>
      <c r="F30" t="s">
        <v>44</v>
      </c>
      <c r="G30" t="s">
        <v>3</v>
      </c>
      <c r="H30" t="s">
        <v>189</v>
      </c>
      <c r="I30" t="s">
        <v>251</v>
      </c>
      <c r="J30" t="s">
        <v>3</v>
      </c>
      <c r="K30" t="s">
        <v>19</v>
      </c>
      <c r="L30" t="s">
        <v>11</v>
      </c>
      <c r="M30" t="s">
        <v>191</v>
      </c>
      <c r="N30" t="s">
        <v>192</v>
      </c>
      <c r="O30" t="s">
        <v>19</v>
      </c>
      <c r="P30" t="s">
        <v>280</v>
      </c>
      <c r="Q30" t="s">
        <v>3</v>
      </c>
      <c r="R30" t="s">
        <v>3</v>
      </c>
      <c r="S30" t="s">
        <v>3</v>
      </c>
      <c r="T30" t="s">
        <v>9</v>
      </c>
      <c r="U30" t="s">
        <v>194</v>
      </c>
      <c r="V30" t="s">
        <v>521</v>
      </c>
      <c r="W30" t="s">
        <v>3</v>
      </c>
      <c r="X30" t="s">
        <v>522</v>
      </c>
      <c r="Y30" t="s">
        <v>3</v>
      </c>
      <c r="Z30" t="s">
        <v>197</v>
      </c>
      <c r="AA30" t="s">
        <v>3</v>
      </c>
      <c r="AB30" t="s">
        <v>3</v>
      </c>
      <c r="AC30" t="s">
        <v>11</v>
      </c>
      <c r="AD30" t="s">
        <v>3</v>
      </c>
      <c r="AE30" t="s">
        <v>523</v>
      </c>
      <c r="AF30" t="s">
        <v>3</v>
      </c>
      <c r="AG30" t="s">
        <v>524</v>
      </c>
      <c r="AH30" t="s">
        <v>3</v>
      </c>
      <c r="AI30" t="s">
        <v>9</v>
      </c>
      <c r="AJ30" t="s">
        <v>11</v>
      </c>
      <c r="AK30" t="s">
        <v>9</v>
      </c>
      <c r="AL30" t="s">
        <v>381</v>
      </c>
      <c r="AM30" t="s">
        <v>220</v>
      </c>
      <c r="AN30" t="s">
        <v>11</v>
      </c>
      <c r="AO30" t="s">
        <v>202</v>
      </c>
      <c r="AP30" t="s">
        <v>3</v>
      </c>
      <c r="AQ30">
        <v>7</v>
      </c>
      <c r="AR30">
        <v>2</v>
      </c>
      <c r="AS30">
        <v>4</v>
      </c>
      <c r="AT30" t="s">
        <v>203</v>
      </c>
      <c r="AU30" t="s">
        <v>3</v>
      </c>
      <c r="AV30" t="s">
        <v>525</v>
      </c>
      <c r="AW30" t="s">
        <v>3</v>
      </c>
      <c r="AX30" t="s">
        <v>526</v>
      </c>
      <c r="AY30" t="s">
        <v>3</v>
      </c>
      <c r="AZ30" t="s">
        <v>11</v>
      </c>
      <c r="BA30" t="s">
        <v>11</v>
      </c>
      <c r="BB30" t="s">
        <v>9</v>
      </c>
      <c r="BC30" t="s">
        <v>11</v>
      </c>
      <c r="BD30" t="s">
        <v>9</v>
      </c>
      <c r="BE30" t="s">
        <v>11</v>
      </c>
      <c r="BF30" t="s">
        <v>206</v>
      </c>
      <c r="BG30" t="s">
        <v>11</v>
      </c>
      <c r="BH30" t="s">
        <v>324</v>
      </c>
      <c r="BI30" t="s">
        <v>3</v>
      </c>
      <c r="BJ30" t="s">
        <v>119</v>
      </c>
      <c r="BK30" t="s">
        <v>3</v>
      </c>
      <c r="BL30" t="s">
        <v>11</v>
      </c>
      <c r="BM30" t="s">
        <v>3</v>
      </c>
      <c r="BN30" t="s">
        <v>9</v>
      </c>
      <c r="BO30" t="s">
        <v>11</v>
      </c>
      <c r="BP30" t="s">
        <v>9</v>
      </c>
      <c r="BQ30" t="s">
        <v>527</v>
      </c>
      <c r="BR30" t="s">
        <v>528</v>
      </c>
      <c r="BS30" t="s">
        <v>337</v>
      </c>
      <c r="BT30" t="s">
        <v>11</v>
      </c>
      <c r="BU30" t="s">
        <v>529</v>
      </c>
      <c r="BV30" t="s">
        <v>3</v>
      </c>
      <c r="BW30" t="s">
        <v>11</v>
      </c>
      <c r="BX30" t="s">
        <v>83</v>
      </c>
      <c r="BY30" t="s">
        <v>3</v>
      </c>
      <c r="BZ30" t="s">
        <v>3</v>
      </c>
      <c r="CA30" t="s">
        <v>530</v>
      </c>
      <c r="CB30" t="s">
        <v>3</v>
      </c>
      <c r="CC30" t="s">
        <v>11</v>
      </c>
      <c r="CD30" t="s">
        <v>9</v>
      </c>
      <c r="CE30" t="s">
        <v>11</v>
      </c>
      <c r="CF30" t="s">
        <v>11</v>
      </c>
      <c r="CG30" t="s">
        <v>11</v>
      </c>
    </row>
    <row r="31" spans="1:85" x14ac:dyDescent="0.3">
      <c r="A31" t="s">
        <v>213</v>
      </c>
      <c r="B31">
        <v>23</v>
      </c>
      <c r="C31" t="s">
        <v>459</v>
      </c>
      <c r="D31" t="s">
        <v>109</v>
      </c>
      <c r="E31" t="s">
        <v>230</v>
      </c>
      <c r="F31" t="s">
        <v>44</v>
      </c>
      <c r="G31" t="s">
        <v>3</v>
      </c>
      <c r="H31" t="s">
        <v>189</v>
      </c>
      <c r="I31" t="s">
        <v>232</v>
      </c>
      <c r="J31" t="s">
        <v>3</v>
      </c>
      <c r="K31" t="s">
        <v>34</v>
      </c>
      <c r="L31" t="s">
        <v>9</v>
      </c>
      <c r="M31" t="s">
        <v>191</v>
      </c>
      <c r="N31" t="s">
        <v>192</v>
      </c>
      <c r="O31" t="s">
        <v>34</v>
      </c>
      <c r="P31" t="s">
        <v>193</v>
      </c>
      <c r="Q31" t="s">
        <v>3</v>
      </c>
      <c r="R31" t="s">
        <v>3</v>
      </c>
      <c r="S31" t="s">
        <v>3</v>
      </c>
      <c r="T31" t="s">
        <v>9</v>
      </c>
      <c r="U31" t="s">
        <v>330</v>
      </c>
      <c r="V31" t="s">
        <v>252</v>
      </c>
      <c r="W31" t="s">
        <v>3</v>
      </c>
      <c r="X31" t="s">
        <v>531</v>
      </c>
      <c r="Y31" t="s">
        <v>3</v>
      </c>
      <c r="Z31" t="s">
        <v>532</v>
      </c>
      <c r="AA31" t="s">
        <v>3</v>
      </c>
      <c r="AB31" t="s">
        <v>3</v>
      </c>
      <c r="AC31" t="s">
        <v>11</v>
      </c>
      <c r="AD31" t="s">
        <v>533</v>
      </c>
      <c r="AE31" t="s">
        <v>534</v>
      </c>
      <c r="AF31" t="s">
        <v>3</v>
      </c>
      <c r="AG31" t="s">
        <v>535</v>
      </c>
      <c r="AH31" t="s">
        <v>3</v>
      </c>
      <c r="AI31" t="s">
        <v>9</v>
      </c>
      <c r="AJ31" t="s">
        <v>3</v>
      </c>
      <c r="AK31" t="s">
        <v>9</v>
      </c>
      <c r="AL31" t="s">
        <v>536</v>
      </c>
      <c r="AM31" t="s">
        <v>297</v>
      </c>
      <c r="AN31" t="s">
        <v>11</v>
      </c>
      <c r="AO31" t="s">
        <v>202</v>
      </c>
      <c r="AP31" t="s">
        <v>3</v>
      </c>
      <c r="AQ31">
        <v>1</v>
      </c>
      <c r="AR31">
        <v>0</v>
      </c>
      <c r="AS31">
        <v>0</v>
      </c>
      <c r="AT31" t="s">
        <v>241</v>
      </c>
      <c r="AU31" t="s">
        <v>3</v>
      </c>
      <c r="AV31" t="s">
        <v>242</v>
      </c>
      <c r="AW31" t="s">
        <v>3</v>
      </c>
      <c r="AX31" t="s">
        <v>10</v>
      </c>
      <c r="AY31" t="s">
        <v>3</v>
      </c>
      <c r="AZ31" t="s">
        <v>9</v>
      </c>
      <c r="BA31" t="s">
        <v>11</v>
      </c>
      <c r="BB31" t="s">
        <v>11</v>
      </c>
      <c r="BC31" t="s">
        <v>11</v>
      </c>
      <c r="BD31" t="s">
        <v>9</v>
      </c>
      <c r="BE31" t="s">
        <v>11</v>
      </c>
      <c r="BF31" t="s">
        <v>206</v>
      </c>
      <c r="BG31" t="s">
        <v>11</v>
      </c>
      <c r="BH31" t="s">
        <v>245</v>
      </c>
      <c r="BI31" t="s">
        <v>3</v>
      </c>
      <c r="BJ31" t="s">
        <v>118</v>
      </c>
      <c r="BK31" t="s">
        <v>3</v>
      </c>
      <c r="BL31" t="s">
        <v>11</v>
      </c>
      <c r="BM31" t="s">
        <v>3</v>
      </c>
      <c r="BN31" t="s">
        <v>9</v>
      </c>
      <c r="BO31" t="s">
        <v>11</v>
      </c>
      <c r="BP31" t="s">
        <v>224</v>
      </c>
      <c r="BQ31" t="s">
        <v>387</v>
      </c>
      <c r="BR31" t="s">
        <v>537</v>
      </c>
      <c r="BS31" t="s">
        <v>538</v>
      </c>
      <c r="BT31" t="s">
        <v>11</v>
      </c>
      <c r="BU31" t="s">
        <v>529</v>
      </c>
      <c r="BV31" t="s">
        <v>3</v>
      </c>
      <c r="BW31" t="s">
        <v>11</v>
      </c>
      <c r="BX31" t="s">
        <v>84</v>
      </c>
      <c r="BY31" t="s">
        <v>3</v>
      </c>
      <c r="BZ31" t="s">
        <v>3</v>
      </c>
      <c r="CA31" t="s">
        <v>539</v>
      </c>
      <c r="CB31" t="s">
        <v>3</v>
      </c>
      <c r="CC31" t="s">
        <v>11</v>
      </c>
      <c r="CD31" t="s">
        <v>9</v>
      </c>
      <c r="CE31" t="s">
        <v>9</v>
      </c>
      <c r="CF31" t="s">
        <v>9</v>
      </c>
      <c r="CG31" t="s">
        <v>9</v>
      </c>
    </row>
    <row r="32" spans="1:85" x14ac:dyDescent="0.3">
      <c r="A32" t="s">
        <v>186</v>
      </c>
      <c r="B32">
        <v>37</v>
      </c>
      <c r="C32" t="s">
        <v>459</v>
      </c>
      <c r="D32" t="s">
        <v>108</v>
      </c>
      <c r="E32" t="s">
        <v>294</v>
      </c>
      <c r="F32" t="s">
        <v>44</v>
      </c>
      <c r="G32" t="s">
        <v>3</v>
      </c>
      <c r="H32" t="s">
        <v>231</v>
      </c>
      <c r="I32" t="s">
        <v>232</v>
      </c>
      <c r="J32" t="s">
        <v>3</v>
      </c>
      <c r="K32" t="s">
        <v>24</v>
      </c>
      <c r="L32" t="s">
        <v>9</v>
      </c>
      <c r="M32" t="s">
        <v>278</v>
      </c>
      <c r="N32" t="s">
        <v>252</v>
      </c>
      <c r="O32" t="s">
        <v>3</v>
      </c>
      <c r="P32" t="s">
        <v>3</v>
      </c>
      <c r="Q32" t="s">
        <v>3</v>
      </c>
      <c r="R32" t="s">
        <v>3</v>
      </c>
      <c r="S32" t="s">
        <v>540</v>
      </c>
      <c r="T32" t="s">
        <v>9</v>
      </c>
      <c r="U32" t="s">
        <v>194</v>
      </c>
      <c r="V32" t="s">
        <v>252</v>
      </c>
      <c r="W32" t="s">
        <v>3</v>
      </c>
      <c r="X32" t="s">
        <v>541</v>
      </c>
      <c r="Y32" t="s">
        <v>3</v>
      </c>
      <c r="Z32" t="s">
        <v>197</v>
      </c>
      <c r="AA32" t="s">
        <v>3</v>
      </c>
      <c r="AB32" t="s">
        <v>3</v>
      </c>
      <c r="AC32" t="s">
        <v>9</v>
      </c>
      <c r="AD32" t="s">
        <v>3</v>
      </c>
      <c r="AE32" t="s">
        <v>486</v>
      </c>
      <c r="AF32" t="s">
        <v>3</v>
      </c>
      <c r="AG32" t="s">
        <v>3</v>
      </c>
      <c r="AH32" t="s">
        <v>3</v>
      </c>
      <c r="AI32" t="s">
        <v>10</v>
      </c>
      <c r="AJ32" t="s">
        <v>3</v>
      </c>
      <c r="AK32" t="s">
        <v>10</v>
      </c>
      <c r="AL32" t="s">
        <v>536</v>
      </c>
      <c r="AM32" t="s">
        <v>297</v>
      </c>
      <c r="AN32" t="s">
        <v>11</v>
      </c>
      <c r="AO32" t="s">
        <v>4</v>
      </c>
      <c r="AP32" t="s">
        <v>542</v>
      </c>
      <c r="AQ32">
        <v>2</v>
      </c>
      <c r="AR32">
        <v>2</v>
      </c>
      <c r="AS32">
        <v>2</v>
      </c>
      <c r="AT32" t="s">
        <v>241</v>
      </c>
      <c r="AU32" t="s">
        <v>3</v>
      </c>
      <c r="AV32" t="s">
        <v>242</v>
      </c>
      <c r="AW32" t="s">
        <v>3</v>
      </c>
      <c r="AX32" t="s">
        <v>404</v>
      </c>
      <c r="AY32" t="s">
        <v>3</v>
      </c>
      <c r="AZ32" t="s">
        <v>9</v>
      </c>
      <c r="BA32" t="s">
        <v>9</v>
      </c>
      <c r="BB32" t="s">
        <v>11</v>
      </c>
      <c r="BC32" t="s">
        <v>9</v>
      </c>
      <c r="BD32" t="s">
        <v>9</v>
      </c>
      <c r="BE32" t="s">
        <v>10</v>
      </c>
      <c r="BF32" t="s">
        <v>10</v>
      </c>
      <c r="BG32" t="s">
        <v>10</v>
      </c>
      <c r="BH32" t="s">
        <v>277</v>
      </c>
      <c r="BI32" t="s">
        <v>3</v>
      </c>
      <c r="BJ32" t="s">
        <v>10</v>
      </c>
      <c r="BK32" t="s">
        <v>3</v>
      </c>
      <c r="BL32" t="s">
        <v>11</v>
      </c>
      <c r="BM32" t="s">
        <v>3</v>
      </c>
      <c r="BN32" t="s">
        <v>9</v>
      </c>
      <c r="BO32" t="s">
        <v>10</v>
      </c>
      <c r="BP32" t="s">
        <v>9</v>
      </c>
      <c r="BQ32" t="s">
        <v>252</v>
      </c>
      <c r="BR32" t="s">
        <v>252</v>
      </c>
      <c r="BS32" t="s">
        <v>536</v>
      </c>
      <c r="BT32" t="s">
        <v>11</v>
      </c>
      <c r="BU32" t="s">
        <v>96</v>
      </c>
      <c r="BV32" t="s">
        <v>3</v>
      </c>
      <c r="BW32" t="s">
        <v>11</v>
      </c>
      <c r="BX32" t="s">
        <v>84</v>
      </c>
      <c r="BY32" t="s">
        <v>3</v>
      </c>
      <c r="BZ32" t="s">
        <v>3</v>
      </c>
      <c r="CA32" t="s">
        <v>543</v>
      </c>
      <c r="CB32" t="s">
        <v>3</v>
      </c>
      <c r="CC32" t="s">
        <v>11</v>
      </c>
      <c r="CD32" t="s">
        <v>11</v>
      </c>
      <c r="CE32" t="s">
        <v>11</v>
      </c>
      <c r="CF32" t="s">
        <v>10</v>
      </c>
      <c r="CG32" t="s">
        <v>10</v>
      </c>
    </row>
    <row r="33" spans="1:85" x14ac:dyDescent="0.3">
      <c r="A33" t="s">
        <v>213</v>
      </c>
      <c r="B33">
        <v>56</v>
      </c>
      <c r="C33" t="s">
        <v>187</v>
      </c>
      <c r="D33" t="s">
        <v>112</v>
      </c>
      <c r="E33" t="s">
        <v>294</v>
      </c>
      <c r="F33" t="s">
        <v>57</v>
      </c>
      <c r="G33" t="s">
        <v>57</v>
      </c>
      <c r="H33" t="s">
        <v>189</v>
      </c>
      <c r="I33" t="s">
        <v>251</v>
      </c>
      <c r="J33" t="s">
        <v>3</v>
      </c>
      <c r="K33" t="s">
        <v>21</v>
      </c>
      <c r="L33" t="s">
        <v>11</v>
      </c>
      <c r="M33" t="s">
        <v>278</v>
      </c>
      <c r="N33" t="s">
        <v>279</v>
      </c>
      <c r="O33" t="s">
        <v>22</v>
      </c>
      <c r="P33" t="s">
        <v>234</v>
      </c>
      <c r="Q33" t="s">
        <v>3</v>
      </c>
      <c r="R33" t="s">
        <v>269</v>
      </c>
      <c r="S33" t="s">
        <v>3</v>
      </c>
      <c r="T33" t="s">
        <v>9</v>
      </c>
      <c r="U33" t="s">
        <v>194</v>
      </c>
      <c r="V33" t="s">
        <v>544</v>
      </c>
      <c r="W33" t="s">
        <v>3</v>
      </c>
      <c r="X33" t="s">
        <v>545</v>
      </c>
      <c r="Y33" t="s">
        <v>3</v>
      </c>
      <c r="Z33" t="s">
        <v>197</v>
      </c>
      <c r="AA33" t="s">
        <v>3</v>
      </c>
      <c r="AB33" t="s">
        <v>3</v>
      </c>
      <c r="AC33" t="s">
        <v>11</v>
      </c>
      <c r="AD33" t="s">
        <v>3</v>
      </c>
      <c r="AE33" t="s">
        <v>546</v>
      </c>
      <c r="AF33" t="s">
        <v>3</v>
      </c>
      <c r="AG33" t="s">
        <v>3</v>
      </c>
      <c r="AH33" t="s">
        <v>3</v>
      </c>
      <c r="AI33" t="s">
        <v>9</v>
      </c>
      <c r="AJ33" t="s">
        <v>11</v>
      </c>
      <c r="AK33" t="s">
        <v>9</v>
      </c>
      <c r="AL33" t="s">
        <v>547</v>
      </c>
      <c r="AM33" t="s">
        <v>297</v>
      </c>
      <c r="AN33" t="s">
        <v>9</v>
      </c>
      <c r="AO33" t="s">
        <v>3</v>
      </c>
      <c r="AP33" t="s">
        <v>3</v>
      </c>
      <c r="AQ33">
        <v>4</v>
      </c>
      <c r="AR33">
        <v>3</v>
      </c>
      <c r="AS33">
        <v>2</v>
      </c>
      <c r="AT33" t="s">
        <v>285</v>
      </c>
      <c r="AU33" t="s">
        <v>3</v>
      </c>
      <c r="AV33" t="s">
        <v>548</v>
      </c>
      <c r="AW33" t="s">
        <v>3</v>
      </c>
      <c r="AX33" t="s">
        <v>549</v>
      </c>
      <c r="AY33" t="s">
        <v>550</v>
      </c>
      <c r="AZ33" t="s">
        <v>11</v>
      </c>
      <c r="BA33" t="s">
        <v>11</v>
      </c>
      <c r="BB33" t="s">
        <v>11</v>
      </c>
      <c r="BC33" t="s">
        <v>11</v>
      </c>
      <c r="BD33" t="s">
        <v>224</v>
      </c>
      <c r="BE33" t="s">
        <v>11</v>
      </c>
      <c r="BF33" t="s">
        <v>206</v>
      </c>
      <c r="BG33" t="s">
        <v>11</v>
      </c>
      <c r="BH33" t="s">
        <v>442</v>
      </c>
      <c r="BI33" t="s">
        <v>3</v>
      </c>
      <c r="BJ33" t="s">
        <v>118</v>
      </c>
      <c r="BK33" t="s">
        <v>3</v>
      </c>
      <c r="BL33" t="s">
        <v>11</v>
      </c>
      <c r="BM33" t="s">
        <v>3</v>
      </c>
      <c r="BN33" t="s">
        <v>11</v>
      </c>
      <c r="BO33" t="s">
        <v>11</v>
      </c>
      <c r="BP33" t="s">
        <v>224</v>
      </c>
      <c r="BQ33" t="s">
        <v>551</v>
      </c>
      <c r="BR33" t="s">
        <v>552</v>
      </c>
      <c r="BS33" t="s">
        <v>376</v>
      </c>
      <c r="BT33" t="s">
        <v>11</v>
      </c>
      <c r="BU33" t="s">
        <v>211</v>
      </c>
      <c r="BV33" t="s">
        <v>3</v>
      </c>
      <c r="BW33" t="s">
        <v>9</v>
      </c>
      <c r="BX33" t="s">
        <v>3</v>
      </c>
      <c r="BY33" t="s">
        <v>3</v>
      </c>
      <c r="BZ33" t="s">
        <v>3</v>
      </c>
      <c r="CA33" t="s">
        <v>433</v>
      </c>
      <c r="CB33" t="s">
        <v>3</v>
      </c>
      <c r="CC33" t="s">
        <v>11</v>
      </c>
      <c r="CD33" t="s">
        <v>11</v>
      </c>
      <c r="CE33" t="s">
        <v>11</v>
      </c>
      <c r="CF33" t="s">
        <v>11</v>
      </c>
      <c r="CG33" t="s">
        <v>9</v>
      </c>
    </row>
    <row r="34" spans="1:85" x14ac:dyDescent="0.3">
      <c r="A34" t="s">
        <v>186</v>
      </c>
      <c r="B34">
        <v>18</v>
      </c>
      <c r="C34" t="s">
        <v>187</v>
      </c>
      <c r="D34" t="s">
        <v>109</v>
      </c>
      <c r="E34" t="s">
        <v>188</v>
      </c>
      <c r="F34" t="s">
        <v>52</v>
      </c>
      <c r="G34" t="s">
        <v>52</v>
      </c>
      <c r="H34" t="s">
        <v>189</v>
      </c>
      <c r="I34" t="s">
        <v>251</v>
      </c>
      <c r="J34" t="s">
        <v>3</v>
      </c>
      <c r="K34" t="s">
        <v>28</v>
      </c>
      <c r="L34" t="s">
        <v>11</v>
      </c>
      <c r="M34" t="s">
        <v>278</v>
      </c>
      <c r="N34" t="s">
        <v>192</v>
      </c>
      <c r="O34" t="s">
        <v>28</v>
      </c>
      <c r="P34" t="s">
        <v>234</v>
      </c>
      <c r="Q34" t="s">
        <v>3</v>
      </c>
      <c r="R34" t="s">
        <v>3</v>
      </c>
      <c r="S34" t="s">
        <v>3</v>
      </c>
      <c r="T34" t="s">
        <v>9</v>
      </c>
      <c r="U34" t="s">
        <v>194</v>
      </c>
      <c r="V34" t="s">
        <v>553</v>
      </c>
      <c r="W34" t="s">
        <v>3</v>
      </c>
      <c r="X34" t="s">
        <v>236</v>
      </c>
      <c r="Y34" t="s">
        <v>3</v>
      </c>
      <c r="Z34" t="s">
        <v>554</v>
      </c>
      <c r="AA34" t="s">
        <v>3</v>
      </c>
      <c r="AB34" t="s">
        <v>3</v>
      </c>
      <c r="AC34" t="s">
        <v>11</v>
      </c>
      <c r="AD34" t="s">
        <v>3</v>
      </c>
      <c r="AE34" t="s">
        <v>555</v>
      </c>
      <c r="AF34" t="s">
        <v>3</v>
      </c>
      <c r="AG34" t="s">
        <v>3</v>
      </c>
      <c r="AH34" t="s">
        <v>3</v>
      </c>
      <c r="AI34" t="s">
        <v>9</v>
      </c>
      <c r="AJ34" t="s">
        <v>11</v>
      </c>
      <c r="AK34" t="s">
        <v>9</v>
      </c>
      <c r="AL34" t="s">
        <v>556</v>
      </c>
      <c r="AM34" t="s">
        <v>297</v>
      </c>
      <c r="AN34" t="s">
        <v>11</v>
      </c>
      <c r="AO34" t="s">
        <v>557</v>
      </c>
      <c r="AP34" t="s">
        <v>558</v>
      </c>
      <c r="AQ34">
        <v>3</v>
      </c>
      <c r="AR34">
        <v>2</v>
      </c>
      <c r="AS34">
        <v>2</v>
      </c>
      <c r="AT34" t="s">
        <v>359</v>
      </c>
      <c r="AU34" t="s">
        <v>3</v>
      </c>
      <c r="AV34" t="s">
        <v>559</v>
      </c>
      <c r="AW34" t="s">
        <v>3</v>
      </c>
      <c r="AX34" t="s">
        <v>560</v>
      </c>
      <c r="AY34" t="s">
        <v>561</v>
      </c>
      <c r="AZ34" t="s">
        <v>11</v>
      </c>
      <c r="BA34" t="s">
        <v>11</v>
      </c>
      <c r="BB34" t="s">
        <v>11</v>
      </c>
      <c r="BC34" t="s">
        <v>11</v>
      </c>
      <c r="BD34" t="s">
        <v>11</v>
      </c>
      <c r="BE34" t="s">
        <v>11</v>
      </c>
      <c r="BF34" t="s">
        <v>206</v>
      </c>
      <c r="BG34" t="s">
        <v>11</v>
      </c>
      <c r="BH34" t="s">
        <v>562</v>
      </c>
      <c r="BI34" t="s">
        <v>3</v>
      </c>
      <c r="BJ34" t="s">
        <v>119</v>
      </c>
      <c r="BK34" t="s">
        <v>3</v>
      </c>
      <c r="BL34" t="s">
        <v>11</v>
      </c>
      <c r="BM34" t="s">
        <v>3</v>
      </c>
      <c r="BN34" t="s">
        <v>11</v>
      </c>
      <c r="BO34" t="s">
        <v>11</v>
      </c>
      <c r="BP34" t="s">
        <v>11</v>
      </c>
      <c r="BQ34" t="s">
        <v>563</v>
      </c>
      <c r="BR34" t="s">
        <v>487</v>
      </c>
      <c r="BS34" t="s">
        <v>564</v>
      </c>
      <c r="BT34" t="s">
        <v>11</v>
      </c>
      <c r="BU34" t="s">
        <v>211</v>
      </c>
      <c r="BV34" t="s">
        <v>3</v>
      </c>
      <c r="BW34" t="s">
        <v>11</v>
      </c>
      <c r="BX34" t="s">
        <v>83</v>
      </c>
      <c r="BY34" t="s">
        <v>3</v>
      </c>
      <c r="BZ34" t="s">
        <v>3</v>
      </c>
      <c r="CA34" t="s">
        <v>565</v>
      </c>
      <c r="CB34" t="s">
        <v>3</v>
      </c>
      <c r="CC34" t="s">
        <v>11</v>
      </c>
      <c r="CD34" t="s">
        <v>9</v>
      </c>
      <c r="CE34" t="s">
        <v>11</v>
      </c>
      <c r="CF34" t="s">
        <v>11</v>
      </c>
      <c r="CG34" t="s">
        <v>11</v>
      </c>
    </row>
    <row r="35" spans="1:85" x14ac:dyDescent="0.3">
      <c r="A35" t="s">
        <v>213</v>
      </c>
      <c r="B35">
        <v>67</v>
      </c>
      <c r="C35" t="s">
        <v>187</v>
      </c>
      <c r="D35" t="s">
        <v>114</v>
      </c>
      <c r="E35" t="s">
        <v>188</v>
      </c>
      <c r="F35" t="s">
        <v>67</v>
      </c>
      <c r="G35" t="s">
        <v>67</v>
      </c>
      <c r="H35" t="s">
        <v>231</v>
      </c>
      <c r="I35" t="s">
        <v>251</v>
      </c>
      <c r="J35" t="s">
        <v>3</v>
      </c>
      <c r="K35" t="s">
        <v>21</v>
      </c>
      <c r="L35" t="s">
        <v>11</v>
      </c>
      <c r="M35" t="s">
        <v>278</v>
      </c>
      <c r="N35" t="s">
        <v>279</v>
      </c>
      <c r="O35" t="s">
        <v>21</v>
      </c>
      <c r="P35" t="s">
        <v>280</v>
      </c>
      <c r="Q35" t="s">
        <v>3</v>
      </c>
      <c r="R35" t="s">
        <v>341</v>
      </c>
      <c r="S35" t="s">
        <v>3</v>
      </c>
      <c r="T35" t="s">
        <v>9</v>
      </c>
      <c r="U35" t="s">
        <v>214</v>
      </c>
      <c r="V35" t="s">
        <v>566</v>
      </c>
      <c r="W35" t="s">
        <v>3</v>
      </c>
      <c r="X35" t="s">
        <v>567</v>
      </c>
      <c r="Y35" t="s">
        <v>3</v>
      </c>
      <c r="Z35" t="s">
        <v>197</v>
      </c>
      <c r="AA35" t="s">
        <v>3</v>
      </c>
      <c r="AB35" t="s">
        <v>3</v>
      </c>
      <c r="AC35" t="s">
        <v>11</v>
      </c>
      <c r="AD35" t="s">
        <v>3</v>
      </c>
      <c r="AE35" t="s">
        <v>546</v>
      </c>
      <c r="AF35" t="s">
        <v>3</v>
      </c>
      <c r="AG35" t="s">
        <v>3</v>
      </c>
      <c r="AH35" t="s">
        <v>3</v>
      </c>
      <c r="AI35" t="s">
        <v>11</v>
      </c>
      <c r="AJ35" t="s">
        <v>11</v>
      </c>
      <c r="AK35" t="s">
        <v>11</v>
      </c>
      <c r="AL35" t="s">
        <v>453</v>
      </c>
      <c r="AM35" t="s">
        <v>297</v>
      </c>
      <c r="AN35" t="s">
        <v>9</v>
      </c>
      <c r="AO35" t="s">
        <v>3</v>
      </c>
      <c r="AP35" t="s">
        <v>3</v>
      </c>
      <c r="AQ35">
        <v>6</v>
      </c>
      <c r="AR35">
        <v>3</v>
      </c>
      <c r="AS35">
        <v>5</v>
      </c>
      <c r="AT35" t="s">
        <v>568</v>
      </c>
      <c r="AU35" t="s">
        <v>3</v>
      </c>
      <c r="AV35" t="s">
        <v>569</v>
      </c>
      <c r="AW35" t="s">
        <v>3</v>
      </c>
      <c r="AX35" t="s">
        <v>10</v>
      </c>
      <c r="AY35" t="s">
        <v>3</v>
      </c>
      <c r="AZ35" t="s">
        <v>11</v>
      </c>
      <c r="BA35" t="s">
        <v>11</v>
      </c>
      <c r="BB35" t="s">
        <v>11</v>
      </c>
      <c r="BC35" t="s">
        <v>10</v>
      </c>
      <c r="BD35" t="s">
        <v>11</v>
      </c>
      <c r="BE35" t="s">
        <v>11</v>
      </c>
      <c r="BF35" t="s">
        <v>206</v>
      </c>
      <c r="BG35" t="s">
        <v>11</v>
      </c>
      <c r="BH35" t="s">
        <v>442</v>
      </c>
      <c r="BI35" t="s">
        <v>3</v>
      </c>
      <c r="BJ35" t="s">
        <v>118</v>
      </c>
      <c r="BK35" t="s">
        <v>3</v>
      </c>
      <c r="BL35" t="s">
        <v>11</v>
      </c>
      <c r="BM35" t="s">
        <v>3</v>
      </c>
      <c r="BN35" t="s">
        <v>10</v>
      </c>
      <c r="BO35" t="s">
        <v>10</v>
      </c>
      <c r="BP35" t="s">
        <v>9</v>
      </c>
      <c r="BQ35" t="s">
        <v>570</v>
      </c>
      <c r="BR35" t="s">
        <v>571</v>
      </c>
      <c r="BS35" t="s">
        <v>572</v>
      </c>
      <c r="BT35" t="s">
        <v>11</v>
      </c>
      <c r="BU35" t="s">
        <v>573</v>
      </c>
      <c r="BV35" t="s">
        <v>3</v>
      </c>
      <c r="BW35" t="s">
        <v>11</v>
      </c>
      <c r="BX35" t="s">
        <v>83</v>
      </c>
      <c r="BY35" t="s">
        <v>3</v>
      </c>
      <c r="BZ35" t="s">
        <v>3</v>
      </c>
      <c r="CA35" t="s">
        <v>574</v>
      </c>
      <c r="CB35" t="s">
        <v>3</v>
      </c>
      <c r="CC35" t="s">
        <v>11</v>
      </c>
      <c r="CD35" t="s">
        <v>11</v>
      </c>
      <c r="CE35" t="s">
        <v>11</v>
      </c>
      <c r="CF35" t="s">
        <v>11</v>
      </c>
      <c r="CG35" t="s">
        <v>11</v>
      </c>
    </row>
    <row r="36" spans="1:85" x14ac:dyDescent="0.3">
      <c r="A36" t="s">
        <v>213</v>
      </c>
      <c r="B36">
        <v>51</v>
      </c>
      <c r="C36" t="s">
        <v>187</v>
      </c>
      <c r="D36" t="s">
        <v>110</v>
      </c>
      <c r="E36" t="s">
        <v>230</v>
      </c>
      <c r="F36" t="s">
        <v>71</v>
      </c>
      <c r="G36" t="s">
        <v>71</v>
      </c>
      <c r="H36" t="s">
        <v>189</v>
      </c>
      <c r="I36" t="s">
        <v>251</v>
      </c>
      <c r="J36" t="s">
        <v>3</v>
      </c>
      <c r="K36" t="s">
        <v>33</v>
      </c>
      <c r="L36" t="s">
        <v>9</v>
      </c>
      <c r="M36" t="s">
        <v>278</v>
      </c>
      <c r="N36" t="s">
        <v>192</v>
      </c>
      <c r="O36" t="s">
        <v>33</v>
      </c>
      <c r="P36" t="s">
        <v>234</v>
      </c>
      <c r="Q36" t="s">
        <v>3</v>
      </c>
      <c r="R36" t="s">
        <v>3</v>
      </c>
      <c r="S36" t="s">
        <v>3</v>
      </c>
      <c r="T36" t="s">
        <v>9</v>
      </c>
      <c r="U36" t="s">
        <v>330</v>
      </c>
      <c r="V36" t="s">
        <v>575</v>
      </c>
      <c r="W36" t="s">
        <v>3</v>
      </c>
      <c r="X36" t="s">
        <v>576</v>
      </c>
      <c r="Y36" t="s">
        <v>577</v>
      </c>
      <c r="Z36" t="s">
        <v>197</v>
      </c>
      <c r="AA36" t="s">
        <v>3</v>
      </c>
      <c r="AB36" t="s">
        <v>3</v>
      </c>
      <c r="AC36" t="s">
        <v>11</v>
      </c>
      <c r="AD36" t="s">
        <v>3</v>
      </c>
      <c r="AE36" t="s">
        <v>578</v>
      </c>
      <c r="AF36" t="s">
        <v>579</v>
      </c>
      <c r="AG36" t="s">
        <v>3</v>
      </c>
      <c r="AH36" t="s">
        <v>3</v>
      </c>
      <c r="AI36" t="s">
        <v>9</v>
      </c>
      <c r="AJ36" t="s">
        <v>3</v>
      </c>
      <c r="AK36" t="s">
        <v>11</v>
      </c>
      <c r="AL36" t="s">
        <v>283</v>
      </c>
      <c r="AM36" t="s">
        <v>259</v>
      </c>
      <c r="AN36" t="s">
        <v>11</v>
      </c>
      <c r="AO36" t="s">
        <v>4</v>
      </c>
      <c r="AP36" t="s">
        <v>580</v>
      </c>
      <c r="AQ36">
        <v>1</v>
      </c>
      <c r="AR36">
        <v>2</v>
      </c>
      <c r="AS36">
        <v>1</v>
      </c>
      <c r="AT36" t="s">
        <v>203</v>
      </c>
      <c r="AU36" t="s">
        <v>3</v>
      </c>
      <c r="AV36" t="s">
        <v>581</v>
      </c>
      <c r="AW36" t="s">
        <v>3</v>
      </c>
      <c r="AX36" t="s">
        <v>582</v>
      </c>
      <c r="AY36" t="s">
        <v>3</v>
      </c>
      <c r="AZ36" t="s">
        <v>11</v>
      </c>
      <c r="BA36" t="s">
        <v>9</v>
      </c>
      <c r="BB36" t="s">
        <v>11</v>
      </c>
      <c r="BC36" t="s">
        <v>9</v>
      </c>
      <c r="BD36" t="s">
        <v>9</v>
      </c>
      <c r="BE36" t="s">
        <v>11</v>
      </c>
      <c r="BF36" t="s">
        <v>9</v>
      </c>
      <c r="BG36" t="s">
        <v>9</v>
      </c>
      <c r="BH36" t="s">
        <v>442</v>
      </c>
      <c r="BI36" t="s">
        <v>3</v>
      </c>
      <c r="BJ36" t="s">
        <v>118</v>
      </c>
      <c r="BK36" t="s">
        <v>3</v>
      </c>
      <c r="BL36" t="s">
        <v>11</v>
      </c>
      <c r="BM36" t="s">
        <v>3</v>
      </c>
      <c r="BN36" t="s">
        <v>11</v>
      </c>
      <c r="BO36" t="s">
        <v>9</v>
      </c>
      <c r="BP36" t="s">
        <v>224</v>
      </c>
      <c r="BQ36" t="s">
        <v>583</v>
      </c>
      <c r="BR36" t="s">
        <v>584</v>
      </c>
      <c r="BS36" t="s">
        <v>585</v>
      </c>
      <c r="BT36" t="s">
        <v>11</v>
      </c>
      <c r="BU36" t="s">
        <v>586</v>
      </c>
      <c r="BV36" t="s">
        <v>587</v>
      </c>
      <c r="BW36" t="s">
        <v>9</v>
      </c>
      <c r="BX36" t="s">
        <v>3</v>
      </c>
      <c r="BY36" t="s">
        <v>3</v>
      </c>
      <c r="BZ36" t="s">
        <v>3</v>
      </c>
      <c r="CA36" t="s">
        <v>313</v>
      </c>
      <c r="CB36" t="s">
        <v>3</v>
      </c>
      <c r="CC36" t="s">
        <v>9</v>
      </c>
      <c r="CD36" t="s">
        <v>9</v>
      </c>
      <c r="CE36" t="s">
        <v>11</v>
      </c>
      <c r="CF36" t="s">
        <v>9</v>
      </c>
      <c r="CG36" t="s">
        <v>9</v>
      </c>
    </row>
    <row r="37" spans="1:85" x14ac:dyDescent="0.3">
      <c r="A37" t="s">
        <v>186</v>
      </c>
      <c r="B37">
        <v>37</v>
      </c>
      <c r="C37" t="s">
        <v>187</v>
      </c>
      <c r="D37" t="s">
        <v>110</v>
      </c>
      <c r="E37" t="s">
        <v>230</v>
      </c>
      <c r="F37" t="s">
        <v>58</v>
      </c>
      <c r="G37" t="s">
        <v>58</v>
      </c>
      <c r="H37" t="s">
        <v>231</v>
      </c>
      <c r="I37" t="s">
        <v>95</v>
      </c>
      <c r="J37" t="s">
        <v>588</v>
      </c>
      <c r="K37" t="s">
        <v>29</v>
      </c>
      <c r="L37" t="s">
        <v>11</v>
      </c>
      <c r="M37" t="s">
        <v>278</v>
      </c>
      <c r="N37" t="s">
        <v>279</v>
      </c>
      <c r="O37" t="s">
        <v>29</v>
      </c>
      <c r="P37" t="s">
        <v>193</v>
      </c>
      <c r="Q37" t="s">
        <v>3</v>
      </c>
      <c r="R37" t="s">
        <v>341</v>
      </c>
      <c r="S37" t="s">
        <v>3</v>
      </c>
      <c r="T37" t="s">
        <v>9</v>
      </c>
      <c r="U37" t="s">
        <v>330</v>
      </c>
      <c r="V37" t="s">
        <v>331</v>
      </c>
      <c r="W37" t="s">
        <v>3</v>
      </c>
      <c r="X37" t="s">
        <v>379</v>
      </c>
      <c r="Y37" t="s">
        <v>3</v>
      </c>
      <c r="Z37" t="s">
        <v>197</v>
      </c>
      <c r="AA37" t="s">
        <v>3</v>
      </c>
      <c r="AB37" t="s">
        <v>3</v>
      </c>
      <c r="AC37" t="s">
        <v>11</v>
      </c>
      <c r="AD37" t="s">
        <v>3</v>
      </c>
      <c r="AE37" t="s">
        <v>332</v>
      </c>
      <c r="AF37" t="s">
        <v>3</v>
      </c>
      <c r="AG37" t="s">
        <v>3</v>
      </c>
      <c r="AH37" t="s">
        <v>3</v>
      </c>
      <c r="AI37" t="s">
        <v>9</v>
      </c>
      <c r="AJ37" t="s">
        <v>11</v>
      </c>
      <c r="AK37" t="s">
        <v>10</v>
      </c>
      <c r="AL37" t="s">
        <v>283</v>
      </c>
      <c r="AM37" t="s">
        <v>297</v>
      </c>
      <c r="AN37" t="s">
        <v>11</v>
      </c>
      <c r="AO37" t="s">
        <v>7</v>
      </c>
      <c r="AP37" t="s">
        <v>3</v>
      </c>
      <c r="AQ37">
        <v>9</v>
      </c>
      <c r="AR37">
        <v>6</v>
      </c>
      <c r="AS37">
        <v>2</v>
      </c>
      <c r="AT37" t="s">
        <v>285</v>
      </c>
      <c r="AU37" t="s">
        <v>3</v>
      </c>
      <c r="AV37" t="s">
        <v>589</v>
      </c>
      <c r="AW37" t="s">
        <v>3</v>
      </c>
      <c r="AX37" t="s">
        <v>590</v>
      </c>
      <c r="AY37" t="s">
        <v>3</v>
      </c>
      <c r="AZ37" t="s">
        <v>11</v>
      </c>
      <c r="BA37" t="s">
        <v>9</v>
      </c>
      <c r="BB37" t="s">
        <v>11</v>
      </c>
      <c r="BC37" t="s">
        <v>10</v>
      </c>
      <c r="BD37" t="s">
        <v>9</v>
      </c>
      <c r="BE37" t="s">
        <v>11</v>
      </c>
      <c r="BF37" t="s">
        <v>10</v>
      </c>
      <c r="BG37" t="s">
        <v>11</v>
      </c>
      <c r="BH37" t="s">
        <v>348</v>
      </c>
      <c r="BI37" t="s">
        <v>3</v>
      </c>
      <c r="BJ37" t="s">
        <v>118</v>
      </c>
      <c r="BK37" t="s">
        <v>3</v>
      </c>
      <c r="BL37" t="s">
        <v>11</v>
      </c>
      <c r="BM37" t="s">
        <v>3</v>
      </c>
      <c r="BN37" t="s">
        <v>10</v>
      </c>
      <c r="BO37" t="s">
        <v>10</v>
      </c>
      <c r="BP37" t="s">
        <v>224</v>
      </c>
      <c r="BQ37" t="s">
        <v>591</v>
      </c>
      <c r="BR37" t="s">
        <v>592</v>
      </c>
      <c r="BS37" t="s">
        <v>593</v>
      </c>
      <c r="BT37" t="s">
        <v>11</v>
      </c>
      <c r="BU37" t="s">
        <v>211</v>
      </c>
      <c r="BV37" t="s">
        <v>3</v>
      </c>
      <c r="BW37" t="s">
        <v>11</v>
      </c>
      <c r="BX37" t="s">
        <v>84</v>
      </c>
      <c r="BY37" t="s">
        <v>3</v>
      </c>
      <c r="BZ37" t="s">
        <v>3</v>
      </c>
      <c r="CA37" t="s">
        <v>418</v>
      </c>
      <c r="CB37" t="s">
        <v>3</v>
      </c>
      <c r="CC37" t="s">
        <v>11</v>
      </c>
      <c r="CD37" t="s">
        <v>11</v>
      </c>
      <c r="CE37" t="s">
        <v>10</v>
      </c>
      <c r="CF37" t="s">
        <v>11</v>
      </c>
      <c r="CG37" t="s">
        <v>11</v>
      </c>
    </row>
    <row r="38" spans="1:85" x14ac:dyDescent="0.3">
      <c r="A38" t="s">
        <v>213</v>
      </c>
      <c r="B38">
        <v>55</v>
      </c>
      <c r="C38" t="s">
        <v>187</v>
      </c>
      <c r="D38" t="s">
        <v>109</v>
      </c>
      <c r="E38" t="s">
        <v>230</v>
      </c>
      <c r="F38" t="s">
        <v>62</v>
      </c>
      <c r="G38" t="s">
        <v>62</v>
      </c>
      <c r="H38" t="s">
        <v>189</v>
      </c>
      <c r="I38" t="s">
        <v>232</v>
      </c>
      <c r="J38" t="s">
        <v>3</v>
      </c>
      <c r="K38" t="s">
        <v>18</v>
      </c>
      <c r="L38" t="s">
        <v>11</v>
      </c>
      <c r="M38" t="s">
        <v>594</v>
      </c>
      <c r="N38" t="s">
        <v>595</v>
      </c>
      <c r="O38" t="s">
        <v>25</v>
      </c>
      <c r="P38" t="s">
        <v>280</v>
      </c>
      <c r="Q38" t="s">
        <v>3</v>
      </c>
      <c r="R38" t="s">
        <v>341</v>
      </c>
      <c r="S38" t="s">
        <v>3</v>
      </c>
      <c r="T38" t="s">
        <v>9</v>
      </c>
      <c r="U38" t="s">
        <v>448</v>
      </c>
      <c r="V38" t="s">
        <v>399</v>
      </c>
      <c r="W38" t="s">
        <v>3</v>
      </c>
      <c r="X38" t="s">
        <v>596</v>
      </c>
      <c r="Y38" t="s">
        <v>3</v>
      </c>
      <c r="Z38" t="s">
        <v>217</v>
      </c>
      <c r="AA38" t="s">
        <v>3</v>
      </c>
      <c r="AB38" t="s">
        <v>3</v>
      </c>
      <c r="AC38" t="s">
        <v>11</v>
      </c>
      <c r="AD38" t="s">
        <v>3</v>
      </c>
      <c r="AE38" t="s">
        <v>486</v>
      </c>
      <c r="AF38" t="s">
        <v>3</v>
      </c>
      <c r="AG38" t="s">
        <v>3</v>
      </c>
      <c r="AH38" t="s">
        <v>3</v>
      </c>
      <c r="AI38" t="s">
        <v>9</v>
      </c>
      <c r="AJ38" t="s">
        <v>3</v>
      </c>
      <c r="AK38" t="s">
        <v>9</v>
      </c>
      <c r="AL38" t="s">
        <v>597</v>
      </c>
      <c r="AM38" t="s">
        <v>10</v>
      </c>
      <c r="AN38" t="s">
        <v>9</v>
      </c>
      <c r="AO38" t="s">
        <v>3</v>
      </c>
      <c r="AP38" t="s">
        <v>3</v>
      </c>
      <c r="AQ38">
        <v>1</v>
      </c>
      <c r="AR38">
        <v>0</v>
      </c>
      <c r="AS38">
        <v>0</v>
      </c>
      <c r="AT38" t="s">
        <v>241</v>
      </c>
      <c r="AU38" t="s">
        <v>3</v>
      </c>
      <c r="AV38" t="s">
        <v>360</v>
      </c>
      <c r="AW38" t="s">
        <v>3</v>
      </c>
      <c r="AX38" t="s">
        <v>404</v>
      </c>
      <c r="AY38" t="s">
        <v>3</v>
      </c>
      <c r="AZ38" t="s">
        <v>11</v>
      </c>
      <c r="BA38" t="s">
        <v>10</v>
      </c>
      <c r="BB38" t="s">
        <v>11</v>
      </c>
      <c r="BC38" t="s">
        <v>11</v>
      </c>
      <c r="BD38" t="s">
        <v>9</v>
      </c>
      <c r="BE38" t="s">
        <v>9</v>
      </c>
      <c r="BF38" t="s">
        <v>9</v>
      </c>
      <c r="BG38" t="s">
        <v>9</v>
      </c>
      <c r="BH38" t="s">
        <v>277</v>
      </c>
      <c r="BI38" t="s">
        <v>3</v>
      </c>
      <c r="BJ38" t="s">
        <v>10</v>
      </c>
      <c r="BK38" t="s">
        <v>3</v>
      </c>
      <c r="BL38" t="s">
        <v>11</v>
      </c>
      <c r="BM38" t="s">
        <v>3</v>
      </c>
      <c r="BN38" t="s">
        <v>11</v>
      </c>
      <c r="BO38" t="s">
        <v>9</v>
      </c>
      <c r="BP38" t="s">
        <v>11</v>
      </c>
      <c r="BQ38" t="s">
        <v>598</v>
      </c>
      <c r="BR38" t="s">
        <v>599</v>
      </c>
      <c r="BS38" t="s">
        <v>600</v>
      </c>
      <c r="BT38" t="s">
        <v>11</v>
      </c>
      <c r="BU38" t="s">
        <v>601</v>
      </c>
      <c r="BV38" t="s">
        <v>3</v>
      </c>
      <c r="BW38" t="s">
        <v>11</v>
      </c>
      <c r="BX38" t="s">
        <v>83</v>
      </c>
      <c r="BY38" t="s">
        <v>3</v>
      </c>
      <c r="BZ38" t="s">
        <v>3</v>
      </c>
      <c r="CA38" t="s">
        <v>303</v>
      </c>
      <c r="CB38" t="s">
        <v>3</v>
      </c>
      <c r="CC38" t="s">
        <v>11</v>
      </c>
      <c r="CD38" t="s">
        <v>11</v>
      </c>
      <c r="CE38" t="s">
        <v>11</v>
      </c>
      <c r="CF38" t="s">
        <v>11</v>
      </c>
      <c r="CG38" t="s">
        <v>11</v>
      </c>
    </row>
    <row r="39" spans="1:85" x14ac:dyDescent="0.3">
      <c r="A39" t="s">
        <v>186</v>
      </c>
      <c r="B39">
        <v>21</v>
      </c>
      <c r="C39" t="s">
        <v>293</v>
      </c>
      <c r="D39" t="s">
        <v>112</v>
      </c>
      <c r="E39" t="s">
        <v>188</v>
      </c>
      <c r="F39" t="s">
        <v>42</v>
      </c>
      <c r="G39" t="s">
        <v>3</v>
      </c>
      <c r="H39" t="s">
        <v>189</v>
      </c>
      <c r="I39" t="s">
        <v>232</v>
      </c>
      <c r="J39" t="s">
        <v>3</v>
      </c>
      <c r="K39" t="s">
        <v>33</v>
      </c>
      <c r="L39" t="s">
        <v>9</v>
      </c>
      <c r="M39" t="s">
        <v>191</v>
      </c>
      <c r="N39" t="s">
        <v>252</v>
      </c>
      <c r="O39" t="s">
        <v>3</v>
      </c>
      <c r="P39" t="s">
        <v>3</v>
      </c>
      <c r="Q39" t="s">
        <v>3</v>
      </c>
      <c r="R39" t="s">
        <v>3</v>
      </c>
      <c r="S39" t="s">
        <v>602</v>
      </c>
      <c r="T39" t="s">
        <v>9</v>
      </c>
      <c r="U39" t="s">
        <v>420</v>
      </c>
      <c r="V39" t="s">
        <v>603</v>
      </c>
      <c r="W39" t="s">
        <v>3</v>
      </c>
      <c r="X39" t="s">
        <v>604</v>
      </c>
      <c r="Y39" t="s">
        <v>3</v>
      </c>
      <c r="Z39" t="s">
        <v>217</v>
      </c>
      <c r="AA39" t="s">
        <v>3</v>
      </c>
      <c r="AB39" t="s">
        <v>3</v>
      </c>
      <c r="AC39" t="s">
        <v>9</v>
      </c>
      <c r="AD39" t="s">
        <v>3</v>
      </c>
      <c r="AE39" t="s">
        <v>605</v>
      </c>
      <c r="AF39" t="s">
        <v>3</v>
      </c>
      <c r="AG39" t="s">
        <v>199</v>
      </c>
      <c r="AH39" t="s">
        <v>3</v>
      </c>
      <c r="AI39" t="s">
        <v>10</v>
      </c>
      <c r="AJ39" t="s">
        <v>9</v>
      </c>
      <c r="AK39" t="s">
        <v>11</v>
      </c>
      <c r="AL39" t="s">
        <v>453</v>
      </c>
      <c r="AM39" t="s">
        <v>201</v>
      </c>
      <c r="AN39" t="s">
        <v>9</v>
      </c>
      <c r="AO39" t="s">
        <v>3</v>
      </c>
      <c r="AP39" t="s">
        <v>3</v>
      </c>
      <c r="AQ39">
        <v>5</v>
      </c>
      <c r="AR39">
        <v>4</v>
      </c>
      <c r="AS39">
        <v>5</v>
      </c>
      <c r="AT39" t="s">
        <v>203</v>
      </c>
      <c r="AU39" t="s">
        <v>3</v>
      </c>
      <c r="AV39" t="s">
        <v>462</v>
      </c>
      <c r="AW39" t="s">
        <v>3</v>
      </c>
      <c r="AX39" t="s">
        <v>606</v>
      </c>
      <c r="AY39" t="s">
        <v>3</v>
      </c>
      <c r="AZ39" t="s">
        <v>11</v>
      </c>
      <c r="BA39" t="s">
        <v>10</v>
      </c>
      <c r="BB39" t="s">
        <v>11</v>
      </c>
      <c r="BC39" t="s">
        <v>11</v>
      </c>
      <c r="BD39" t="s">
        <v>224</v>
      </c>
      <c r="BE39" t="s">
        <v>11</v>
      </c>
      <c r="BF39" t="s">
        <v>206</v>
      </c>
      <c r="BG39" t="s">
        <v>11</v>
      </c>
      <c r="BH39" t="s">
        <v>607</v>
      </c>
      <c r="BI39" t="s">
        <v>3</v>
      </c>
      <c r="BJ39" t="s">
        <v>119</v>
      </c>
      <c r="BK39" t="s">
        <v>3</v>
      </c>
      <c r="BL39" t="s">
        <v>11</v>
      </c>
      <c r="BM39" t="s">
        <v>3</v>
      </c>
      <c r="BN39" t="s">
        <v>11</v>
      </c>
      <c r="BO39" t="s">
        <v>11</v>
      </c>
      <c r="BP39" t="s">
        <v>11</v>
      </c>
      <c r="BQ39" t="s">
        <v>608</v>
      </c>
      <c r="BR39" t="s">
        <v>609</v>
      </c>
      <c r="BS39" t="s">
        <v>519</v>
      </c>
      <c r="BT39" t="s">
        <v>11</v>
      </c>
      <c r="BU39" t="s">
        <v>610</v>
      </c>
      <c r="BV39" t="s">
        <v>3</v>
      </c>
      <c r="BW39" t="s">
        <v>11</v>
      </c>
      <c r="BX39" t="s">
        <v>83</v>
      </c>
      <c r="BY39" t="s">
        <v>3</v>
      </c>
      <c r="BZ39" t="s">
        <v>3</v>
      </c>
      <c r="CA39" t="s">
        <v>611</v>
      </c>
      <c r="CB39" t="s">
        <v>3</v>
      </c>
      <c r="CC39" t="s">
        <v>9</v>
      </c>
      <c r="CD39" t="s">
        <v>11</v>
      </c>
      <c r="CE39" t="s">
        <v>11</v>
      </c>
      <c r="CF39" t="s">
        <v>11</v>
      </c>
      <c r="CG39" t="s">
        <v>9</v>
      </c>
    </row>
    <row r="40" spans="1:85" x14ac:dyDescent="0.3">
      <c r="A40" t="s">
        <v>213</v>
      </c>
      <c r="B40">
        <v>35</v>
      </c>
      <c r="C40" t="s">
        <v>187</v>
      </c>
      <c r="D40" t="s">
        <v>112</v>
      </c>
      <c r="E40" t="s">
        <v>188</v>
      </c>
      <c r="F40" t="s">
        <v>62</v>
      </c>
      <c r="G40" t="s">
        <v>62</v>
      </c>
      <c r="H40" t="s">
        <v>189</v>
      </c>
      <c r="I40" t="s">
        <v>251</v>
      </c>
      <c r="J40" t="s">
        <v>3</v>
      </c>
      <c r="K40" t="s">
        <v>27</v>
      </c>
      <c r="L40" t="s">
        <v>9</v>
      </c>
      <c r="M40" t="s">
        <v>278</v>
      </c>
      <c r="N40" t="s">
        <v>192</v>
      </c>
      <c r="O40" t="s">
        <v>35</v>
      </c>
      <c r="P40" t="s">
        <v>280</v>
      </c>
      <c r="Q40" t="s">
        <v>3</v>
      </c>
      <c r="R40" t="s">
        <v>3</v>
      </c>
      <c r="S40" t="s">
        <v>3</v>
      </c>
      <c r="T40" t="s">
        <v>9</v>
      </c>
      <c r="U40" t="s">
        <v>95</v>
      </c>
      <c r="V40" t="s">
        <v>612</v>
      </c>
      <c r="W40" t="s">
        <v>3</v>
      </c>
      <c r="X40" t="s">
        <v>596</v>
      </c>
      <c r="Y40" t="s">
        <v>3</v>
      </c>
      <c r="Z40" t="s">
        <v>197</v>
      </c>
      <c r="AA40" t="s">
        <v>3</v>
      </c>
      <c r="AB40" t="s">
        <v>3</v>
      </c>
      <c r="AC40" t="s">
        <v>9</v>
      </c>
      <c r="AD40" t="s">
        <v>3</v>
      </c>
      <c r="AE40" t="s">
        <v>95</v>
      </c>
      <c r="AF40" t="s">
        <v>613</v>
      </c>
      <c r="AG40" t="s">
        <v>3</v>
      </c>
      <c r="AH40" t="s">
        <v>3</v>
      </c>
      <c r="AI40" t="s">
        <v>9</v>
      </c>
      <c r="AJ40" t="s">
        <v>3</v>
      </c>
      <c r="AK40" t="s">
        <v>9</v>
      </c>
      <c r="AL40" t="s">
        <v>536</v>
      </c>
      <c r="AM40" t="s">
        <v>10</v>
      </c>
      <c r="AN40" t="s">
        <v>9</v>
      </c>
      <c r="AO40" t="s">
        <v>3</v>
      </c>
      <c r="AP40" t="s">
        <v>3</v>
      </c>
      <c r="AQ40">
        <v>2</v>
      </c>
      <c r="AR40">
        <v>3</v>
      </c>
      <c r="AS40">
        <v>1</v>
      </c>
      <c r="AT40" t="s">
        <v>203</v>
      </c>
      <c r="AU40" t="s">
        <v>3</v>
      </c>
      <c r="AV40" t="s">
        <v>614</v>
      </c>
      <c r="AW40" t="s">
        <v>3</v>
      </c>
      <c r="AX40" t="s">
        <v>615</v>
      </c>
      <c r="AY40" t="s">
        <v>3</v>
      </c>
      <c r="AZ40" t="s">
        <v>11</v>
      </c>
      <c r="BA40" t="s">
        <v>11</v>
      </c>
      <c r="BB40" t="s">
        <v>11</v>
      </c>
      <c r="BC40" t="s">
        <v>11</v>
      </c>
      <c r="BD40" t="s">
        <v>9</v>
      </c>
      <c r="BE40" t="s">
        <v>10</v>
      </c>
      <c r="BF40" t="s">
        <v>10</v>
      </c>
      <c r="BG40" t="s">
        <v>10</v>
      </c>
      <c r="BH40" t="s">
        <v>442</v>
      </c>
      <c r="BI40" t="s">
        <v>3</v>
      </c>
      <c r="BJ40" t="s">
        <v>616</v>
      </c>
      <c r="BK40" t="s">
        <v>3</v>
      </c>
      <c r="BL40" t="s">
        <v>11</v>
      </c>
      <c r="BM40" t="s">
        <v>3</v>
      </c>
      <c r="BN40" t="s">
        <v>9</v>
      </c>
      <c r="BO40" t="s">
        <v>10</v>
      </c>
      <c r="BP40" t="s">
        <v>9</v>
      </c>
      <c r="BQ40" t="s">
        <v>332</v>
      </c>
      <c r="BR40" t="s">
        <v>617</v>
      </c>
      <c r="BS40" t="s">
        <v>248</v>
      </c>
      <c r="BT40" t="s">
        <v>11</v>
      </c>
      <c r="BU40" t="s">
        <v>618</v>
      </c>
      <c r="BV40" t="s">
        <v>619</v>
      </c>
      <c r="BW40" t="s">
        <v>9</v>
      </c>
      <c r="BX40" t="s">
        <v>3</v>
      </c>
      <c r="BY40" t="s">
        <v>3</v>
      </c>
      <c r="BZ40" t="s">
        <v>3</v>
      </c>
      <c r="CA40" t="s">
        <v>620</v>
      </c>
      <c r="CB40" t="s">
        <v>3</v>
      </c>
      <c r="CC40" t="s">
        <v>11</v>
      </c>
      <c r="CD40" t="s">
        <v>11</v>
      </c>
      <c r="CE40" t="s">
        <v>11</v>
      </c>
      <c r="CF40" t="s">
        <v>11</v>
      </c>
      <c r="CG40" t="s">
        <v>11</v>
      </c>
    </row>
    <row r="41" spans="1:85" x14ac:dyDescent="0.3">
      <c r="A41" t="s">
        <v>213</v>
      </c>
      <c r="B41">
        <v>38</v>
      </c>
      <c r="C41" t="s">
        <v>187</v>
      </c>
      <c r="D41" t="s">
        <v>109</v>
      </c>
      <c r="E41" t="s">
        <v>188</v>
      </c>
      <c r="F41" t="s">
        <v>67</v>
      </c>
      <c r="G41" t="s">
        <v>67</v>
      </c>
      <c r="H41" t="s">
        <v>231</v>
      </c>
      <c r="I41" t="s">
        <v>251</v>
      </c>
      <c r="J41" t="s">
        <v>3</v>
      </c>
      <c r="K41" t="s">
        <v>29</v>
      </c>
      <c r="L41" t="s">
        <v>11</v>
      </c>
      <c r="M41" t="s">
        <v>278</v>
      </c>
      <c r="N41" t="s">
        <v>329</v>
      </c>
      <c r="O41" t="s">
        <v>29</v>
      </c>
      <c r="P41" t="s">
        <v>234</v>
      </c>
      <c r="Q41" t="s">
        <v>3</v>
      </c>
      <c r="R41" t="s">
        <v>3</v>
      </c>
      <c r="S41" t="s">
        <v>3</v>
      </c>
      <c r="T41" t="s">
        <v>9</v>
      </c>
      <c r="U41" t="s">
        <v>194</v>
      </c>
      <c r="V41" t="s">
        <v>621</v>
      </c>
      <c r="W41" t="s">
        <v>3</v>
      </c>
      <c r="X41" t="s">
        <v>236</v>
      </c>
      <c r="Y41" t="s">
        <v>3</v>
      </c>
      <c r="Z41" t="s">
        <v>197</v>
      </c>
      <c r="AA41" t="s">
        <v>3</v>
      </c>
      <c r="AB41" t="s">
        <v>3</v>
      </c>
      <c r="AC41" t="s">
        <v>11</v>
      </c>
      <c r="AD41" t="s">
        <v>622</v>
      </c>
      <c r="AE41" t="s">
        <v>332</v>
      </c>
      <c r="AF41" t="s">
        <v>3</v>
      </c>
      <c r="AG41" t="s">
        <v>3</v>
      </c>
      <c r="AH41" t="s">
        <v>3</v>
      </c>
      <c r="AI41" t="s">
        <v>10</v>
      </c>
      <c r="AJ41" t="s">
        <v>11</v>
      </c>
      <c r="AK41" t="s">
        <v>10</v>
      </c>
      <c r="AL41" t="s">
        <v>623</v>
      </c>
      <c r="AM41" t="s">
        <v>259</v>
      </c>
      <c r="AN41" t="s">
        <v>11</v>
      </c>
      <c r="AO41" t="s">
        <v>260</v>
      </c>
      <c r="AP41" t="s">
        <v>3</v>
      </c>
      <c r="AQ41">
        <v>5</v>
      </c>
      <c r="AR41">
        <v>2</v>
      </c>
      <c r="AS41">
        <v>5</v>
      </c>
      <c r="AT41" t="s">
        <v>568</v>
      </c>
      <c r="AU41" t="s">
        <v>3</v>
      </c>
      <c r="AV41" t="s">
        <v>222</v>
      </c>
      <c r="AW41" t="s">
        <v>3</v>
      </c>
      <c r="AX41" t="s">
        <v>10</v>
      </c>
      <c r="AY41" t="s">
        <v>3</v>
      </c>
      <c r="AZ41" t="s">
        <v>11</v>
      </c>
      <c r="BA41" t="s">
        <v>11</v>
      </c>
      <c r="BB41" t="s">
        <v>11</v>
      </c>
      <c r="BC41" t="s">
        <v>11</v>
      </c>
      <c r="BD41" t="s">
        <v>10</v>
      </c>
      <c r="BE41" t="s">
        <v>11</v>
      </c>
      <c r="BF41" t="s">
        <v>10</v>
      </c>
      <c r="BG41" t="s">
        <v>10</v>
      </c>
      <c r="BH41" t="s">
        <v>207</v>
      </c>
      <c r="BI41" t="s">
        <v>3</v>
      </c>
      <c r="BJ41" t="s">
        <v>120</v>
      </c>
      <c r="BK41" t="s">
        <v>3</v>
      </c>
      <c r="BL41" t="s">
        <v>11</v>
      </c>
      <c r="BM41" t="s">
        <v>3</v>
      </c>
      <c r="BN41" t="s">
        <v>11</v>
      </c>
      <c r="BO41" t="s">
        <v>10</v>
      </c>
      <c r="BP41" t="s">
        <v>9</v>
      </c>
      <c r="BQ41" t="s">
        <v>624</v>
      </c>
      <c r="BR41" t="s">
        <v>625</v>
      </c>
      <c r="BS41" t="s">
        <v>210</v>
      </c>
      <c r="BT41" t="s">
        <v>11</v>
      </c>
      <c r="BU41" t="s">
        <v>626</v>
      </c>
      <c r="BV41" t="s">
        <v>3</v>
      </c>
      <c r="BW41" t="s">
        <v>11</v>
      </c>
      <c r="BX41" t="s">
        <v>84</v>
      </c>
      <c r="BY41" t="s">
        <v>3</v>
      </c>
      <c r="BZ41" t="s">
        <v>3</v>
      </c>
      <c r="CA41" t="s">
        <v>292</v>
      </c>
      <c r="CB41" t="s">
        <v>3</v>
      </c>
      <c r="CC41" t="s">
        <v>11</v>
      </c>
      <c r="CD41" t="s">
        <v>11</v>
      </c>
      <c r="CE41" t="s">
        <v>11</v>
      </c>
      <c r="CF41" t="s">
        <v>11</v>
      </c>
      <c r="CG41" t="s">
        <v>11</v>
      </c>
    </row>
    <row r="42" spans="1:85" x14ac:dyDescent="0.3">
      <c r="A42" t="s">
        <v>213</v>
      </c>
      <c r="B42">
        <v>43</v>
      </c>
      <c r="C42" t="s">
        <v>187</v>
      </c>
      <c r="D42" t="s">
        <v>109</v>
      </c>
      <c r="E42" t="s">
        <v>188</v>
      </c>
      <c r="F42" t="s">
        <v>58</v>
      </c>
      <c r="G42" t="s">
        <v>58</v>
      </c>
      <c r="H42" t="s">
        <v>189</v>
      </c>
      <c r="I42" t="s">
        <v>232</v>
      </c>
      <c r="J42" t="s">
        <v>3</v>
      </c>
      <c r="K42" t="s">
        <v>32</v>
      </c>
      <c r="L42" t="s">
        <v>9</v>
      </c>
      <c r="M42" t="s">
        <v>191</v>
      </c>
      <c r="N42" t="s">
        <v>192</v>
      </c>
      <c r="O42" t="s">
        <v>32</v>
      </c>
      <c r="P42" t="s">
        <v>280</v>
      </c>
      <c r="Q42" t="s">
        <v>3</v>
      </c>
      <c r="R42" t="s">
        <v>3</v>
      </c>
      <c r="S42" t="s">
        <v>3</v>
      </c>
      <c r="T42" t="s">
        <v>9</v>
      </c>
      <c r="U42" t="s">
        <v>194</v>
      </c>
      <c r="V42" t="s">
        <v>627</v>
      </c>
      <c r="W42" t="s">
        <v>3</v>
      </c>
      <c r="X42" t="s">
        <v>628</v>
      </c>
      <c r="Y42" t="s">
        <v>3</v>
      </c>
      <c r="Z42" t="s">
        <v>217</v>
      </c>
      <c r="AA42" t="s">
        <v>3</v>
      </c>
      <c r="AB42" t="s">
        <v>3</v>
      </c>
      <c r="AC42" t="s">
        <v>11</v>
      </c>
      <c r="AD42" t="s">
        <v>3</v>
      </c>
      <c r="AE42" t="s">
        <v>629</v>
      </c>
      <c r="AF42" t="s">
        <v>3</v>
      </c>
      <c r="AG42" t="s">
        <v>3</v>
      </c>
      <c r="AH42" t="s">
        <v>3</v>
      </c>
      <c r="AI42" t="s">
        <v>11</v>
      </c>
      <c r="AJ42" t="s">
        <v>3</v>
      </c>
      <c r="AK42" t="s">
        <v>11</v>
      </c>
      <c r="AL42" t="s">
        <v>200</v>
      </c>
      <c r="AM42" t="s">
        <v>297</v>
      </c>
      <c r="AN42" t="s">
        <v>11</v>
      </c>
      <c r="AO42" t="s">
        <v>260</v>
      </c>
      <c r="AP42" t="s">
        <v>3</v>
      </c>
      <c r="AQ42">
        <v>4</v>
      </c>
      <c r="AR42">
        <v>1</v>
      </c>
      <c r="AS42">
        <v>3</v>
      </c>
      <c r="AT42" t="s">
        <v>359</v>
      </c>
      <c r="AU42" t="s">
        <v>3</v>
      </c>
      <c r="AV42" t="s">
        <v>630</v>
      </c>
      <c r="AW42" t="s">
        <v>3</v>
      </c>
      <c r="AX42" t="s">
        <v>631</v>
      </c>
      <c r="AY42" t="s">
        <v>3</v>
      </c>
      <c r="AZ42" t="s">
        <v>11</v>
      </c>
      <c r="BA42" t="s">
        <v>11</v>
      </c>
      <c r="BB42" t="s">
        <v>11</v>
      </c>
      <c r="BC42" t="s">
        <v>11</v>
      </c>
      <c r="BD42" t="s">
        <v>11</v>
      </c>
      <c r="BE42" t="s">
        <v>11</v>
      </c>
      <c r="BF42" t="s">
        <v>206</v>
      </c>
      <c r="BG42" t="s">
        <v>11</v>
      </c>
      <c r="BH42" t="s">
        <v>607</v>
      </c>
      <c r="BI42" t="s">
        <v>3</v>
      </c>
      <c r="BJ42" t="s">
        <v>118</v>
      </c>
      <c r="BK42" t="s">
        <v>3</v>
      </c>
      <c r="BL42" t="s">
        <v>11</v>
      </c>
      <c r="BM42" t="s">
        <v>3</v>
      </c>
      <c r="BN42" t="s">
        <v>11</v>
      </c>
      <c r="BO42" t="s">
        <v>11</v>
      </c>
      <c r="BP42" t="s">
        <v>9</v>
      </c>
      <c r="BQ42" t="s">
        <v>632</v>
      </c>
      <c r="BR42" t="s">
        <v>633</v>
      </c>
      <c r="BS42" t="s">
        <v>634</v>
      </c>
      <c r="BT42" t="s">
        <v>11</v>
      </c>
      <c r="BU42" t="s">
        <v>635</v>
      </c>
      <c r="BV42" t="s">
        <v>3</v>
      </c>
      <c r="BW42" t="s">
        <v>9</v>
      </c>
      <c r="BX42" t="s">
        <v>3</v>
      </c>
      <c r="BY42" t="s">
        <v>3</v>
      </c>
      <c r="BZ42" t="s">
        <v>3</v>
      </c>
      <c r="CA42" t="s">
        <v>636</v>
      </c>
      <c r="CB42" t="s">
        <v>3</v>
      </c>
      <c r="CC42" t="s">
        <v>11</v>
      </c>
      <c r="CD42" t="s">
        <v>11</v>
      </c>
      <c r="CE42" t="s">
        <v>11</v>
      </c>
      <c r="CF42" t="s">
        <v>11</v>
      </c>
      <c r="CG42" t="s">
        <v>9</v>
      </c>
    </row>
    <row r="43" spans="1:85" x14ac:dyDescent="0.3">
      <c r="A43" t="s">
        <v>186</v>
      </c>
      <c r="B43">
        <v>66</v>
      </c>
      <c r="C43" t="s">
        <v>187</v>
      </c>
      <c r="D43" t="s">
        <v>112</v>
      </c>
      <c r="E43" t="s">
        <v>230</v>
      </c>
      <c r="F43" t="s">
        <v>76</v>
      </c>
      <c r="G43" t="s">
        <v>76</v>
      </c>
      <c r="H43" t="s">
        <v>231</v>
      </c>
      <c r="I43" t="s">
        <v>232</v>
      </c>
      <c r="J43" t="s">
        <v>3</v>
      </c>
      <c r="K43" t="s">
        <v>13</v>
      </c>
      <c r="L43" t="s">
        <v>9</v>
      </c>
      <c r="M43" t="s">
        <v>278</v>
      </c>
      <c r="N43" t="s">
        <v>192</v>
      </c>
      <c r="O43" t="s">
        <v>434</v>
      </c>
      <c r="P43" t="s">
        <v>280</v>
      </c>
      <c r="Q43" t="s">
        <v>3</v>
      </c>
      <c r="R43" t="s">
        <v>3</v>
      </c>
      <c r="S43" t="s">
        <v>3</v>
      </c>
      <c r="T43" t="s">
        <v>9</v>
      </c>
      <c r="U43" t="s">
        <v>330</v>
      </c>
      <c r="V43" t="s">
        <v>399</v>
      </c>
      <c r="W43" t="s">
        <v>3</v>
      </c>
      <c r="X43" t="s">
        <v>596</v>
      </c>
      <c r="Y43" t="s">
        <v>3</v>
      </c>
      <c r="Z43" t="s">
        <v>197</v>
      </c>
      <c r="AA43" t="s">
        <v>3</v>
      </c>
      <c r="AB43" t="s">
        <v>3</v>
      </c>
      <c r="AC43" t="s">
        <v>9</v>
      </c>
      <c r="AD43" t="s">
        <v>3</v>
      </c>
      <c r="AE43" t="s">
        <v>402</v>
      </c>
      <c r="AF43" t="s">
        <v>3</v>
      </c>
      <c r="AG43" t="s">
        <v>3</v>
      </c>
      <c r="AH43" t="s">
        <v>3</v>
      </c>
      <c r="AI43" t="s">
        <v>9</v>
      </c>
      <c r="AJ43" t="s">
        <v>3</v>
      </c>
      <c r="AK43" t="s">
        <v>11</v>
      </c>
      <c r="AL43" t="s">
        <v>637</v>
      </c>
      <c r="AM43" t="s">
        <v>220</v>
      </c>
      <c r="AN43" t="s">
        <v>11</v>
      </c>
      <c r="AO43" t="s">
        <v>5</v>
      </c>
      <c r="AP43" t="s">
        <v>3</v>
      </c>
      <c r="AQ43">
        <v>1</v>
      </c>
      <c r="AR43">
        <v>1</v>
      </c>
      <c r="AS43">
        <v>0</v>
      </c>
      <c r="AT43" t="s">
        <v>203</v>
      </c>
      <c r="AU43" t="s">
        <v>3</v>
      </c>
      <c r="AV43" t="s">
        <v>462</v>
      </c>
      <c r="AW43" t="s">
        <v>3</v>
      </c>
      <c r="AX43" t="s">
        <v>404</v>
      </c>
      <c r="AY43" t="s">
        <v>3</v>
      </c>
      <c r="AZ43" t="s">
        <v>9</v>
      </c>
      <c r="BA43" t="s">
        <v>9</v>
      </c>
      <c r="BB43" t="s">
        <v>9</v>
      </c>
      <c r="BC43" t="s">
        <v>11</v>
      </c>
      <c r="BD43" t="s">
        <v>9</v>
      </c>
      <c r="BE43" t="s">
        <v>11</v>
      </c>
      <c r="BF43" t="s">
        <v>206</v>
      </c>
      <c r="BG43" t="s">
        <v>11</v>
      </c>
      <c r="BH43" t="s">
        <v>442</v>
      </c>
      <c r="BI43" t="s">
        <v>3</v>
      </c>
      <c r="BJ43" t="s">
        <v>118</v>
      </c>
      <c r="BK43" t="s">
        <v>3</v>
      </c>
      <c r="BL43" t="s">
        <v>11</v>
      </c>
      <c r="BM43" t="s">
        <v>3</v>
      </c>
      <c r="BN43" t="s">
        <v>9</v>
      </c>
      <c r="BO43" t="s">
        <v>11</v>
      </c>
      <c r="BP43" t="s">
        <v>224</v>
      </c>
      <c r="BQ43" t="s">
        <v>252</v>
      </c>
      <c r="BR43" t="s">
        <v>336</v>
      </c>
      <c r="BS43" t="s">
        <v>638</v>
      </c>
      <c r="BT43" t="s">
        <v>11</v>
      </c>
      <c r="BU43" t="s">
        <v>639</v>
      </c>
      <c r="BV43" t="s">
        <v>3</v>
      </c>
      <c r="BW43" t="s">
        <v>9</v>
      </c>
      <c r="BX43" t="s">
        <v>3</v>
      </c>
      <c r="BY43" t="s">
        <v>3</v>
      </c>
      <c r="BZ43" t="s">
        <v>3</v>
      </c>
      <c r="CA43" t="s">
        <v>340</v>
      </c>
      <c r="CB43" t="s">
        <v>3</v>
      </c>
      <c r="CC43" t="s">
        <v>11</v>
      </c>
      <c r="CD43" t="s">
        <v>9</v>
      </c>
      <c r="CE43" t="s">
        <v>9</v>
      </c>
      <c r="CF43" t="s">
        <v>11</v>
      </c>
      <c r="CG43" t="s">
        <v>11</v>
      </c>
    </row>
    <row r="44" spans="1:85" x14ac:dyDescent="0.3">
      <c r="A44" t="s">
        <v>213</v>
      </c>
      <c r="B44">
        <v>66</v>
      </c>
      <c r="C44" t="s">
        <v>187</v>
      </c>
      <c r="D44" t="s">
        <v>109</v>
      </c>
      <c r="E44" t="s">
        <v>188</v>
      </c>
      <c r="F44" t="s">
        <v>75</v>
      </c>
      <c r="G44" t="s">
        <v>75</v>
      </c>
      <c r="H44" t="s">
        <v>189</v>
      </c>
      <c r="I44" t="s">
        <v>251</v>
      </c>
      <c r="J44" t="s">
        <v>3</v>
      </c>
      <c r="K44" t="s">
        <v>26</v>
      </c>
      <c r="L44" t="s">
        <v>11</v>
      </c>
      <c r="M44" t="s">
        <v>278</v>
      </c>
      <c r="N44" t="s">
        <v>329</v>
      </c>
      <c r="O44" t="s">
        <v>26</v>
      </c>
      <c r="P44" t="s">
        <v>280</v>
      </c>
      <c r="Q44" t="s">
        <v>3</v>
      </c>
      <c r="R44" t="s">
        <v>3</v>
      </c>
      <c r="S44" t="s">
        <v>3</v>
      </c>
      <c r="T44" t="s">
        <v>9</v>
      </c>
      <c r="U44" t="s">
        <v>194</v>
      </c>
      <c r="V44" t="s">
        <v>640</v>
      </c>
      <c r="W44" t="s">
        <v>3</v>
      </c>
      <c r="X44" t="s">
        <v>641</v>
      </c>
      <c r="Y44" t="s">
        <v>3</v>
      </c>
      <c r="Z44" t="s">
        <v>217</v>
      </c>
      <c r="AA44" t="s">
        <v>3</v>
      </c>
      <c r="AB44" t="s">
        <v>3</v>
      </c>
      <c r="AC44" t="s">
        <v>9</v>
      </c>
      <c r="AD44" t="s">
        <v>3</v>
      </c>
      <c r="AE44" t="s">
        <v>402</v>
      </c>
      <c r="AF44" t="s">
        <v>3</v>
      </c>
      <c r="AG44" t="s">
        <v>3</v>
      </c>
      <c r="AH44" t="s">
        <v>3</v>
      </c>
      <c r="AI44" t="s">
        <v>9</v>
      </c>
      <c r="AJ44" t="s">
        <v>3</v>
      </c>
      <c r="AK44" t="s">
        <v>11</v>
      </c>
      <c r="AL44" t="s">
        <v>497</v>
      </c>
      <c r="AM44" t="s">
        <v>259</v>
      </c>
      <c r="AN44" t="s">
        <v>9</v>
      </c>
      <c r="AO44" t="s">
        <v>3</v>
      </c>
      <c r="AP44" t="s">
        <v>3</v>
      </c>
      <c r="AQ44">
        <v>0</v>
      </c>
      <c r="AR44">
        <v>0</v>
      </c>
      <c r="AS44">
        <v>1</v>
      </c>
      <c r="AT44" t="s">
        <v>203</v>
      </c>
      <c r="AU44" t="s">
        <v>3</v>
      </c>
      <c r="AV44" t="s">
        <v>642</v>
      </c>
      <c r="AW44" t="s">
        <v>3</v>
      </c>
      <c r="AX44" t="s">
        <v>404</v>
      </c>
      <c r="AY44" t="s">
        <v>3</v>
      </c>
      <c r="AZ44" t="s">
        <v>11</v>
      </c>
      <c r="BA44" t="s">
        <v>11</v>
      </c>
      <c r="BB44" t="s">
        <v>11</v>
      </c>
      <c r="BC44" t="s">
        <v>11</v>
      </c>
      <c r="BD44" t="s">
        <v>9</v>
      </c>
      <c r="BE44" t="s">
        <v>11</v>
      </c>
      <c r="BF44" t="s">
        <v>206</v>
      </c>
      <c r="BG44" t="s">
        <v>9</v>
      </c>
      <c r="BH44" t="s">
        <v>207</v>
      </c>
      <c r="BI44" t="s">
        <v>3</v>
      </c>
      <c r="BJ44" t="s">
        <v>118</v>
      </c>
      <c r="BK44" t="s">
        <v>3</v>
      </c>
      <c r="BL44" t="s">
        <v>11</v>
      </c>
      <c r="BM44" t="s">
        <v>3</v>
      </c>
      <c r="BN44" t="s">
        <v>9</v>
      </c>
      <c r="BO44" t="s">
        <v>11</v>
      </c>
      <c r="BP44" t="s">
        <v>11</v>
      </c>
      <c r="BQ44" t="s">
        <v>643</v>
      </c>
      <c r="BR44" t="s">
        <v>644</v>
      </c>
      <c r="BS44" t="s">
        <v>492</v>
      </c>
      <c r="BT44" t="s">
        <v>11</v>
      </c>
      <c r="BU44" t="s">
        <v>645</v>
      </c>
      <c r="BV44" t="s">
        <v>3</v>
      </c>
      <c r="BW44" t="s">
        <v>224</v>
      </c>
      <c r="BX44" t="s">
        <v>84</v>
      </c>
      <c r="BY44" t="s">
        <v>3</v>
      </c>
      <c r="BZ44" t="s">
        <v>3</v>
      </c>
      <c r="CA44" t="s">
        <v>292</v>
      </c>
      <c r="CB44" t="s">
        <v>3</v>
      </c>
      <c r="CC44" t="s">
        <v>9</v>
      </c>
      <c r="CD44" t="s">
        <v>9</v>
      </c>
      <c r="CE44" t="s">
        <v>11</v>
      </c>
      <c r="CF44" t="s">
        <v>11</v>
      </c>
      <c r="CG44" t="s">
        <v>11</v>
      </c>
    </row>
    <row r="45" spans="1:85" x14ac:dyDescent="0.3">
      <c r="A45" t="s">
        <v>186</v>
      </c>
      <c r="B45">
        <v>63</v>
      </c>
      <c r="C45" t="s">
        <v>187</v>
      </c>
      <c r="D45" t="s">
        <v>109</v>
      </c>
      <c r="E45" t="s">
        <v>188</v>
      </c>
      <c r="F45" t="s">
        <v>71</v>
      </c>
      <c r="G45" t="s">
        <v>71</v>
      </c>
      <c r="H45" t="s">
        <v>189</v>
      </c>
      <c r="I45" t="s">
        <v>232</v>
      </c>
      <c r="J45" t="s">
        <v>3</v>
      </c>
      <c r="K45" t="s">
        <v>18</v>
      </c>
      <c r="L45" t="s">
        <v>9</v>
      </c>
      <c r="M45" t="s">
        <v>278</v>
      </c>
      <c r="N45" t="s">
        <v>279</v>
      </c>
      <c r="O45" t="s">
        <v>646</v>
      </c>
      <c r="P45" t="s">
        <v>280</v>
      </c>
      <c r="Q45" t="s">
        <v>3</v>
      </c>
      <c r="R45" t="s">
        <v>341</v>
      </c>
      <c r="S45" t="s">
        <v>3</v>
      </c>
      <c r="T45" t="s">
        <v>9</v>
      </c>
      <c r="U45" t="s">
        <v>194</v>
      </c>
      <c r="V45" t="s">
        <v>647</v>
      </c>
      <c r="W45" t="s">
        <v>3</v>
      </c>
      <c r="X45" t="s">
        <v>648</v>
      </c>
      <c r="Y45" t="s">
        <v>3</v>
      </c>
      <c r="Z45" t="s">
        <v>217</v>
      </c>
      <c r="AA45" t="s">
        <v>3</v>
      </c>
      <c r="AB45" t="s">
        <v>3</v>
      </c>
      <c r="AC45" t="s">
        <v>9</v>
      </c>
      <c r="AD45" t="s">
        <v>3</v>
      </c>
      <c r="AE45" t="s">
        <v>649</v>
      </c>
      <c r="AF45" t="s">
        <v>3</v>
      </c>
      <c r="AG45" t="s">
        <v>535</v>
      </c>
      <c r="AH45" t="s">
        <v>3</v>
      </c>
      <c r="AI45" t="s">
        <v>9</v>
      </c>
      <c r="AJ45" t="s">
        <v>11</v>
      </c>
      <c r="AK45" t="s">
        <v>9</v>
      </c>
      <c r="AL45" t="s">
        <v>650</v>
      </c>
      <c r="AM45" t="s">
        <v>220</v>
      </c>
      <c r="AN45" t="s">
        <v>11</v>
      </c>
      <c r="AO45" t="s">
        <v>260</v>
      </c>
      <c r="AP45" t="s">
        <v>3</v>
      </c>
      <c r="AQ45">
        <v>8</v>
      </c>
      <c r="AR45">
        <v>4</v>
      </c>
      <c r="AS45">
        <v>8</v>
      </c>
      <c r="AT45" t="s">
        <v>359</v>
      </c>
      <c r="AU45" t="s">
        <v>3</v>
      </c>
      <c r="AV45" t="s">
        <v>651</v>
      </c>
      <c r="AW45" t="s">
        <v>3</v>
      </c>
      <c r="AX45" t="s">
        <v>652</v>
      </c>
      <c r="AY45" t="s">
        <v>3</v>
      </c>
      <c r="AZ45" t="s">
        <v>11</v>
      </c>
      <c r="BA45" t="s">
        <v>11</v>
      </c>
      <c r="BB45" t="s">
        <v>11</v>
      </c>
      <c r="BC45" t="s">
        <v>11</v>
      </c>
      <c r="BD45" t="s">
        <v>224</v>
      </c>
      <c r="BE45" t="s">
        <v>11</v>
      </c>
      <c r="BF45" t="s">
        <v>206</v>
      </c>
      <c r="BG45" t="s">
        <v>11</v>
      </c>
      <c r="BH45" t="s">
        <v>273</v>
      </c>
      <c r="BI45" t="s">
        <v>3</v>
      </c>
      <c r="BJ45" t="s">
        <v>119</v>
      </c>
      <c r="BK45" t="s">
        <v>3</v>
      </c>
      <c r="BL45" t="s">
        <v>11</v>
      </c>
      <c r="BM45" t="s">
        <v>3</v>
      </c>
      <c r="BN45" t="s">
        <v>11</v>
      </c>
      <c r="BO45" t="s">
        <v>9</v>
      </c>
      <c r="BP45" t="s">
        <v>9</v>
      </c>
      <c r="BQ45" t="s">
        <v>653</v>
      </c>
      <c r="BR45" t="s">
        <v>247</v>
      </c>
      <c r="BS45" t="s">
        <v>654</v>
      </c>
      <c r="BT45" t="s">
        <v>11</v>
      </c>
      <c r="BU45" t="s">
        <v>96</v>
      </c>
      <c r="BV45" t="s">
        <v>3</v>
      </c>
      <c r="BW45" t="s">
        <v>11</v>
      </c>
      <c r="BX45" t="s">
        <v>83</v>
      </c>
      <c r="BY45" t="s">
        <v>3</v>
      </c>
      <c r="BZ45" t="s">
        <v>3</v>
      </c>
      <c r="CA45" t="s">
        <v>264</v>
      </c>
      <c r="CB45" t="s">
        <v>3</v>
      </c>
      <c r="CC45" t="s">
        <v>9</v>
      </c>
      <c r="CD45" t="s">
        <v>11</v>
      </c>
      <c r="CE45" t="s">
        <v>10</v>
      </c>
      <c r="CF45" t="s">
        <v>11</v>
      </c>
      <c r="CG45" t="s">
        <v>9</v>
      </c>
    </row>
    <row r="46" spans="1:85" x14ac:dyDescent="0.3">
      <c r="A46" t="s">
        <v>213</v>
      </c>
      <c r="B46">
        <v>66</v>
      </c>
      <c r="C46" t="s">
        <v>187</v>
      </c>
      <c r="D46" t="s">
        <v>113</v>
      </c>
      <c r="E46" t="s">
        <v>188</v>
      </c>
      <c r="F46" t="s">
        <v>58</v>
      </c>
      <c r="G46" t="s">
        <v>58</v>
      </c>
      <c r="H46" t="s">
        <v>189</v>
      </c>
      <c r="I46" t="s">
        <v>251</v>
      </c>
      <c r="J46" t="s">
        <v>3</v>
      </c>
      <c r="K46" t="s">
        <v>13</v>
      </c>
      <c r="L46" t="s">
        <v>9</v>
      </c>
      <c r="M46" t="s">
        <v>278</v>
      </c>
      <c r="N46" t="s">
        <v>279</v>
      </c>
      <c r="O46" t="s">
        <v>655</v>
      </c>
      <c r="P46" t="s">
        <v>280</v>
      </c>
      <c r="Q46" t="s">
        <v>3</v>
      </c>
      <c r="R46" t="s">
        <v>269</v>
      </c>
      <c r="S46" t="s">
        <v>3</v>
      </c>
      <c r="T46" t="s">
        <v>9</v>
      </c>
      <c r="U46" t="s">
        <v>194</v>
      </c>
      <c r="V46" t="s">
        <v>267</v>
      </c>
      <c r="W46" t="s">
        <v>3</v>
      </c>
      <c r="X46" t="s">
        <v>656</v>
      </c>
      <c r="Y46" t="s">
        <v>3</v>
      </c>
      <c r="Z46" t="s">
        <v>197</v>
      </c>
      <c r="AA46" t="s">
        <v>3</v>
      </c>
      <c r="AB46" t="s">
        <v>3</v>
      </c>
      <c r="AC46" t="s">
        <v>11</v>
      </c>
      <c r="AD46" t="s">
        <v>3</v>
      </c>
      <c r="AE46" t="s">
        <v>546</v>
      </c>
      <c r="AF46" t="s">
        <v>3</v>
      </c>
      <c r="AG46" t="s">
        <v>3</v>
      </c>
      <c r="AH46" t="s">
        <v>3</v>
      </c>
      <c r="AI46" t="s">
        <v>10</v>
      </c>
      <c r="AJ46" t="s">
        <v>11</v>
      </c>
      <c r="AK46" t="s">
        <v>11</v>
      </c>
      <c r="AL46" t="s">
        <v>239</v>
      </c>
      <c r="AM46" t="s">
        <v>10</v>
      </c>
      <c r="AN46" t="s">
        <v>11</v>
      </c>
      <c r="AO46" t="s">
        <v>5</v>
      </c>
      <c r="AP46" t="s">
        <v>3</v>
      </c>
      <c r="AQ46">
        <v>30</v>
      </c>
      <c r="AR46">
        <v>1</v>
      </c>
      <c r="AS46">
        <v>1</v>
      </c>
      <c r="AT46" t="s">
        <v>221</v>
      </c>
      <c r="AU46" t="s">
        <v>3</v>
      </c>
      <c r="AV46" t="s">
        <v>657</v>
      </c>
      <c r="AW46" t="s">
        <v>3</v>
      </c>
      <c r="AX46" t="s">
        <v>658</v>
      </c>
      <c r="AY46" t="s">
        <v>3</v>
      </c>
      <c r="AZ46" t="s">
        <v>11</v>
      </c>
      <c r="BA46" t="s">
        <v>10</v>
      </c>
      <c r="BB46" t="s">
        <v>11</v>
      </c>
      <c r="BC46" t="s">
        <v>10</v>
      </c>
      <c r="BD46" t="s">
        <v>9</v>
      </c>
      <c r="BE46" t="s">
        <v>11</v>
      </c>
      <c r="BF46" t="s">
        <v>206</v>
      </c>
      <c r="BG46" t="s">
        <v>10</v>
      </c>
      <c r="BH46" t="s">
        <v>384</v>
      </c>
      <c r="BI46" t="s">
        <v>3</v>
      </c>
      <c r="BJ46" t="s">
        <v>120</v>
      </c>
      <c r="BK46" t="s">
        <v>3</v>
      </c>
      <c r="BL46" t="s">
        <v>11</v>
      </c>
      <c r="BM46" t="s">
        <v>3</v>
      </c>
      <c r="BN46" t="s">
        <v>11</v>
      </c>
      <c r="BO46" t="s">
        <v>11</v>
      </c>
      <c r="BP46" t="s">
        <v>9</v>
      </c>
      <c r="BQ46" t="s">
        <v>325</v>
      </c>
      <c r="BR46" t="s">
        <v>659</v>
      </c>
      <c r="BS46" t="s">
        <v>660</v>
      </c>
      <c r="BT46" t="s">
        <v>11</v>
      </c>
      <c r="BU46" t="s">
        <v>96</v>
      </c>
      <c r="BV46" t="s">
        <v>3</v>
      </c>
      <c r="BW46" t="s">
        <v>11</v>
      </c>
      <c r="BX46" t="s">
        <v>84</v>
      </c>
      <c r="BY46" t="s">
        <v>3</v>
      </c>
      <c r="BZ46" t="s">
        <v>3</v>
      </c>
      <c r="CA46" t="s">
        <v>661</v>
      </c>
      <c r="CB46" t="s">
        <v>3</v>
      </c>
      <c r="CC46" t="s">
        <v>9</v>
      </c>
      <c r="CD46" t="s">
        <v>11</v>
      </c>
      <c r="CE46" t="s">
        <v>11</v>
      </c>
      <c r="CF46" t="s">
        <v>11</v>
      </c>
      <c r="CG46" t="s">
        <v>10</v>
      </c>
    </row>
    <row r="47" spans="1:85" x14ac:dyDescent="0.3">
      <c r="A47" t="s">
        <v>213</v>
      </c>
      <c r="B47">
        <v>61</v>
      </c>
      <c r="C47" t="s">
        <v>328</v>
      </c>
      <c r="D47" t="s">
        <v>109</v>
      </c>
      <c r="E47" t="s">
        <v>230</v>
      </c>
      <c r="F47" t="s">
        <v>66</v>
      </c>
      <c r="G47" t="s">
        <v>3</v>
      </c>
      <c r="H47" t="s">
        <v>231</v>
      </c>
      <c r="I47" t="s">
        <v>251</v>
      </c>
      <c r="J47" t="s">
        <v>3</v>
      </c>
      <c r="K47" t="s">
        <v>18</v>
      </c>
      <c r="L47" t="s">
        <v>11</v>
      </c>
      <c r="M47" t="s">
        <v>278</v>
      </c>
      <c r="N47" t="s">
        <v>279</v>
      </c>
      <c r="O47" t="s">
        <v>27</v>
      </c>
      <c r="P47" t="s">
        <v>280</v>
      </c>
      <c r="Q47" t="s">
        <v>3</v>
      </c>
      <c r="R47" t="s">
        <v>269</v>
      </c>
      <c r="S47" t="s">
        <v>3</v>
      </c>
      <c r="T47" t="s">
        <v>9</v>
      </c>
      <c r="U47" t="s">
        <v>194</v>
      </c>
      <c r="V47" t="s">
        <v>662</v>
      </c>
      <c r="W47" t="s">
        <v>3</v>
      </c>
      <c r="X47" t="s">
        <v>663</v>
      </c>
      <c r="Y47" t="s">
        <v>3</v>
      </c>
      <c r="Z47" t="s">
        <v>664</v>
      </c>
      <c r="AA47" t="s">
        <v>3</v>
      </c>
      <c r="AB47" t="s">
        <v>3</v>
      </c>
      <c r="AC47" t="s">
        <v>11</v>
      </c>
      <c r="AD47" t="s">
        <v>3</v>
      </c>
      <c r="AE47" t="s">
        <v>269</v>
      </c>
      <c r="AF47" t="s">
        <v>3</v>
      </c>
      <c r="AG47" t="s">
        <v>3</v>
      </c>
      <c r="AH47" t="s">
        <v>3</v>
      </c>
      <c r="AI47" t="s">
        <v>10</v>
      </c>
      <c r="AJ47" t="s">
        <v>3</v>
      </c>
      <c r="AK47" t="s">
        <v>10</v>
      </c>
      <c r="AL47" t="s">
        <v>319</v>
      </c>
      <c r="AM47" t="s">
        <v>201</v>
      </c>
      <c r="AN47" t="s">
        <v>9</v>
      </c>
      <c r="AO47" t="s">
        <v>3</v>
      </c>
      <c r="AP47" t="s">
        <v>3</v>
      </c>
      <c r="AQ47">
        <v>7</v>
      </c>
      <c r="AR47">
        <v>7</v>
      </c>
      <c r="AS47">
        <v>7</v>
      </c>
      <c r="AT47" t="s">
        <v>241</v>
      </c>
      <c r="AU47" t="s">
        <v>3</v>
      </c>
      <c r="AV47" t="s">
        <v>242</v>
      </c>
      <c r="AW47" t="s">
        <v>3</v>
      </c>
      <c r="AX47" t="s">
        <v>665</v>
      </c>
      <c r="AY47" t="s">
        <v>3</v>
      </c>
      <c r="AZ47" t="s">
        <v>11</v>
      </c>
      <c r="BA47" t="s">
        <v>11</v>
      </c>
      <c r="BB47" t="s">
        <v>11</v>
      </c>
      <c r="BC47" t="s">
        <v>11</v>
      </c>
      <c r="BD47" t="s">
        <v>11</v>
      </c>
      <c r="BE47" t="s">
        <v>11</v>
      </c>
      <c r="BF47" t="s">
        <v>206</v>
      </c>
      <c r="BG47" t="s">
        <v>11</v>
      </c>
      <c r="BH47" t="s">
        <v>562</v>
      </c>
      <c r="BI47" t="s">
        <v>3</v>
      </c>
      <c r="BJ47" t="s">
        <v>116</v>
      </c>
      <c r="BK47" t="s">
        <v>3</v>
      </c>
      <c r="BL47" t="s">
        <v>11</v>
      </c>
      <c r="BM47" t="s">
        <v>3</v>
      </c>
      <c r="BN47" t="s">
        <v>11</v>
      </c>
      <c r="BO47" t="s">
        <v>9</v>
      </c>
      <c r="BP47" t="s">
        <v>9</v>
      </c>
      <c r="BQ47" t="s">
        <v>325</v>
      </c>
      <c r="BR47" t="s">
        <v>387</v>
      </c>
      <c r="BS47" t="s">
        <v>666</v>
      </c>
      <c r="BT47" t="s">
        <v>11</v>
      </c>
      <c r="BU47" t="s">
        <v>96</v>
      </c>
      <c r="BV47" t="s">
        <v>3</v>
      </c>
      <c r="BW47" t="s">
        <v>11</v>
      </c>
      <c r="BX47" t="s">
        <v>83</v>
      </c>
      <c r="BY47" t="s">
        <v>3</v>
      </c>
      <c r="BZ47" t="s">
        <v>3</v>
      </c>
      <c r="CA47" t="s">
        <v>667</v>
      </c>
      <c r="CB47" t="s">
        <v>3</v>
      </c>
      <c r="CC47" t="s">
        <v>9</v>
      </c>
      <c r="CD47" t="s">
        <v>9</v>
      </c>
      <c r="CE47" t="s">
        <v>11</v>
      </c>
      <c r="CF47" t="s">
        <v>11</v>
      </c>
      <c r="CG47" t="s">
        <v>11</v>
      </c>
    </row>
    <row r="48" spans="1:85" x14ac:dyDescent="0.3">
      <c r="A48" t="s">
        <v>186</v>
      </c>
      <c r="B48">
        <v>52</v>
      </c>
      <c r="C48" t="s">
        <v>328</v>
      </c>
      <c r="D48" t="s">
        <v>108</v>
      </c>
      <c r="E48" t="s">
        <v>188</v>
      </c>
      <c r="F48" t="s">
        <v>66</v>
      </c>
      <c r="G48" t="s">
        <v>3</v>
      </c>
      <c r="H48" t="s">
        <v>189</v>
      </c>
      <c r="I48" t="s">
        <v>251</v>
      </c>
      <c r="J48" t="s">
        <v>3</v>
      </c>
      <c r="K48" t="s">
        <v>22</v>
      </c>
      <c r="L48" t="s">
        <v>11</v>
      </c>
      <c r="M48" t="s">
        <v>278</v>
      </c>
      <c r="N48" t="s">
        <v>192</v>
      </c>
      <c r="O48" t="s">
        <v>28</v>
      </c>
      <c r="P48" t="s">
        <v>280</v>
      </c>
      <c r="Q48" t="s">
        <v>3</v>
      </c>
      <c r="R48" t="s">
        <v>3</v>
      </c>
      <c r="S48" t="s">
        <v>3</v>
      </c>
      <c r="T48" t="s">
        <v>9</v>
      </c>
      <c r="U48" t="s">
        <v>194</v>
      </c>
      <c r="V48" t="s">
        <v>668</v>
      </c>
      <c r="W48" t="s">
        <v>3</v>
      </c>
      <c r="X48" t="s">
        <v>669</v>
      </c>
      <c r="Y48" t="s">
        <v>3</v>
      </c>
      <c r="Z48" t="s">
        <v>670</v>
      </c>
      <c r="AA48" t="s">
        <v>3</v>
      </c>
      <c r="AB48" t="s">
        <v>3</v>
      </c>
      <c r="AC48" t="s">
        <v>11</v>
      </c>
      <c r="AD48" t="s">
        <v>3</v>
      </c>
      <c r="AE48" t="s">
        <v>671</v>
      </c>
      <c r="AF48" t="s">
        <v>3</v>
      </c>
      <c r="AG48" t="s">
        <v>672</v>
      </c>
      <c r="AH48" t="s">
        <v>673</v>
      </c>
      <c r="AI48" t="s">
        <v>9</v>
      </c>
      <c r="AJ48" t="s">
        <v>3</v>
      </c>
      <c r="AK48" t="s">
        <v>11</v>
      </c>
      <c r="AL48" t="s">
        <v>439</v>
      </c>
      <c r="AM48" t="s">
        <v>259</v>
      </c>
      <c r="AN48" t="s">
        <v>11</v>
      </c>
      <c r="AO48" t="s">
        <v>260</v>
      </c>
      <c r="AP48" t="s">
        <v>3</v>
      </c>
      <c r="AQ48">
        <v>5</v>
      </c>
      <c r="AR48">
        <v>3</v>
      </c>
      <c r="AS48">
        <v>1</v>
      </c>
      <c r="AT48" t="s">
        <v>221</v>
      </c>
      <c r="AU48" t="s">
        <v>3</v>
      </c>
      <c r="AV48" t="s">
        <v>222</v>
      </c>
      <c r="AW48" t="s">
        <v>3</v>
      </c>
      <c r="AX48" t="s">
        <v>441</v>
      </c>
      <c r="AY48" t="s">
        <v>3</v>
      </c>
      <c r="AZ48" t="s">
        <v>11</v>
      </c>
      <c r="BA48" t="s">
        <v>11</v>
      </c>
      <c r="BB48" t="s">
        <v>11</v>
      </c>
      <c r="BC48" t="s">
        <v>11</v>
      </c>
      <c r="BD48" t="s">
        <v>224</v>
      </c>
      <c r="BE48" t="s">
        <v>11</v>
      </c>
      <c r="BF48" t="s">
        <v>206</v>
      </c>
      <c r="BG48" t="s">
        <v>11</v>
      </c>
      <c r="BH48" t="s">
        <v>348</v>
      </c>
      <c r="BI48" t="s">
        <v>3</v>
      </c>
      <c r="BJ48" t="s">
        <v>118</v>
      </c>
      <c r="BK48" t="s">
        <v>3</v>
      </c>
      <c r="BL48" t="s">
        <v>11</v>
      </c>
      <c r="BM48" t="s">
        <v>3</v>
      </c>
      <c r="BN48" t="s">
        <v>11</v>
      </c>
      <c r="BO48" t="s">
        <v>9</v>
      </c>
      <c r="BP48" t="s">
        <v>224</v>
      </c>
      <c r="BQ48" t="s">
        <v>252</v>
      </c>
      <c r="BR48" t="s">
        <v>674</v>
      </c>
      <c r="BS48" t="s">
        <v>675</v>
      </c>
      <c r="BT48" t="s">
        <v>11</v>
      </c>
      <c r="BU48" t="s">
        <v>618</v>
      </c>
      <c r="BV48" t="s">
        <v>676</v>
      </c>
      <c r="BW48" t="s">
        <v>11</v>
      </c>
      <c r="BX48" t="s">
        <v>84</v>
      </c>
      <c r="BY48" t="s">
        <v>3</v>
      </c>
      <c r="BZ48" t="s">
        <v>3</v>
      </c>
      <c r="CA48" t="s">
        <v>677</v>
      </c>
      <c r="CB48" t="s">
        <v>3</v>
      </c>
      <c r="CC48" t="s">
        <v>11</v>
      </c>
      <c r="CD48" t="s">
        <v>9</v>
      </c>
      <c r="CE48" t="s">
        <v>11</v>
      </c>
      <c r="CF48" t="s">
        <v>11</v>
      </c>
      <c r="CG48" t="s">
        <v>11</v>
      </c>
    </row>
    <row r="49" spans="1:85" x14ac:dyDescent="0.3">
      <c r="A49" t="s">
        <v>213</v>
      </c>
      <c r="B49">
        <v>42</v>
      </c>
      <c r="C49" t="s">
        <v>187</v>
      </c>
      <c r="D49" t="s">
        <v>109</v>
      </c>
      <c r="E49" t="s">
        <v>188</v>
      </c>
      <c r="F49" t="s">
        <v>60</v>
      </c>
      <c r="G49" t="s">
        <v>60</v>
      </c>
      <c r="H49" t="s">
        <v>189</v>
      </c>
      <c r="I49" t="s">
        <v>232</v>
      </c>
      <c r="J49" t="s">
        <v>3</v>
      </c>
      <c r="K49" t="s">
        <v>30</v>
      </c>
      <c r="L49" t="s">
        <v>9</v>
      </c>
      <c r="M49" t="s">
        <v>233</v>
      </c>
      <c r="N49" t="s">
        <v>192</v>
      </c>
      <c r="O49" t="s">
        <v>35</v>
      </c>
      <c r="P49" t="s">
        <v>280</v>
      </c>
      <c r="Q49" t="s">
        <v>3</v>
      </c>
      <c r="R49" t="s">
        <v>3</v>
      </c>
      <c r="S49" t="s">
        <v>3</v>
      </c>
      <c r="T49" t="s">
        <v>9</v>
      </c>
      <c r="U49" t="s">
        <v>678</v>
      </c>
      <c r="V49" t="s">
        <v>627</v>
      </c>
      <c r="W49" t="s">
        <v>3</v>
      </c>
      <c r="X49" t="s">
        <v>236</v>
      </c>
      <c r="Y49" t="s">
        <v>3</v>
      </c>
      <c r="Z49" t="s">
        <v>679</v>
      </c>
      <c r="AA49" t="s">
        <v>3</v>
      </c>
      <c r="AB49" t="s">
        <v>3</v>
      </c>
      <c r="AC49" t="s">
        <v>9</v>
      </c>
      <c r="AD49" t="s">
        <v>3</v>
      </c>
      <c r="AE49" t="s">
        <v>680</v>
      </c>
      <c r="AF49" t="s">
        <v>3</v>
      </c>
      <c r="AG49" t="s">
        <v>3</v>
      </c>
      <c r="AH49" t="s">
        <v>3</v>
      </c>
      <c r="AI49" t="s">
        <v>10</v>
      </c>
      <c r="AJ49" t="s">
        <v>3</v>
      </c>
      <c r="AK49" t="s">
        <v>9</v>
      </c>
      <c r="AL49" t="s">
        <v>681</v>
      </c>
      <c r="AM49" t="s">
        <v>10</v>
      </c>
      <c r="AN49" t="s">
        <v>11</v>
      </c>
      <c r="AO49" t="s">
        <v>260</v>
      </c>
      <c r="AP49" t="s">
        <v>3</v>
      </c>
      <c r="AQ49">
        <v>3</v>
      </c>
      <c r="AR49">
        <v>2</v>
      </c>
      <c r="AS49">
        <v>3</v>
      </c>
      <c r="AT49" t="s">
        <v>285</v>
      </c>
      <c r="AU49" t="s">
        <v>3</v>
      </c>
      <c r="AV49" t="s">
        <v>682</v>
      </c>
      <c r="AW49" t="s">
        <v>3</v>
      </c>
      <c r="AX49" t="s">
        <v>683</v>
      </c>
      <c r="AY49" t="s">
        <v>3</v>
      </c>
      <c r="AZ49" t="s">
        <v>11</v>
      </c>
      <c r="BA49" t="s">
        <v>9</v>
      </c>
      <c r="BB49" t="s">
        <v>11</v>
      </c>
      <c r="BC49" t="s">
        <v>11</v>
      </c>
      <c r="BD49" t="s">
        <v>10</v>
      </c>
      <c r="BE49" t="s">
        <v>10</v>
      </c>
      <c r="BF49" t="s">
        <v>10</v>
      </c>
      <c r="BG49" t="s">
        <v>10</v>
      </c>
      <c r="BH49" t="s">
        <v>324</v>
      </c>
      <c r="BI49" t="s">
        <v>3</v>
      </c>
      <c r="BJ49" t="s">
        <v>118</v>
      </c>
      <c r="BK49" t="s">
        <v>3</v>
      </c>
      <c r="BL49" t="s">
        <v>9</v>
      </c>
      <c r="BM49" t="s">
        <v>3</v>
      </c>
      <c r="BN49" t="s">
        <v>11</v>
      </c>
      <c r="BO49" t="s">
        <v>10</v>
      </c>
      <c r="BP49" t="s">
        <v>9</v>
      </c>
      <c r="BQ49" t="s">
        <v>684</v>
      </c>
      <c r="BR49" t="s">
        <v>288</v>
      </c>
      <c r="BS49" t="s">
        <v>685</v>
      </c>
      <c r="BT49" t="s">
        <v>11</v>
      </c>
      <c r="BU49" t="s">
        <v>291</v>
      </c>
      <c r="BV49" t="s">
        <v>3</v>
      </c>
      <c r="BW49" t="s">
        <v>224</v>
      </c>
      <c r="BX49" t="s">
        <v>84</v>
      </c>
      <c r="BY49" t="s">
        <v>3</v>
      </c>
      <c r="BZ49" t="s">
        <v>3</v>
      </c>
      <c r="CA49" t="s">
        <v>292</v>
      </c>
      <c r="CB49" t="s">
        <v>3</v>
      </c>
      <c r="CC49" t="s">
        <v>9</v>
      </c>
      <c r="CD49" t="s">
        <v>9</v>
      </c>
      <c r="CE49" t="s">
        <v>10</v>
      </c>
      <c r="CF49" t="s">
        <v>10</v>
      </c>
      <c r="CG49" t="s">
        <v>9</v>
      </c>
    </row>
    <row r="50" spans="1:85" x14ac:dyDescent="0.3">
      <c r="A50" t="s">
        <v>186</v>
      </c>
      <c r="B50">
        <v>43</v>
      </c>
      <c r="C50" t="s">
        <v>293</v>
      </c>
      <c r="D50" t="s">
        <v>109</v>
      </c>
      <c r="E50" t="s">
        <v>188</v>
      </c>
      <c r="F50" t="s">
        <v>52</v>
      </c>
      <c r="G50" t="s">
        <v>52</v>
      </c>
      <c r="H50" t="s">
        <v>189</v>
      </c>
      <c r="I50" t="s">
        <v>251</v>
      </c>
      <c r="J50" t="s">
        <v>3</v>
      </c>
      <c r="K50" t="s">
        <v>22</v>
      </c>
      <c r="L50" t="s">
        <v>9</v>
      </c>
      <c r="M50" t="s">
        <v>278</v>
      </c>
      <c r="N50" t="s">
        <v>352</v>
      </c>
      <c r="O50" t="s">
        <v>34</v>
      </c>
      <c r="P50" t="s">
        <v>193</v>
      </c>
      <c r="Q50" t="s">
        <v>3</v>
      </c>
      <c r="R50" t="s">
        <v>686</v>
      </c>
      <c r="S50" t="s">
        <v>3</v>
      </c>
      <c r="T50" t="s">
        <v>9</v>
      </c>
      <c r="U50" t="s">
        <v>420</v>
      </c>
      <c r="V50" t="s">
        <v>687</v>
      </c>
      <c r="W50" t="s">
        <v>3</v>
      </c>
      <c r="X50" t="s">
        <v>688</v>
      </c>
      <c r="Y50" t="s">
        <v>3</v>
      </c>
      <c r="Z50" t="s">
        <v>197</v>
      </c>
      <c r="AA50" t="s">
        <v>3</v>
      </c>
      <c r="AB50" t="s">
        <v>3</v>
      </c>
      <c r="AC50" t="s">
        <v>11</v>
      </c>
      <c r="AD50" t="s">
        <v>3</v>
      </c>
      <c r="AE50" t="s">
        <v>689</v>
      </c>
      <c r="AF50" t="s">
        <v>3</v>
      </c>
      <c r="AG50" t="s">
        <v>199</v>
      </c>
      <c r="AH50" t="s">
        <v>3</v>
      </c>
      <c r="AI50" t="s">
        <v>9</v>
      </c>
      <c r="AJ50" t="s">
        <v>11</v>
      </c>
      <c r="AK50" t="s">
        <v>9</v>
      </c>
      <c r="AL50" t="s">
        <v>200</v>
      </c>
      <c r="AM50" t="s">
        <v>10</v>
      </c>
      <c r="AN50" t="s">
        <v>11</v>
      </c>
      <c r="AO50" t="s">
        <v>7</v>
      </c>
      <c r="AP50" t="s">
        <v>3</v>
      </c>
      <c r="AQ50">
        <v>6</v>
      </c>
      <c r="AR50">
        <v>2</v>
      </c>
      <c r="AS50">
        <v>4</v>
      </c>
      <c r="AT50" t="s">
        <v>285</v>
      </c>
      <c r="AU50" t="s">
        <v>3</v>
      </c>
      <c r="AV50" t="s">
        <v>690</v>
      </c>
      <c r="AW50" t="s">
        <v>3</v>
      </c>
      <c r="AX50" t="s">
        <v>606</v>
      </c>
      <c r="AY50" t="s">
        <v>3</v>
      </c>
      <c r="AZ50" t="s">
        <v>11</v>
      </c>
      <c r="BA50" t="s">
        <v>11</v>
      </c>
      <c r="BB50" t="s">
        <v>11</v>
      </c>
      <c r="BC50" t="s">
        <v>11</v>
      </c>
      <c r="BD50" t="s">
        <v>9</v>
      </c>
      <c r="BE50" t="s">
        <v>11</v>
      </c>
      <c r="BF50" t="s">
        <v>206</v>
      </c>
      <c r="BG50" t="s">
        <v>11</v>
      </c>
      <c r="BH50" t="s">
        <v>273</v>
      </c>
      <c r="BI50" t="s">
        <v>3</v>
      </c>
      <c r="BJ50" t="s">
        <v>118</v>
      </c>
      <c r="BK50" t="s">
        <v>3</v>
      </c>
      <c r="BL50" t="s">
        <v>11</v>
      </c>
      <c r="BM50" t="s">
        <v>3</v>
      </c>
      <c r="BN50" t="s">
        <v>11</v>
      </c>
      <c r="BO50" t="s">
        <v>11</v>
      </c>
      <c r="BP50" t="s">
        <v>9</v>
      </c>
      <c r="BQ50" t="s">
        <v>691</v>
      </c>
      <c r="BR50" t="s">
        <v>692</v>
      </c>
      <c r="BS50" t="s">
        <v>693</v>
      </c>
      <c r="BT50" t="s">
        <v>9</v>
      </c>
      <c r="BU50" t="s">
        <v>3</v>
      </c>
      <c r="BV50" t="s">
        <v>3</v>
      </c>
      <c r="BW50" t="s">
        <v>3</v>
      </c>
      <c r="BX50" t="s">
        <v>3</v>
      </c>
      <c r="BY50" t="s">
        <v>3</v>
      </c>
      <c r="BZ50" t="s">
        <v>3</v>
      </c>
      <c r="CA50" t="s">
        <v>3</v>
      </c>
      <c r="CB50" t="s">
        <v>3</v>
      </c>
      <c r="CC50" t="s">
        <v>3</v>
      </c>
      <c r="CD50" t="s">
        <v>9</v>
      </c>
      <c r="CE50" t="s">
        <v>10</v>
      </c>
      <c r="CF50" t="s">
        <v>10</v>
      </c>
      <c r="CG50" t="s">
        <v>9</v>
      </c>
    </row>
    <row r="51" spans="1:85" x14ac:dyDescent="0.3">
      <c r="A51" t="s">
        <v>213</v>
      </c>
      <c r="B51">
        <v>53</v>
      </c>
      <c r="C51" t="s">
        <v>187</v>
      </c>
      <c r="D51" t="s">
        <v>109</v>
      </c>
      <c r="E51" t="s">
        <v>188</v>
      </c>
      <c r="F51" t="s">
        <v>58</v>
      </c>
      <c r="G51" t="s">
        <v>58</v>
      </c>
      <c r="H51" t="s">
        <v>231</v>
      </c>
      <c r="I51" t="s">
        <v>232</v>
      </c>
      <c r="J51" t="s">
        <v>3</v>
      </c>
      <c r="K51" t="s">
        <v>20</v>
      </c>
      <c r="L51" t="s">
        <v>11</v>
      </c>
      <c r="M51" t="s">
        <v>694</v>
      </c>
      <c r="N51" t="s">
        <v>595</v>
      </c>
      <c r="O51" t="s">
        <v>22</v>
      </c>
      <c r="P51" t="s">
        <v>193</v>
      </c>
      <c r="Q51" t="s">
        <v>3</v>
      </c>
      <c r="R51" t="s">
        <v>341</v>
      </c>
      <c r="S51" t="s">
        <v>3</v>
      </c>
      <c r="T51" t="s">
        <v>9</v>
      </c>
      <c r="U51" t="s">
        <v>194</v>
      </c>
      <c r="V51" t="s">
        <v>399</v>
      </c>
      <c r="W51" t="s">
        <v>3</v>
      </c>
      <c r="X51" t="s">
        <v>695</v>
      </c>
      <c r="Y51" t="s">
        <v>3</v>
      </c>
      <c r="Z51" t="s">
        <v>197</v>
      </c>
      <c r="AA51" t="s">
        <v>3</v>
      </c>
      <c r="AB51" t="s">
        <v>3</v>
      </c>
      <c r="AC51" t="s">
        <v>9</v>
      </c>
      <c r="AD51" t="s">
        <v>3</v>
      </c>
      <c r="AE51" t="s">
        <v>402</v>
      </c>
      <c r="AF51" t="s">
        <v>3</v>
      </c>
      <c r="AG51" t="s">
        <v>3</v>
      </c>
      <c r="AH51" t="s">
        <v>3</v>
      </c>
      <c r="AI51" t="s">
        <v>11</v>
      </c>
      <c r="AJ51" t="s">
        <v>3</v>
      </c>
      <c r="AK51" t="s">
        <v>10</v>
      </c>
      <c r="AL51" t="s">
        <v>696</v>
      </c>
      <c r="AM51" t="s">
        <v>10</v>
      </c>
      <c r="AN51" t="s">
        <v>11</v>
      </c>
      <c r="AO51" t="s">
        <v>7</v>
      </c>
      <c r="AP51" t="s">
        <v>3</v>
      </c>
      <c r="AQ51">
        <v>3</v>
      </c>
      <c r="AR51">
        <v>2</v>
      </c>
      <c r="AS51">
        <v>2</v>
      </c>
      <c r="AT51" t="s">
        <v>697</v>
      </c>
      <c r="AU51" t="s">
        <v>698</v>
      </c>
      <c r="AV51" t="s">
        <v>699</v>
      </c>
      <c r="AW51" t="s">
        <v>3</v>
      </c>
      <c r="AX51" t="s">
        <v>404</v>
      </c>
      <c r="AY51" t="s">
        <v>3</v>
      </c>
      <c r="AZ51" t="s">
        <v>10</v>
      </c>
      <c r="BA51" t="s">
        <v>11</v>
      </c>
      <c r="BB51" t="s">
        <v>11</v>
      </c>
      <c r="BC51" t="s">
        <v>11</v>
      </c>
      <c r="BD51" t="s">
        <v>10</v>
      </c>
      <c r="BE51" t="s">
        <v>10</v>
      </c>
      <c r="BF51" t="s">
        <v>10</v>
      </c>
      <c r="BG51" t="s">
        <v>10</v>
      </c>
      <c r="BH51" t="s">
        <v>273</v>
      </c>
      <c r="BI51" t="s">
        <v>3</v>
      </c>
      <c r="BJ51" t="s">
        <v>118</v>
      </c>
      <c r="BK51" t="s">
        <v>3</v>
      </c>
      <c r="BL51" t="s">
        <v>11</v>
      </c>
      <c r="BM51" t="s">
        <v>3</v>
      </c>
      <c r="BN51" t="s">
        <v>10</v>
      </c>
      <c r="BO51" t="s">
        <v>11</v>
      </c>
      <c r="BP51" t="s">
        <v>224</v>
      </c>
      <c r="BQ51" t="s">
        <v>405</v>
      </c>
      <c r="BR51" t="s">
        <v>700</v>
      </c>
      <c r="BS51" t="s">
        <v>701</v>
      </c>
      <c r="BT51" t="s">
        <v>11</v>
      </c>
      <c r="BU51" t="s">
        <v>702</v>
      </c>
      <c r="BV51" t="s">
        <v>3</v>
      </c>
      <c r="BW51" t="s">
        <v>224</v>
      </c>
      <c r="BX51" t="s">
        <v>85</v>
      </c>
      <c r="BY51" t="s">
        <v>3</v>
      </c>
      <c r="BZ51" t="s">
        <v>3</v>
      </c>
      <c r="CA51" t="s">
        <v>703</v>
      </c>
      <c r="CB51" t="s">
        <v>3</v>
      </c>
      <c r="CC51" t="s">
        <v>11</v>
      </c>
      <c r="CD51" t="s">
        <v>9</v>
      </c>
      <c r="CE51" t="s">
        <v>11</v>
      </c>
      <c r="CF51" t="s">
        <v>10</v>
      </c>
      <c r="CG51" t="s">
        <v>10</v>
      </c>
    </row>
    <row r="52" spans="1:85" x14ac:dyDescent="0.3">
      <c r="A52" t="s">
        <v>186</v>
      </c>
      <c r="B52">
        <v>18</v>
      </c>
      <c r="C52" t="s">
        <v>328</v>
      </c>
      <c r="D52" t="s">
        <v>108</v>
      </c>
      <c r="E52" t="s">
        <v>188</v>
      </c>
      <c r="F52" t="s">
        <v>66</v>
      </c>
      <c r="G52" t="s">
        <v>3</v>
      </c>
      <c r="H52" t="s">
        <v>231</v>
      </c>
      <c r="I52" t="s">
        <v>232</v>
      </c>
      <c r="J52" t="s">
        <v>3</v>
      </c>
      <c r="K52" t="s">
        <v>28</v>
      </c>
      <c r="L52" t="s">
        <v>11</v>
      </c>
      <c r="M52" t="s">
        <v>278</v>
      </c>
      <c r="N52" t="s">
        <v>279</v>
      </c>
      <c r="O52" t="s">
        <v>28</v>
      </c>
      <c r="P52" t="s">
        <v>280</v>
      </c>
      <c r="Q52" t="s">
        <v>3</v>
      </c>
      <c r="R52" t="s">
        <v>269</v>
      </c>
      <c r="S52" t="s">
        <v>3</v>
      </c>
      <c r="T52" t="s">
        <v>11</v>
      </c>
      <c r="U52" t="s">
        <v>194</v>
      </c>
      <c r="V52" t="s">
        <v>704</v>
      </c>
      <c r="W52" t="s">
        <v>3</v>
      </c>
      <c r="X52" t="s">
        <v>355</v>
      </c>
      <c r="Y52" t="s">
        <v>3</v>
      </c>
      <c r="Z52" t="s">
        <v>670</v>
      </c>
      <c r="AA52" t="s">
        <v>3</v>
      </c>
      <c r="AB52" t="s">
        <v>3</v>
      </c>
      <c r="AC52" t="s">
        <v>9</v>
      </c>
      <c r="AD52" t="s">
        <v>705</v>
      </c>
      <c r="AE52" t="s">
        <v>706</v>
      </c>
      <c r="AF52" t="s">
        <v>3</v>
      </c>
      <c r="AG52" t="s">
        <v>3</v>
      </c>
      <c r="AH52" t="s">
        <v>3</v>
      </c>
      <c r="AI52" t="s">
        <v>10</v>
      </c>
      <c r="AJ52" t="s">
        <v>3</v>
      </c>
      <c r="AK52" t="s">
        <v>9</v>
      </c>
      <c r="AL52" t="s">
        <v>381</v>
      </c>
      <c r="AM52" t="s">
        <v>259</v>
      </c>
      <c r="AN52" t="s">
        <v>11</v>
      </c>
      <c r="AO52" t="s">
        <v>260</v>
      </c>
      <c r="AP52" t="s">
        <v>3</v>
      </c>
      <c r="AQ52">
        <v>1</v>
      </c>
      <c r="AR52">
        <v>10</v>
      </c>
      <c r="AS52">
        <v>0</v>
      </c>
      <c r="AT52" t="s">
        <v>241</v>
      </c>
      <c r="AU52" t="s">
        <v>3</v>
      </c>
      <c r="AV52" t="s">
        <v>242</v>
      </c>
      <c r="AW52" t="s">
        <v>3</v>
      </c>
      <c r="AX52" t="s">
        <v>397</v>
      </c>
      <c r="AY52" t="s">
        <v>3</v>
      </c>
      <c r="AZ52" t="s">
        <v>11</v>
      </c>
      <c r="BA52" t="s">
        <v>11</v>
      </c>
      <c r="BB52" t="s">
        <v>11</v>
      </c>
      <c r="BC52" t="s">
        <v>11</v>
      </c>
      <c r="BD52" t="s">
        <v>10</v>
      </c>
      <c r="BE52" t="s">
        <v>11</v>
      </c>
      <c r="BF52" t="s">
        <v>206</v>
      </c>
      <c r="BG52" t="s">
        <v>11</v>
      </c>
      <c r="BH52" t="s">
        <v>348</v>
      </c>
      <c r="BI52" t="s">
        <v>3</v>
      </c>
      <c r="BJ52" t="s">
        <v>10</v>
      </c>
      <c r="BK52" t="s">
        <v>3</v>
      </c>
      <c r="BL52" t="s">
        <v>11</v>
      </c>
      <c r="BM52" t="s">
        <v>3</v>
      </c>
      <c r="BN52" t="s">
        <v>10</v>
      </c>
      <c r="BO52" t="s">
        <v>11</v>
      </c>
      <c r="BP52" t="s">
        <v>224</v>
      </c>
      <c r="BQ52" t="s">
        <v>387</v>
      </c>
      <c r="BR52" t="s">
        <v>707</v>
      </c>
      <c r="BS52" t="s">
        <v>210</v>
      </c>
      <c r="BT52" t="s">
        <v>9</v>
      </c>
      <c r="BU52" t="s">
        <v>3</v>
      </c>
      <c r="BV52" t="s">
        <v>3</v>
      </c>
      <c r="BW52" t="s">
        <v>3</v>
      </c>
      <c r="BX52" t="s">
        <v>3</v>
      </c>
      <c r="BY52" t="s">
        <v>3</v>
      </c>
      <c r="BZ52" t="s">
        <v>3</v>
      </c>
      <c r="CA52" t="s">
        <v>3</v>
      </c>
      <c r="CB52" t="s">
        <v>3</v>
      </c>
      <c r="CC52" t="s">
        <v>3</v>
      </c>
      <c r="CD52" t="s">
        <v>9</v>
      </c>
      <c r="CE52" t="s">
        <v>10</v>
      </c>
      <c r="CF52" t="s">
        <v>11</v>
      </c>
      <c r="CG52" t="s">
        <v>11</v>
      </c>
    </row>
    <row r="53" spans="1:85" x14ac:dyDescent="0.3">
      <c r="A53" t="s">
        <v>213</v>
      </c>
      <c r="B53">
        <v>54</v>
      </c>
      <c r="C53" t="s">
        <v>328</v>
      </c>
      <c r="D53" t="s">
        <v>109</v>
      </c>
      <c r="E53" t="s">
        <v>230</v>
      </c>
      <c r="F53" t="s">
        <v>66</v>
      </c>
      <c r="G53" t="s">
        <v>3</v>
      </c>
      <c r="H53" t="s">
        <v>231</v>
      </c>
      <c r="I53" t="s">
        <v>251</v>
      </c>
      <c r="J53" t="s">
        <v>3</v>
      </c>
      <c r="K53" t="s">
        <v>35</v>
      </c>
      <c r="L53" t="s">
        <v>9</v>
      </c>
      <c r="M53" t="s">
        <v>278</v>
      </c>
      <c r="N53" t="s">
        <v>252</v>
      </c>
      <c r="O53" t="s">
        <v>3</v>
      </c>
      <c r="P53" t="s">
        <v>3</v>
      </c>
      <c r="Q53" t="s">
        <v>3</v>
      </c>
      <c r="R53" t="s">
        <v>3</v>
      </c>
      <c r="S53" t="s">
        <v>410</v>
      </c>
      <c r="T53" t="s">
        <v>9</v>
      </c>
      <c r="U53" t="s">
        <v>194</v>
      </c>
      <c r="V53" t="s">
        <v>708</v>
      </c>
      <c r="W53" t="s">
        <v>3</v>
      </c>
      <c r="X53" t="s">
        <v>255</v>
      </c>
      <c r="Y53" t="s">
        <v>3</v>
      </c>
      <c r="Z53" t="s">
        <v>670</v>
      </c>
      <c r="AA53" t="s">
        <v>3</v>
      </c>
      <c r="AB53" t="s">
        <v>3</v>
      </c>
      <c r="AC53" t="s">
        <v>9</v>
      </c>
      <c r="AD53" t="s">
        <v>3</v>
      </c>
      <c r="AE53" t="s">
        <v>671</v>
      </c>
      <c r="AF53" t="s">
        <v>3</v>
      </c>
      <c r="AG53" t="s">
        <v>709</v>
      </c>
      <c r="AH53" t="s">
        <v>3</v>
      </c>
      <c r="AI53" t="s">
        <v>9</v>
      </c>
      <c r="AJ53" t="s">
        <v>3</v>
      </c>
      <c r="AK53" t="s">
        <v>11</v>
      </c>
      <c r="AL53" t="s">
        <v>219</v>
      </c>
      <c r="AM53" t="s">
        <v>297</v>
      </c>
      <c r="AN53" t="s">
        <v>11</v>
      </c>
      <c r="AO53" t="s">
        <v>260</v>
      </c>
      <c r="AP53" t="s">
        <v>3</v>
      </c>
      <c r="AQ53">
        <v>4</v>
      </c>
      <c r="AR53">
        <v>1</v>
      </c>
      <c r="AS53">
        <v>4</v>
      </c>
      <c r="AT53" t="s">
        <v>241</v>
      </c>
      <c r="AU53" t="s">
        <v>3</v>
      </c>
      <c r="AV53" t="s">
        <v>710</v>
      </c>
      <c r="AW53" t="s">
        <v>3</v>
      </c>
      <c r="AX53" t="s">
        <v>711</v>
      </c>
      <c r="AY53" t="s">
        <v>3</v>
      </c>
      <c r="AZ53" t="s">
        <v>11</v>
      </c>
      <c r="BA53" t="s">
        <v>11</v>
      </c>
      <c r="BB53" t="s">
        <v>11</v>
      </c>
      <c r="BC53" t="s">
        <v>11</v>
      </c>
      <c r="BD53" t="s">
        <v>9</v>
      </c>
      <c r="BE53" t="s">
        <v>11</v>
      </c>
      <c r="BF53" t="s">
        <v>206</v>
      </c>
      <c r="BG53" t="s">
        <v>11</v>
      </c>
      <c r="BH53" t="s">
        <v>428</v>
      </c>
      <c r="BI53" t="s">
        <v>3</v>
      </c>
      <c r="BJ53" t="s">
        <v>118</v>
      </c>
      <c r="BK53" t="s">
        <v>3</v>
      </c>
      <c r="BL53" t="s">
        <v>11</v>
      </c>
      <c r="BM53" t="s">
        <v>3</v>
      </c>
      <c r="BN53" t="s">
        <v>11</v>
      </c>
      <c r="BO53" t="s">
        <v>11</v>
      </c>
      <c r="BP53" t="s">
        <v>224</v>
      </c>
      <c r="BQ53" t="s">
        <v>712</v>
      </c>
      <c r="BR53" t="s">
        <v>472</v>
      </c>
      <c r="BS53" t="s">
        <v>713</v>
      </c>
      <c r="BT53" t="s">
        <v>11</v>
      </c>
      <c r="BU53" t="s">
        <v>96</v>
      </c>
      <c r="BV53" t="s">
        <v>3</v>
      </c>
      <c r="BW53" t="s">
        <v>11</v>
      </c>
      <c r="BX53" t="s">
        <v>85</v>
      </c>
      <c r="BY53" t="s">
        <v>3</v>
      </c>
      <c r="BZ53" t="s">
        <v>3</v>
      </c>
      <c r="CA53" t="s">
        <v>408</v>
      </c>
      <c r="CB53" t="s">
        <v>3</v>
      </c>
      <c r="CC53" t="s">
        <v>11</v>
      </c>
      <c r="CD53" t="s">
        <v>9</v>
      </c>
      <c r="CE53" t="s">
        <v>10</v>
      </c>
      <c r="CF53" t="s">
        <v>11</v>
      </c>
      <c r="CG53" t="s">
        <v>11</v>
      </c>
    </row>
    <row r="54" spans="1:85" x14ac:dyDescent="0.3">
      <c r="A54" t="s">
        <v>186</v>
      </c>
      <c r="B54">
        <v>61</v>
      </c>
      <c r="C54" t="s">
        <v>328</v>
      </c>
      <c r="D54" t="s">
        <v>108</v>
      </c>
      <c r="E54" t="s">
        <v>294</v>
      </c>
      <c r="F54" t="s">
        <v>66</v>
      </c>
      <c r="G54" t="s">
        <v>3</v>
      </c>
      <c r="H54" t="s">
        <v>231</v>
      </c>
      <c r="I54" t="s">
        <v>251</v>
      </c>
      <c r="J54" t="s">
        <v>3</v>
      </c>
      <c r="K54" t="s">
        <v>30</v>
      </c>
      <c r="L54" t="s">
        <v>11</v>
      </c>
      <c r="M54" t="s">
        <v>278</v>
      </c>
      <c r="N54" t="s">
        <v>252</v>
      </c>
      <c r="O54" t="s">
        <v>3</v>
      </c>
      <c r="P54" t="s">
        <v>3</v>
      </c>
      <c r="Q54" t="s">
        <v>3</v>
      </c>
      <c r="R54" t="s">
        <v>3</v>
      </c>
      <c r="S54" t="s">
        <v>447</v>
      </c>
      <c r="T54" t="s">
        <v>9</v>
      </c>
      <c r="U54" t="s">
        <v>194</v>
      </c>
      <c r="V54" t="s">
        <v>714</v>
      </c>
      <c r="W54" t="s">
        <v>3</v>
      </c>
      <c r="X54" t="s">
        <v>715</v>
      </c>
      <c r="Y54" t="s">
        <v>3</v>
      </c>
      <c r="Z54" t="s">
        <v>664</v>
      </c>
      <c r="AA54" t="s">
        <v>3</v>
      </c>
      <c r="AB54" t="s">
        <v>3</v>
      </c>
      <c r="AC54" t="s">
        <v>9</v>
      </c>
      <c r="AD54" t="s">
        <v>3</v>
      </c>
      <c r="AE54" t="s">
        <v>716</v>
      </c>
      <c r="AF54" t="s">
        <v>3</v>
      </c>
      <c r="AG54" t="s">
        <v>717</v>
      </c>
      <c r="AH54" t="s">
        <v>718</v>
      </c>
      <c r="AI54" t="s">
        <v>11</v>
      </c>
      <c r="AJ54" t="s">
        <v>11</v>
      </c>
      <c r="AK54" t="s">
        <v>9</v>
      </c>
      <c r="AL54" t="s">
        <v>623</v>
      </c>
      <c r="AM54" t="s">
        <v>297</v>
      </c>
      <c r="AN54" t="s">
        <v>9</v>
      </c>
      <c r="AO54" t="s">
        <v>3</v>
      </c>
      <c r="AP54" t="s">
        <v>3</v>
      </c>
      <c r="AQ54">
        <v>5</v>
      </c>
      <c r="AR54">
        <v>4</v>
      </c>
      <c r="AS54">
        <v>4</v>
      </c>
      <c r="AT54" t="s">
        <v>359</v>
      </c>
      <c r="AU54" t="s">
        <v>3</v>
      </c>
      <c r="AV54" t="s">
        <v>242</v>
      </c>
      <c r="AW54" t="s">
        <v>3</v>
      </c>
      <c r="AX54" t="s">
        <v>719</v>
      </c>
      <c r="AY54" t="s">
        <v>3</v>
      </c>
      <c r="AZ54" t="s">
        <v>11</v>
      </c>
      <c r="BA54" t="s">
        <v>9</v>
      </c>
      <c r="BB54" t="s">
        <v>9</v>
      </c>
      <c r="BC54" t="s">
        <v>11</v>
      </c>
      <c r="BD54" t="s">
        <v>10</v>
      </c>
      <c r="BE54" t="s">
        <v>11</v>
      </c>
      <c r="BF54" t="s">
        <v>206</v>
      </c>
      <c r="BG54" t="s">
        <v>11</v>
      </c>
      <c r="BH54" t="s">
        <v>348</v>
      </c>
      <c r="BI54" t="s">
        <v>3</v>
      </c>
      <c r="BJ54" t="s">
        <v>10</v>
      </c>
      <c r="BK54" t="s">
        <v>3</v>
      </c>
      <c r="BL54" t="s">
        <v>11</v>
      </c>
      <c r="BM54" t="s">
        <v>3</v>
      </c>
      <c r="BN54" t="s">
        <v>10</v>
      </c>
      <c r="BO54" t="s">
        <v>11</v>
      </c>
      <c r="BP54" t="s">
        <v>9</v>
      </c>
      <c r="BQ54" t="s">
        <v>452</v>
      </c>
      <c r="BR54" t="s">
        <v>387</v>
      </c>
      <c r="BS54" t="s">
        <v>572</v>
      </c>
      <c r="BT54" t="s">
        <v>11</v>
      </c>
      <c r="BU54" t="s">
        <v>720</v>
      </c>
      <c r="BV54" t="s">
        <v>3</v>
      </c>
      <c r="BW54" t="s">
        <v>11</v>
      </c>
      <c r="BX54" t="s">
        <v>84</v>
      </c>
      <c r="BY54" t="s">
        <v>3</v>
      </c>
      <c r="BZ54" t="s">
        <v>3</v>
      </c>
      <c r="CA54" t="s">
        <v>721</v>
      </c>
      <c r="CB54" t="s">
        <v>3</v>
      </c>
      <c r="CC54" t="s">
        <v>11</v>
      </c>
      <c r="CD54" t="s">
        <v>9</v>
      </c>
      <c r="CE54" t="s">
        <v>11</v>
      </c>
      <c r="CF54" t="s">
        <v>11</v>
      </c>
      <c r="CG54" t="s">
        <v>11</v>
      </c>
    </row>
    <row r="55" spans="1:85" x14ac:dyDescent="0.3">
      <c r="A55" t="s">
        <v>213</v>
      </c>
      <c r="B55">
        <v>44</v>
      </c>
      <c r="C55" t="s">
        <v>328</v>
      </c>
      <c r="D55" t="s">
        <v>112</v>
      </c>
      <c r="E55" t="s">
        <v>230</v>
      </c>
      <c r="F55" t="s">
        <v>66</v>
      </c>
      <c r="G55" t="s">
        <v>3</v>
      </c>
      <c r="H55" t="s">
        <v>189</v>
      </c>
      <c r="I55" t="s">
        <v>251</v>
      </c>
      <c r="J55" t="s">
        <v>3</v>
      </c>
      <c r="K55" t="s">
        <v>35</v>
      </c>
      <c r="L55" t="s">
        <v>9</v>
      </c>
      <c r="M55" t="s">
        <v>278</v>
      </c>
      <c r="N55" t="s">
        <v>419</v>
      </c>
      <c r="O55" t="s">
        <v>28</v>
      </c>
      <c r="P55" t="s">
        <v>722</v>
      </c>
      <c r="Q55" t="s">
        <v>3</v>
      </c>
      <c r="R55" t="s">
        <v>3</v>
      </c>
      <c r="S55" t="s">
        <v>3</v>
      </c>
      <c r="T55" t="s">
        <v>9</v>
      </c>
      <c r="U55" t="s">
        <v>194</v>
      </c>
      <c r="V55" t="s">
        <v>723</v>
      </c>
      <c r="W55" t="s">
        <v>3</v>
      </c>
      <c r="X55" t="s">
        <v>236</v>
      </c>
      <c r="Y55" t="s">
        <v>3</v>
      </c>
      <c r="Z55" t="s">
        <v>197</v>
      </c>
      <c r="AA55" t="s">
        <v>3</v>
      </c>
      <c r="AB55" t="s">
        <v>3</v>
      </c>
      <c r="AC55" t="s">
        <v>9</v>
      </c>
      <c r="AD55" t="s">
        <v>3</v>
      </c>
      <c r="AE55" t="s">
        <v>724</v>
      </c>
      <c r="AF55" t="s">
        <v>3</v>
      </c>
      <c r="AG55" t="s">
        <v>725</v>
      </c>
      <c r="AH55" t="s">
        <v>726</v>
      </c>
      <c r="AI55" t="s">
        <v>10</v>
      </c>
      <c r="AJ55" t="s">
        <v>3</v>
      </c>
      <c r="AK55" t="s">
        <v>11</v>
      </c>
      <c r="AL55" t="s">
        <v>270</v>
      </c>
      <c r="AM55" t="s">
        <v>220</v>
      </c>
      <c r="AN55" t="s">
        <v>11</v>
      </c>
      <c r="AO55" t="s">
        <v>202</v>
      </c>
      <c r="AP55" t="s">
        <v>3</v>
      </c>
      <c r="AQ55">
        <v>4</v>
      </c>
      <c r="AR55">
        <v>4</v>
      </c>
      <c r="AS55">
        <v>2</v>
      </c>
      <c r="AT55" t="s">
        <v>203</v>
      </c>
      <c r="AU55" t="s">
        <v>3</v>
      </c>
      <c r="AV55" t="s">
        <v>382</v>
      </c>
      <c r="AW55" t="s">
        <v>3</v>
      </c>
      <c r="AX55" t="s">
        <v>727</v>
      </c>
      <c r="AY55" t="s">
        <v>3</v>
      </c>
      <c r="AZ55" t="s">
        <v>11</v>
      </c>
      <c r="BA55" t="s">
        <v>9</v>
      </c>
      <c r="BB55" t="s">
        <v>11</v>
      </c>
      <c r="BC55" t="s">
        <v>11</v>
      </c>
      <c r="BD55" t="s">
        <v>10</v>
      </c>
      <c r="BE55" t="s">
        <v>11</v>
      </c>
      <c r="BF55" t="s">
        <v>206</v>
      </c>
      <c r="BG55" t="s">
        <v>11</v>
      </c>
      <c r="BH55" t="s">
        <v>348</v>
      </c>
      <c r="BI55" t="s">
        <v>3</v>
      </c>
      <c r="BJ55" t="s">
        <v>728</v>
      </c>
      <c r="BK55" t="s">
        <v>3</v>
      </c>
      <c r="BL55" t="s">
        <v>11</v>
      </c>
      <c r="BM55" t="s">
        <v>3</v>
      </c>
      <c r="BN55" t="s">
        <v>11</v>
      </c>
      <c r="BO55" t="s">
        <v>11</v>
      </c>
      <c r="BP55" t="s">
        <v>11</v>
      </c>
      <c r="BQ55" t="s">
        <v>729</v>
      </c>
      <c r="BR55" t="s">
        <v>326</v>
      </c>
      <c r="BS55" t="s">
        <v>730</v>
      </c>
      <c r="BT55" t="s">
        <v>11</v>
      </c>
      <c r="BU55" t="s">
        <v>96</v>
      </c>
      <c r="BV55" t="s">
        <v>3</v>
      </c>
      <c r="BW55" t="s">
        <v>11</v>
      </c>
      <c r="BX55" t="s">
        <v>84</v>
      </c>
      <c r="BY55" t="s">
        <v>3</v>
      </c>
      <c r="BZ55" t="s">
        <v>3</v>
      </c>
      <c r="CA55" t="s">
        <v>731</v>
      </c>
      <c r="CB55" t="s">
        <v>3</v>
      </c>
      <c r="CC55" t="s">
        <v>11</v>
      </c>
      <c r="CD55" t="s">
        <v>9</v>
      </c>
      <c r="CE55" t="s">
        <v>11</v>
      </c>
      <c r="CF55" t="s">
        <v>11</v>
      </c>
      <c r="CG55" t="s">
        <v>11</v>
      </c>
    </row>
    <row r="56" spans="1:85" x14ac:dyDescent="0.3">
      <c r="A56" t="s">
        <v>213</v>
      </c>
      <c r="B56">
        <v>35</v>
      </c>
      <c r="C56" t="s">
        <v>328</v>
      </c>
      <c r="D56" t="s">
        <v>109</v>
      </c>
      <c r="E56" t="s">
        <v>188</v>
      </c>
      <c r="F56" t="s">
        <v>66</v>
      </c>
      <c r="G56" t="s">
        <v>3</v>
      </c>
      <c r="H56" t="s">
        <v>189</v>
      </c>
      <c r="I56" t="s">
        <v>251</v>
      </c>
      <c r="J56" t="s">
        <v>3</v>
      </c>
      <c r="K56" t="s">
        <v>28</v>
      </c>
      <c r="L56" t="s">
        <v>9</v>
      </c>
      <c r="M56" t="s">
        <v>500</v>
      </c>
      <c r="N56" t="s">
        <v>252</v>
      </c>
      <c r="O56" t="s">
        <v>3</v>
      </c>
      <c r="P56" t="s">
        <v>3</v>
      </c>
      <c r="Q56" t="s">
        <v>3</v>
      </c>
      <c r="R56" t="s">
        <v>3</v>
      </c>
      <c r="S56" t="s">
        <v>732</v>
      </c>
      <c r="T56" t="s">
        <v>9</v>
      </c>
      <c r="U56" t="s">
        <v>315</v>
      </c>
      <c r="V56" t="s">
        <v>733</v>
      </c>
      <c r="W56" t="s">
        <v>3</v>
      </c>
      <c r="X56" t="s">
        <v>412</v>
      </c>
      <c r="Y56" t="s">
        <v>3</v>
      </c>
      <c r="Z56" t="s">
        <v>670</v>
      </c>
      <c r="AA56" t="s">
        <v>3</v>
      </c>
      <c r="AB56" t="s">
        <v>3</v>
      </c>
      <c r="AC56" t="s">
        <v>9</v>
      </c>
      <c r="AD56" t="s">
        <v>3</v>
      </c>
      <c r="AE56" t="s">
        <v>734</v>
      </c>
      <c r="AF56" t="s">
        <v>735</v>
      </c>
      <c r="AG56" t="s">
        <v>736</v>
      </c>
      <c r="AH56" t="s">
        <v>3</v>
      </c>
      <c r="AI56" t="s">
        <v>9</v>
      </c>
      <c r="AJ56" t="s">
        <v>11</v>
      </c>
      <c r="AK56" t="s">
        <v>11</v>
      </c>
      <c r="AL56" t="s">
        <v>737</v>
      </c>
      <c r="AM56" t="s">
        <v>320</v>
      </c>
      <c r="AN56" t="s">
        <v>11</v>
      </c>
      <c r="AO56" t="s">
        <v>202</v>
      </c>
      <c r="AP56" t="s">
        <v>3</v>
      </c>
      <c r="AQ56">
        <v>2</v>
      </c>
      <c r="AR56">
        <v>2</v>
      </c>
      <c r="AS56">
        <v>2</v>
      </c>
      <c r="AT56" t="s">
        <v>241</v>
      </c>
      <c r="AU56" t="s">
        <v>3</v>
      </c>
      <c r="AV56" t="s">
        <v>95</v>
      </c>
      <c r="AW56" t="s">
        <v>738</v>
      </c>
      <c r="AX56" t="s">
        <v>739</v>
      </c>
      <c r="AY56" t="s">
        <v>3</v>
      </c>
      <c r="AZ56" t="s">
        <v>11</v>
      </c>
      <c r="BA56" t="s">
        <v>9</v>
      </c>
      <c r="BB56" t="s">
        <v>9</v>
      </c>
      <c r="BC56" t="s">
        <v>11</v>
      </c>
      <c r="BD56" t="s">
        <v>11</v>
      </c>
      <c r="BE56" t="s">
        <v>11</v>
      </c>
      <c r="BF56" t="s">
        <v>206</v>
      </c>
      <c r="BG56" t="s">
        <v>11</v>
      </c>
      <c r="BH56" t="s">
        <v>562</v>
      </c>
      <c r="BI56" t="s">
        <v>3</v>
      </c>
      <c r="BJ56" t="s">
        <v>118</v>
      </c>
      <c r="BK56" t="s">
        <v>3</v>
      </c>
      <c r="BL56" t="s">
        <v>11</v>
      </c>
      <c r="BM56" t="s">
        <v>3</v>
      </c>
      <c r="BN56" t="s">
        <v>11</v>
      </c>
      <c r="BO56" t="s">
        <v>9</v>
      </c>
      <c r="BP56" t="s">
        <v>224</v>
      </c>
      <c r="BQ56" t="s">
        <v>740</v>
      </c>
      <c r="BR56" t="s">
        <v>741</v>
      </c>
      <c r="BS56" t="s">
        <v>693</v>
      </c>
      <c r="BT56" t="s">
        <v>9</v>
      </c>
      <c r="BU56" t="s">
        <v>3</v>
      </c>
      <c r="BV56" t="s">
        <v>3</v>
      </c>
      <c r="BW56" t="s">
        <v>3</v>
      </c>
      <c r="BX56" t="s">
        <v>3</v>
      </c>
      <c r="BY56" t="s">
        <v>3</v>
      </c>
      <c r="BZ56" t="s">
        <v>3</v>
      </c>
      <c r="CA56" t="s">
        <v>3</v>
      </c>
      <c r="CB56" t="s">
        <v>3</v>
      </c>
      <c r="CC56" t="s">
        <v>3</v>
      </c>
      <c r="CD56" t="s">
        <v>9</v>
      </c>
      <c r="CE56" t="s">
        <v>11</v>
      </c>
      <c r="CF56" t="s">
        <v>11</v>
      </c>
      <c r="CG56" t="s">
        <v>11</v>
      </c>
    </row>
    <row r="57" spans="1:85" x14ac:dyDescent="0.3">
      <c r="A57" t="s">
        <v>213</v>
      </c>
      <c r="B57">
        <v>54</v>
      </c>
      <c r="C57" t="s">
        <v>187</v>
      </c>
      <c r="D57" t="s">
        <v>109</v>
      </c>
      <c r="E57" t="s">
        <v>188</v>
      </c>
      <c r="F57" t="s">
        <v>41</v>
      </c>
      <c r="G57" t="s">
        <v>41</v>
      </c>
      <c r="H57" t="s">
        <v>189</v>
      </c>
      <c r="I57" t="s">
        <v>232</v>
      </c>
      <c r="J57" t="s">
        <v>3</v>
      </c>
      <c r="K57" t="s">
        <v>29</v>
      </c>
      <c r="L57" t="s">
        <v>11</v>
      </c>
      <c r="M57" t="s">
        <v>278</v>
      </c>
      <c r="N57" t="s">
        <v>595</v>
      </c>
      <c r="O57" t="s">
        <v>29</v>
      </c>
      <c r="P57" t="s">
        <v>280</v>
      </c>
      <c r="Q57" t="s">
        <v>3</v>
      </c>
      <c r="R57" t="s">
        <v>341</v>
      </c>
      <c r="S57" t="s">
        <v>3</v>
      </c>
      <c r="T57" t="s">
        <v>9</v>
      </c>
      <c r="U57" t="s">
        <v>194</v>
      </c>
      <c r="V57" t="s">
        <v>742</v>
      </c>
      <c r="W57" t="s">
        <v>3</v>
      </c>
      <c r="X57" t="s">
        <v>392</v>
      </c>
      <c r="Y57" t="s">
        <v>3</v>
      </c>
      <c r="Z57" t="s">
        <v>197</v>
      </c>
      <c r="AA57" t="s">
        <v>3</v>
      </c>
      <c r="AB57" t="s">
        <v>3</v>
      </c>
      <c r="AC57" t="s">
        <v>11</v>
      </c>
      <c r="AD57" t="s">
        <v>3</v>
      </c>
      <c r="AE57" t="s">
        <v>743</v>
      </c>
      <c r="AF57" t="s">
        <v>3</v>
      </c>
      <c r="AG57" t="s">
        <v>744</v>
      </c>
      <c r="AH57" t="s">
        <v>3</v>
      </c>
      <c r="AI57" t="s">
        <v>9</v>
      </c>
      <c r="AJ57" t="s">
        <v>3</v>
      </c>
      <c r="AK57" t="s">
        <v>11</v>
      </c>
      <c r="AL57" t="s">
        <v>536</v>
      </c>
      <c r="AM57" t="s">
        <v>297</v>
      </c>
      <c r="AN57" t="s">
        <v>9</v>
      </c>
      <c r="AO57" t="s">
        <v>3</v>
      </c>
      <c r="AP57" t="s">
        <v>3</v>
      </c>
      <c r="AQ57">
        <v>1</v>
      </c>
      <c r="AR57">
        <v>1</v>
      </c>
      <c r="AS57">
        <v>1</v>
      </c>
      <c r="AT57" t="s">
        <v>359</v>
      </c>
      <c r="AU57" t="s">
        <v>3</v>
      </c>
      <c r="AV57" t="s">
        <v>745</v>
      </c>
      <c r="AW57" t="s">
        <v>3</v>
      </c>
      <c r="AX57" t="s">
        <v>746</v>
      </c>
      <c r="AY57" t="s">
        <v>3</v>
      </c>
      <c r="AZ57" t="s">
        <v>11</v>
      </c>
      <c r="BA57" t="s">
        <v>11</v>
      </c>
      <c r="BB57" t="s">
        <v>11</v>
      </c>
      <c r="BC57" t="s">
        <v>10</v>
      </c>
      <c r="BD57" t="s">
        <v>10</v>
      </c>
      <c r="BE57" t="s">
        <v>11</v>
      </c>
      <c r="BF57" t="s">
        <v>10</v>
      </c>
      <c r="BG57" t="s">
        <v>10</v>
      </c>
      <c r="BH57" t="s">
        <v>348</v>
      </c>
      <c r="BI57" t="s">
        <v>3</v>
      </c>
      <c r="BJ57" t="s">
        <v>119</v>
      </c>
      <c r="BK57" t="s">
        <v>3</v>
      </c>
      <c r="BL57" t="s">
        <v>11</v>
      </c>
      <c r="BM57" t="s">
        <v>3</v>
      </c>
      <c r="BN57" t="s">
        <v>10</v>
      </c>
      <c r="BO57" t="s">
        <v>10</v>
      </c>
      <c r="BP57" t="s">
        <v>9</v>
      </c>
      <c r="BQ57" t="s">
        <v>747</v>
      </c>
      <c r="BR57" t="s">
        <v>527</v>
      </c>
      <c r="BS57" t="s">
        <v>748</v>
      </c>
      <c r="BT57" t="s">
        <v>11</v>
      </c>
      <c r="BU57" t="s">
        <v>618</v>
      </c>
      <c r="BV57" t="s">
        <v>749</v>
      </c>
      <c r="BW57" t="s">
        <v>11</v>
      </c>
      <c r="BX57" t="s">
        <v>84</v>
      </c>
      <c r="BY57" t="s">
        <v>3</v>
      </c>
      <c r="BZ57" t="s">
        <v>3</v>
      </c>
      <c r="CA57" t="s">
        <v>750</v>
      </c>
      <c r="CB57" t="s">
        <v>3</v>
      </c>
      <c r="CC57" t="s">
        <v>11</v>
      </c>
      <c r="CD57" t="s">
        <v>9</v>
      </c>
      <c r="CE57" t="s">
        <v>11</v>
      </c>
      <c r="CF57" t="s">
        <v>11</v>
      </c>
      <c r="CG57" t="s">
        <v>11</v>
      </c>
    </row>
    <row r="58" spans="1:85" x14ac:dyDescent="0.3">
      <c r="A58" t="s">
        <v>213</v>
      </c>
      <c r="B58">
        <v>57</v>
      </c>
      <c r="C58" t="s">
        <v>187</v>
      </c>
      <c r="D58" t="s">
        <v>109</v>
      </c>
      <c r="E58" t="s">
        <v>230</v>
      </c>
      <c r="F58" t="s">
        <v>58</v>
      </c>
      <c r="G58" t="s">
        <v>58</v>
      </c>
      <c r="H58" t="s">
        <v>189</v>
      </c>
      <c r="I58" t="s">
        <v>251</v>
      </c>
      <c r="J58" t="s">
        <v>3</v>
      </c>
      <c r="K58" t="s">
        <v>32</v>
      </c>
      <c r="L58" t="s">
        <v>11</v>
      </c>
      <c r="M58" t="s">
        <v>278</v>
      </c>
      <c r="N58" t="s">
        <v>192</v>
      </c>
      <c r="O58" t="s">
        <v>32</v>
      </c>
      <c r="P58" t="s">
        <v>234</v>
      </c>
      <c r="Q58" t="s">
        <v>3</v>
      </c>
      <c r="R58" t="s">
        <v>3</v>
      </c>
      <c r="S58" t="s">
        <v>3</v>
      </c>
      <c r="T58" t="s">
        <v>9</v>
      </c>
      <c r="U58" t="s">
        <v>95</v>
      </c>
      <c r="V58" t="s">
        <v>751</v>
      </c>
      <c r="W58" t="s">
        <v>3</v>
      </c>
      <c r="X58" t="s">
        <v>752</v>
      </c>
      <c r="Y58" t="s">
        <v>3</v>
      </c>
      <c r="Z58" t="s">
        <v>197</v>
      </c>
      <c r="AA58" t="s">
        <v>3</v>
      </c>
      <c r="AB58" t="s">
        <v>3</v>
      </c>
      <c r="AC58" t="s">
        <v>9</v>
      </c>
      <c r="AD58" t="s">
        <v>3</v>
      </c>
      <c r="AE58" t="s">
        <v>753</v>
      </c>
      <c r="AF58" t="s">
        <v>3</v>
      </c>
      <c r="AG58" t="s">
        <v>754</v>
      </c>
      <c r="AH58" t="s">
        <v>3</v>
      </c>
      <c r="AI58" t="s">
        <v>9</v>
      </c>
      <c r="AJ58" t="s">
        <v>9</v>
      </c>
      <c r="AK58" t="s">
        <v>9</v>
      </c>
      <c r="AL58" t="s">
        <v>755</v>
      </c>
      <c r="AM58" t="s">
        <v>220</v>
      </c>
      <c r="AN58" t="s">
        <v>11</v>
      </c>
      <c r="AO58" t="s">
        <v>4</v>
      </c>
      <c r="AP58" t="s">
        <v>756</v>
      </c>
      <c r="AQ58">
        <v>2</v>
      </c>
      <c r="AR58">
        <v>2</v>
      </c>
      <c r="AS58">
        <v>2</v>
      </c>
      <c r="AT58" t="s">
        <v>359</v>
      </c>
      <c r="AU58" t="s">
        <v>3</v>
      </c>
      <c r="AV58" t="s">
        <v>757</v>
      </c>
      <c r="AW58" t="s">
        <v>3</v>
      </c>
      <c r="AX58" t="s">
        <v>758</v>
      </c>
      <c r="AY58" t="s">
        <v>3</v>
      </c>
      <c r="AZ58" t="s">
        <v>11</v>
      </c>
      <c r="BA58" t="s">
        <v>9</v>
      </c>
      <c r="BB58" t="s">
        <v>9</v>
      </c>
      <c r="BC58" t="s">
        <v>11</v>
      </c>
      <c r="BD58" t="s">
        <v>9</v>
      </c>
      <c r="BE58" t="s">
        <v>11</v>
      </c>
      <c r="BF58" t="s">
        <v>206</v>
      </c>
      <c r="BG58" t="s">
        <v>10</v>
      </c>
      <c r="BH58" t="s">
        <v>348</v>
      </c>
      <c r="BI58" t="s">
        <v>3</v>
      </c>
      <c r="BJ58" t="s">
        <v>274</v>
      </c>
      <c r="BK58" t="s">
        <v>3</v>
      </c>
      <c r="BL58" t="s">
        <v>11</v>
      </c>
      <c r="BM58" t="s">
        <v>3</v>
      </c>
      <c r="BN58" t="s">
        <v>9</v>
      </c>
      <c r="BO58" t="s">
        <v>11</v>
      </c>
      <c r="BP58" t="s">
        <v>9</v>
      </c>
      <c r="BQ58" t="s">
        <v>759</v>
      </c>
      <c r="BR58" t="s">
        <v>760</v>
      </c>
      <c r="BS58" t="s">
        <v>761</v>
      </c>
      <c r="BT58" t="s">
        <v>11</v>
      </c>
      <c r="BU58" t="s">
        <v>720</v>
      </c>
      <c r="BV58" t="s">
        <v>3</v>
      </c>
      <c r="BW58" t="s">
        <v>11</v>
      </c>
      <c r="BX58" t="s">
        <v>83</v>
      </c>
      <c r="BY58" t="s">
        <v>3</v>
      </c>
      <c r="BZ58" t="s">
        <v>3</v>
      </c>
      <c r="CA58" t="s">
        <v>762</v>
      </c>
      <c r="CB58" t="s">
        <v>3</v>
      </c>
      <c r="CC58" t="s">
        <v>11</v>
      </c>
      <c r="CD58" t="s">
        <v>9</v>
      </c>
      <c r="CE58" t="s">
        <v>11</v>
      </c>
      <c r="CF58" t="s">
        <v>11</v>
      </c>
      <c r="CG58" t="s">
        <v>11</v>
      </c>
    </row>
    <row r="59" spans="1:85" x14ac:dyDescent="0.3">
      <c r="A59" t="s">
        <v>213</v>
      </c>
      <c r="B59">
        <v>70</v>
      </c>
      <c r="C59" t="s">
        <v>187</v>
      </c>
      <c r="D59" t="s">
        <v>109</v>
      </c>
      <c r="E59" t="s">
        <v>188</v>
      </c>
      <c r="F59" t="s">
        <v>45</v>
      </c>
      <c r="G59" t="s">
        <v>45</v>
      </c>
      <c r="H59" t="s">
        <v>189</v>
      </c>
      <c r="I59" t="s">
        <v>251</v>
      </c>
      <c r="J59" t="s">
        <v>3</v>
      </c>
      <c r="K59" t="s">
        <v>25</v>
      </c>
      <c r="L59" t="s">
        <v>11</v>
      </c>
      <c r="M59" t="s">
        <v>265</v>
      </c>
      <c r="N59" t="s">
        <v>279</v>
      </c>
      <c r="O59" t="s">
        <v>31</v>
      </c>
      <c r="P59" t="s">
        <v>763</v>
      </c>
      <c r="Q59" t="s">
        <v>3</v>
      </c>
      <c r="R59" t="s">
        <v>269</v>
      </c>
      <c r="S59" t="s">
        <v>3</v>
      </c>
      <c r="T59" t="s">
        <v>11</v>
      </c>
      <c r="U59" t="s">
        <v>194</v>
      </c>
      <c r="V59" t="s">
        <v>764</v>
      </c>
      <c r="W59" t="s">
        <v>3</v>
      </c>
      <c r="X59" t="s">
        <v>236</v>
      </c>
      <c r="Y59" t="s">
        <v>3</v>
      </c>
      <c r="Z59" t="s">
        <v>217</v>
      </c>
      <c r="AA59" t="s">
        <v>3</v>
      </c>
      <c r="AB59" t="s">
        <v>3</v>
      </c>
      <c r="AC59" t="s">
        <v>11</v>
      </c>
      <c r="AD59" t="s">
        <v>3</v>
      </c>
      <c r="AE59" t="s">
        <v>467</v>
      </c>
      <c r="AF59" t="s">
        <v>765</v>
      </c>
      <c r="AG59" t="s">
        <v>3</v>
      </c>
      <c r="AH59" t="s">
        <v>3</v>
      </c>
      <c r="AI59" t="s">
        <v>9</v>
      </c>
      <c r="AJ59" t="s">
        <v>9</v>
      </c>
      <c r="AK59" t="s">
        <v>11</v>
      </c>
      <c r="AL59" t="s">
        <v>453</v>
      </c>
      <c r="AM59" t="s">
        <v>297</v>
      </c>
      <c r="AN59" t="s">
        <v>11</v>
      </c>
      <c r="AO59" t="s">
        <v>260</v>
      </c>
      <c r="AP59" t="s">
        <v>3</v>
      </c>
      <c r="AQ59">
        <v>2</v>
      </c>
      <c r="AR59">
        <v>22</v>
      </c>
      <c r="AS59">
        <v>2</v>
      </c>
      <c r="AT59" t="s">
        <v>241</v>
      </c>
      <c r="AU59" t="s">
        <v>3</v>
      </c>
      <c r="AV59" t="s">
        <v>766</v>
      </c>
      <c r="AW59" t="s">
        <v>3</v>
      </c>
      <c r="AX59" t="s">
        <v>341</v>
      </c>
      <c r="AY59" t="s">
        <v>767</v>
      </c>
      <c r="AZ59" t="s">
        <v>9</v>
      </c>
      <c r="BA59" t="s">
        <v>11</v>
      </c>
      <c r="BB59" t="s">
        <v>11</v>
      </c>
      <c r="BC59" t="s">
        <v>11</v>
      </c>
      <c r="BD59" t="s">
        <v>11</v>
      </c>
      <c r="BE59" t="s">
        <v>11</v>
      </c>
      <c r="BF59" t="s">
        <v>206</v>
      </c>
      <c r="BG59" t="s">
        <v>11</v>
      </c>
      <c r="BH59" t="s">
        <v>245</v>
      </c>
      <c r="BI59" t="s">
        <v>3</v>
      </c>
      <c r="BJ59" t="s">
        <v>274</v>
      </c>
      <c r="BK59" t="s">
        <v>3</v>
      </c>
      <c r="BL59" t="s">
        <v>11</v>
      </c>
      <c r="BM59" t="s">
        <v>3</v>
      </c>
      <c r="BN59" t="s">
        <v>11</v>
      </c>
      <c r="BO59" t="s">
        <v>11</v>
      </c>
      <c r="BP59" t="s">
        <v>9</v>
      </c>
      <c r="BQ59" t="s">
        <v>325</v>
      </c>
      <c r="BR59" t="s">
        <v>768</v>
      </c>
      <c r="BS59" t="s">
        <v>769</v>
      </c>
      <c r="BT59" t="s">
        <v>9</v>
      </c>
      <c r="BU59" t="s">
        <v>3</v>
      </c>
      <c r="BV59" t="s">
        <v>3</v>
      </c>
      <c r="BW59" t="s">
        <v>3</v>
      </c>
      <c r="BX59" t="s">
        <v>3</v>
      </c>
      <c r="BY59" t="s">
        <v>3</v>
      </c>
      <c r="BZ59" t="s">
        <v>3</v>
      </c>
      <c r="CA59" t="s">
        <v>3</v>
      </c>
      <c r="CB59" t="s">
        <v>3</v>
      </c>
      <c r="CC59" t="s">
        <v>3</v>
      </c>
      <c r="CD59" t="s">
        <v>9</v>
      </c>
      <c r="CE59" t="s">
        <v>11</v>
      </c>
      <c r="CF59" t="s">
        <v>11</v>
      </c>
      <c r="CG59" t="s">
        <v>10</v>
      </c>
    </row>
    <row r="60" spans="1:85" x14ac:dyDescent="0.3">
      <c r="A60" t="s">
        <v>213</v>
      </c>
      <c r="B60">
        <v>33</v>
      </c>
      <c r="C60" t="s">
        <v>187</v>
      </c>
      <c r="D60" t="s">
        <v>110</v>
      </c>
      <c r="E60" t="s">
        <v>230</v>
      </c>
      <c r="F60" t="s">
        <v>76</v>
      </c>
      <c r="G60" t="s">
        <v>76</v>
      </c>
      <c r="H60" t="s">
        <v>189</v>
      </c>
      <c r="I60" t="s">
        <v>251</v>
      </c>
      <c r="J60" t="s">
        <v>3</v>
      </c>
      <c r="K60" t="s">
        <v>31</v>
      </c>
      <c r="L60" t="s">
        <v>11</v>
      </c>
      <c r="M60" t="s">
        <v>278</v>
      </c>
      <c r="N60" t="s">
        <v>192</v>
      </c>
      <c r="O60" t="s">
        <v>33</v>
      </c>
      <c r="P60" t="s">
        <v>193</v>
      </c>
      <c r="Q60" t="s">
        <v>3</v>
      </c>
      <c r="R60" t="s">
        <v>3</v>
      </c>
      <c r="S60" t="s">
        <v>3</v>
      </c>
      <c r="T60" t="s">
        <v>9</v>
      </c>
      <c r="U60" t="s">
        <v>330</v>
      </c>
      <c r="V60" t="s">
        <v>770</v>
      </c>
      <c r="W60" t="s">
        <v>3</v>
      </c>
      <c r="X60" t="s">
        <v>669</v>
      </c>
      <c r="Y60" t="s">
        <v>3</v>
      </c>
      <c r="Z60" t="s">
        <v>368</v>
      </c>
      <c r="AA60" t="s">
        <v>3</v>
      </c>
      <c r="AB60" t="s">
        <v>3</v>
      </c>
      <c r="AC60" t="s">
        <v>11</v>
      </c>
      <c r="AD60" t="s">
        <v>3</v>
      </c>
      <c r="AE60" t="s">
        <v>771</v>
      </c>
      <c r="AF60" t="s">
        <v>3</v>
      </c>
      <c r="AG60" t="s">
        <v>535</v>
      </c>
      <c r="AH60" t="s">
        <v>3</v>
      </c>
      <c r="AI60" t="s">
        <v>10</v>
      </c>
      <c r="AJ60" t="s">
        <v>3</v>
      </c>
      <c r="AK60" t="s">
        <v>11</v>
      </c>
      <c r="AL60" t="s">
        <v>772</v>
      </c>
      <c r="AM60" t="s">
        <v>220</v>
      </c>
      <c r="AN60" t="s">
        <v>11</v>
      </c>
      <c r="AO60" t="s">
        <v>4</v>
      </c>
      <c r="AP60" t="s">
        <v>773</v>
      </c>
      <c r="AQ60">
        <v>6</v>
      </c>
      <c r="AR60">
        <v>4</v>
      </c>
      <c r="AS60">
        <v>4</v>
      </c>
      <c r="AT60" t="s">
        <v>203</v>
      </c>
      <c r="AU60" t="s">
        <v>3</v>
      </c>
      <c r="AV60" t="s">
        <v>774</v>
      </c>
      <c r="AW60" t="s">
        <v>3</v>
      </c>
      <c r="AX60" t="s">
        <v>775</v>
      </c>
      <c r="AY60" t="s">
        <v>3</v>
      </c>
      <c r="AZ60" t="s">
        <v>11</v>
      </c>
      <c r="BA60" t="s">
        <v>11</v>
      </c>
      <c r="BB60" t="s">
        <v>11</v>
      </c>
      <c r="BC60" t="s">
        <v>10</v>
      </c>
      <c r="BD60" t="s">
        <v>10</v>
      </c>
      <c r="BE60" t="s">
        <v>11</v>
      </c>
      <c r="BF60" t="s">
        <v>206</v>
      </c>
      <c r="BG60" t="s">
        <v>11</v>
      </c>
      <c r="BH60" t="s">
        <v>348</v>
      </c>
      <c r="BI60" t="s">
        <v>3</v>
      </c>
      <c r="BJ60" t="s">
        <v>10</v>
      </c>
      <c r="BK60" t="s">
        <v>3</v>
      </c>
      <c r="BL60" t="s">
        <v>11</v>
      </c>
      <c r="BM60" t="s">
        <v>3</v>
      </c>
      <c r="BN60" t="s">
        <v>11</v>
      </c>
      <c r="BO60" t="s">
        <v>11</v>
      </c>
      <c r="BP60" t="s">
        <v>9</v>
      </c>
      <c r="BQ60" t="s">
        <v>776</v>
      </c>
      <c r="BR60" t="s">
        <v>777</v>
      </c>
      <c r="BS60" t="s">
        <v>778</v>
      </c>
      <c r="BT60" t="s">
        <v>11</v>
      </c>
      <c r="BU60" t="s">
        <v>96</v>
      </c>
      <c r="BV60" t="s">
        <v>3</v>
      </c>
      <c r="BW60" t="s">
        <v>9</v>
      </c>
      <c r="BX60" t="s">
        <v>3</v>
      </c>
      <c r="BY60" t="s">
        <v>3</v>
      </c>
      <c r="BZ60" t="s">
        <v>3</v>
      </c>
      <c r="CA60" t="s">
        <v>292</v>
      </c>
      <c r="CB60" t="s">
        <v>3</v>
      </c>
      <c r="CC60" t="s">
        <v>9</v>
      </c>
      <c r="CD60" t="s">
        <v>9</v>
      </c>
      <c r="CE60" t="s">
        <v>11</v>
      </c>
      <c r="CF60" t="s">
        <v>11</v>
      </c>
      <c r="CG60" t="s">
        <v>11</v>
      </c>
    </row>
    <row r="61" spans="1:85" x14ac:dyDescent="0.3">
      <c r="A61" t="s">
        <v>213</v>
      </c>
      <c r="B61">
        <v>36</v>
      </c>
      <c r="C61" t="s">
        <v>187</v>
      </c>
      <c r="D61" t="s">
        <v>108</v>
      </c>
      <c r="E61" t="s">
        <v>409</v>
      </c>
      <c r="F61" t="s">
        <v>46</v>
      </c>
      <c r="G61" t="s">
        <v>3</v>
      </c>
      <c r="H61" t="s">
        <v>189</v>
      </c>
      <c r="I61" t="s">
        <v>232</v>
      </c>
      <c r="J61" t="s">
        <v>3</v>
      </c>
      <c r="K61" t="s">
        <v>17</v>
      </c>
      <c r="L61" t="s">
        <v>11</v>
      </c>
      <c r="M61" t="s">
        <v>233</v>
      </c>
      <c r="N61" t="s">
        <v>252</v>
      </c>
      <c r="O61" t="s">
        <v>3</v>
      </c>
      <c r="P61" t="s">
        <v>3</v>
      </c>
      <c r="Q61" t="s">
        <v>3</v>
      </c>
      <c r="R61" t="s">
        <v>3</v>
      </c>
      <c r="S61" t="s">
        <v>496</v>
      </c>
      <c r="T61" t="s">
        <v>9</v>
      </c>
      <c r="U61" t="s">
        <v>95</v>
      </c>
      <c r="V61" t="s">
        <v>399</v>
      </c>
      <c r="W61" t="s">
        <v>3</v>
      </c>
      <c r="X61" t="s">
        <v>531</v>
      </c>
      <c r="Y61" t="s">
        <v>3</v>
      </c>
      <c r="Z61" t="s">
        <v>554</v>
      </c>
      <c r="AA61" t="s">
        <v>3</v>
      </c>
      <c r="AB61" t="s">
        <v>3</v>
      </c>
      <c r="AC61" t="s">
        <v>11</v>
      </c>
      <c r="AD61" t="s">
        <v>3</v>
      </c>
      <c r="AE61" t="s">
        <v>486</v>
      </c>
      <c r="AF61" t="s">
        <v>3</v>
      </c>
      <c r="AG61" t="s">
        <v>3</v>
      </c>
      <c r="AH61" t="s">
        <v>3</v>
      </c>
      <c r="AI61" t="s">
        <v>9</v>
      </c>
      <c r="AJ61" t="s">
        <v>3</v>
      </c>
      <c r="AK61" t="s">
        <v>9</v>
      </c>
      <c r="AL61" t="s">
        <v>219</v>
      </c>
      <c r="AM61" t="s">
        <v>259</v>
      </c>
      <c r="AN61" t="s">
        <v>9</v>
      </c>
      <c r="AO61" t="s">
        <v>3</v>
      </c>
      <c r="AP61" t="s">
        <v>3</v>
      </c>
      <c r="AQ61">
        <v>1</v>
      </c>
      <c r="AR61">
        <v>0</v>
      </c>
      <c r="AS61">
        <v>0</v>
      </c>
      <c r="AT61" t="s">
        <v>725</v>
      </c>
      <c r="AU61" t="s">
        <v>779</v>
      </c>
      <c r="AV61" t="s">
        <v>462</v>
      </c>
      <c r="AW61" t="s">
        <v>3</v>
      </c>
      <c r="AX61" t="s">
        <v>404</v>
      </c>
      <c r="AY61" t="s">
        <v>3</v>
      </c>
      <c r="AZ61" t="s">
        <v>9</v>
      </c>
      <c r="BA61" t="s">
        <v>9</v>
      </c>
      <c r="BB61" t="s">
        <v>9</v>
      </c>
      <c r="BC61" t="s">
        <v>9</v>
      </c>
      <c r="BD61" t="s">
        <v>9</v>
      </c>
      <c r="BE61" t="s">
        <v>9</v>
      </c>
      <c r="BF61" t="s">
        <v>9</v>
      </c>
      <c r="BG61" t="s">
        <v>9</v>
      </c>
      <c r="BH61" t="s">
        <v>277</v>
      </c>
      <c r="BI61" t="s">
        <v>3</v>
      </c>
      <c r="BJ61" t="s">
        <v>95</v>
      </c>
      <c r="BK61" t="s">
        <v>780</v>
      </c>
      <c r="BL61" t="s">
        <v>11</v>
      </c>
      <c r="BM61" t="s">
        <v>3</v>
      </c>
      <c r="BN61" t="s">
        <v>9</v>
      </c>
      <c r="BO61" t="s">
        <v>9</v>
      </c>
      <c r="BP61" t="s">
        <v>9</v>
      </c>
      <c r="BQ61" t="s">
        <v>252</v>
      </c>
      <c r="BR61" t="s">
        <v>491</v>
      </c>
      <c r="BS61" t="s">
        <v>781</v>
      </c>
      <c r="BT61" t="s">
        <v>11</v>
      </c>
      <c r="BU61" t="s">
        <v>92</v>
      </c>
      <c r="BV61" t="s">
        <v>3</v>
      </c>
      <c r="BW61" t="s">
        <v>11</v>
      </c>
      <c r="BX61" t="s">
        <v>83</v>
      </c>
      <c r="BY61" t="s">
        <v>3</v>
      </c>
      <c r="BZ61" t="s">
        <v>3</v>
      </c>
      <c r="CA61" t="s">
        <v>303</v>
      </c>
      <c r="CB61" t="s">
        <v>3</v>
      </c>
      <c r="CC61" t="s">
        <v>9</v>
      </c>
      <c r="CD61" t="s">
        <v>9</v>
      </c>
      <c r="CE61" t="s">
        <v>9</v>
      </c>
      <c r="CF61" t="s">
        <v>9</v>
      </c>
      <c r="CG61" t="s">
        <v>9</v>
      </c>
    </row>
    <row r="62" spans="1:85" x14ac:dyDescent="0.3">
      <c r="A62" t="s">
        <v>213</v>
      </c>
      <c r="B62">
        <v>51</v>
      </c>
      <c r="C62" t="s">
        <v>187</v>
      </c>
      <c r="D62" t="s">
        <v>112</v>
      </c>
      <c r="E62" t="s">
        <v>188</v>
      </c>
      <c r="F62" t="s">
        <v>45</v>
      </c>
      <c r="G62" t="s">
        <v>45</v>
      </c>
      <c r="H62" t="s">
        <v>189</v>
      </c>
      <c r="I62" t="s">
        <v>251</v>
      </c>
      <c r="J62" t="s">
        <v>3</v>
      </c>
      <c r="K62" t="s">
        <v>28</v>
      </c>
      <c r="L62" t="s">
        <v>11</v>
      </c>
      <c r="M62" t="s">
        <v>278</v>
      </c>
      <c r="N62" t="s">
        <v>782</v>
      </c>
      <c r="O62" t="s">
        <v>28</v>
      </c>
      <c r="P62" t="s">
        <v>280</v>
      </c>
      <c r="Q62" t="s">
        <v>3</v>
      </c>
      <c r="R62" t="s">
        <v>783</v>
      </c>
      <c r="S62" t="s">
        <v>3</v>
      </c>
      <c r="T62" t="s">
        <v>11</v>
      </c>
      <c r="U62" t="s">
        <v>678</v>
      </c>
      <c r="V62" t="s">
        <v>784</v>
      </c>
      <c r="W62" t="s">
        <v>3</v>
      </c>
      <c r="X62" t="s">
        <v>663</v>
      </c>
      <c r="Y62" t="s">
        <v>3</v>
      </c>
      <c r="Z62" t="s">
        <v>197</v>
      </c>
      <c r="AA62" t="s">
        <v>3</v>
      </c>
      <c r="AB62" t="s">
        <v>3</v>
      </c>
      <c r="AC62" t="s">
        <v>11</v>
      </c>
      <c r="AD62" t="s">
        <v>3</v>
      </c>
      <c r="AE62" t="s">
        <v>785</v>
      </c>
      <c r="AF62" t="s">
        <v>3</v>
      </c>
      <c r="AG62" t="s">
        <v>786</v>
      </c>
      <c r="AH62" t="s">
        <v>3</v>
      </c>
      <c r="AI62" t="s">
        <v>9</v>
      </c>
      <c r="AJ62" t="s">
        <v>3</v>
      </c>
      <c r="AK62" t="s">
        <v>11</v>
      </c>
      <c r="AL62" t="s">
        <v>453</v>
      </c>
      <c r="AM62" t="s">
        <v>297</v>
      </c>
      <c r="AN62" t="s">
        <v>11</v>
      </c>
      <c r="AO62" t="s">
        <v>7</v>
      </c>
      <c r="AP62" t="s">
        <v>3</v>
      </c>
      <c r="AQ62">
        <v>37</v>
      </c>
      <c r="AR62">
        <v>2</v>
      </c>
      <c r="AS62">
        <v>2</v>
      </c>
      <c r="AT62" t="s">
        <v>787</v>
      </c>
      <c r="AU62" t="s">
        <v>788</v>
      </c>
      <c r="AV62" t="s">
        <v>569</v>
      </c>
      <c r="AW62" t="s">
        <v>3</v>
      </c>
      <c r="AX62" t="s">
        <v>287</v>
      </c>
      <c r="AY62" t="s">
        <v>3</v>
      </c>
      <c r="AZ62" t="s">
        <v>11</v>
      </c>
      <c r="BA62" t="s">
        <v>11</v>
      </c>
      <c r="BB62" t="s">
        <v>11</v>
      </c>
      <c r="BC62" t="s">
        <v>11</v>
      </c>
      <c r="BD62" t="s">
        <v>11</v>
      </c>
      <c r="BE62" t="s">
        <v>11</v>
      </c>
      <c r="BF62" t="s">
        <v>206</v>
      </c>
      <c r="BG62" t="s">
        <v>11</v>
      </c>
      <c r="BH62" t="s">
        <v>607</v>
      </c>
      <c r="BI62" t="s">
        <v>3</v>
      </c>
      <c r="BJ62" t="s">
        <v>119</v>
      </c>
      <c r="BK62" t="s">
        <v>3</v>
      </c>
      <c r="BL62" t="s">
        <v>11</v>
      </c>
      <c r="BM62" t="s">
        <v>3</v>
      </c>
      <c r="BN62" t="s">
        <v>11</v>
      </c>
      <c r="BO62" t="s">
        <v>11</v>
      </c>
      <c r="BP62" t="s">
        <v>11</v>
      </c>
      <c r="BQ62" t="s">
        <v>789</v>
      </c>
      <c r="BR62" t="s">
        <v>790</v>
      </c>
      <c r="BS62" t="s">
        <v>791</v>
      </c>
      <c r="BT62" t="s">
        <v>11</v>
      </c>
      <c r="BU62" t="s">
        <v>263</v>
      </c>
      <c r="BV62" t="s">
        <v>3</v>
      </c>
      <c r="BW62" t="s">
        <v>11</v>
      </c>
      <c r="BX62" t="s">
        <v>84</v>
      </c>
      <c r="BY62" t="s">
        <v>3</v>
      </c>
      <c r="BZ62" t="s">
        <v>3</v>
      </c>
      <c r="CA62" t="s">
        <v>229</v>
      </c>
      <c r="CB62" t="s">
        <v>3</v>
      </c>
      <c r="CC62" t="s">
        <v>9</v>
      </c>
      <c r="CD62" t="s">
        <v>11</v>
      </c>
      <c r="CE62" t="s">
        <v>11</v>
      </c>
      <c r="CF62" t="s">
        <v>11</v>
      </c>
      <c r="CG62" t="s">
        <v>11</v>
      </c>
    </row>
    <row r="63" spans="1:85" x14ac:dyDescent="0.3">
      <c r="A63" t="s">
        <v>213</v>
      </c>
      <c r="B63">
        <v>34</v>
      </c>
      <c r="C63" t="s">
        <v>328</v>
      </c>
      <c r="D63" t="s">
        <v>110</v>
      </c>
      <c r="E63" t="s">
        <v>409</v>
      </c>
      <c r="F63" t="s">
        <v>66</v>
      </c>
      <c r="G63" t="s">
        <v>3</v>
      </c>
      <c r="H63" t="s">
        <v>189</v>
      </c>
      <c r="I63" t="s">
        <v>251</v>
      </c>
      <c r="J63" t="s">
        <v>3</v>
      </c>
      <c r="K63" t="s">
        <v>33</v>
      </c>
      <c r="L63" t="s">
        <v>11</v>
      </c>
      <c r="M63" t="s">
        <v>191</v>
      </c>
      <c r="N63" t="s">
        <v>792</v>
      </c>
      <c r="O63" t="s">
        <v>30</v>
      </c>
      <c r="P63" t="s">
        <v>193</v>
      </c>
      <c r="Q63" t="s">
        <v>3</v>
      </c>
      <c r="R63" t="s">
        <v>3</v>
      </c>
      <c r="S63" t="s">
        <v>3</v>
      </c>
      <c r="T63" t="s">
        <v>9</v>
      </c>
      <c r="U63" t="s">
        <v>678</v>
      </c>
      <c r="V63" t="s">
        <v>793</v>
      </c>
      <c r="W63" t="s">
        <v>3</v>
      </c>
      <c r="X63" t="s">
        <v>236</v>
      </c>
      <c r="Y63" t="s">
        <v>3</v>
      </c>
      <c r="Z63" t="s">
        <v>66</v>
      </c>
      <c r="AA63" t="s">
        <v>3</v>
      </c>
      <c r="AB63" t="s">
        <v>3</v>
      </c>
      <c r="AC63" t="s">
        <v>9</v>
      </c>
      <c r="AD63" t="s">
        <v>3</v>
      </c>
      <c r="AE63" t="s">
        <v>794</v>
      </c>
      <c r="AF63" t="s">
        <v>3</v>
      </c>
      <c r="AG63" t="s">
        <v>3</v>
      </c>
      <c r="AH63" t="s">
        <v>3</v>
      </c>
      <c r="AI63" t="s">
        <v>10</v>
      </c>
      <c r="AJ63" t="s">
        <v>3</v>
      </c>
      <c r="AK63" t="s">
        <v>10</v>
      </c>
      <c r="AL63" t="s">
        <v>200</v>
      </c>
      <c r="AM63" t="s">
        <v>259</v>
      </c>
      <c r="AN63" t="s">
        <v>11</v>
      </c>
      <c r="AO63" t="s">
        <v>7</v>
      </c>
      <c r="AP63" t="s">
        <v>3</v>
      </c>
      <c r="AQ63">
        <v>2</v>
      </c>
      <c r="AR63">
        <v>2</v>
      </c>
      <c r="AS63">
        <v>2</v>
      </c>
      <c r="AT63" t="s">
        <v>241</v>
      </c>
      <c r="AU63" t="s">
        <v>3</v>
      </c>
      <c r="AV63" t="s">
        <v>242</v>
      </c>
      <c r="AW63" t="s">
        <v>3</v>
      </c>
      <c r="AX63" t="s">
        <v>795</v>
      </c>
      <c r="AY63" t="s">
        <v>3</v>
      </c>
      <c r="AZ63" t="s">
        <v>11</v>
      </c>
      <c r="BA63" t="s">
        <v>9</v>
      </c>
      <c r="BB63" t="s">
        <v>11</v>
      </c>
      <c r="BC63" t="s">
        <v>11</v>
      </c>
      <c r="BD63" t="s">
        <v>10</v>
      </c>
      <c r="BE63" t="s">
        <v>11</v>
      </c>
      <c r="BF63" t="s">
        <v>10</v>
      </c>
      <c r="BG63" t="s">
        <v>10</v>
      </c>
      <c r="BH63" t="s">
        <v>362</v>
      </c>
      <c r="BI63" t="s">
        <v>3</v>
      </c>
      <c r="BJ63" t="s">
        <v>119</v>
      </c>
      <c r="BK63" t="s">
        <v>3</v>
      </c>
      <c r="BL63" t="s">
        <v>9</v>
      </c>
      <c r="BM63" t="s">
        <v>3</v>
      </c>
      <c r="BN63" t="s">
        <v>11</v>
      </c>
      <c r="BO63" t="s">
        <v>10</v>
      </c>
      <c r="BP63" t="s">
        <v>11</v>
      </c>
      <c r="BQ63" t="s">
        <v>796</v>
      </c>
      <c r="BR63" t="s">
        <v>387</v>
      </c>
      <c r="BS63" t="s">
        <v>473</v>
      </c>
      <c r="BT63" t="s">
        <v>11</v>
      </c>
      <c r="BU63" t="s">
        <v>618</v>
      </c>
      <c r="BV63" t="s">
        <v>797</v>
      </c>
      <c r="BW63" t="s">
        <v>11</v>
      </c>
      <c r="BX63" t="s">
        <v>83</v>
      </c>
      <c r="BY63" t="s">
        <v>3</v>
      </c>
      <c r="BZ63" t="s">
        <v>3</v>
      </c>
      <c r="CA63" t="s">
        <v>798</v>
      </c>
      <c r="CB63" t="s">
        <v>799</v>
      </c>
      <c r="CC63" t="s">
        <v>9</v>
      </c>
      <c r="CD63" t="s">
        <v>9</v>
      </c>
      <c r="CE63" t="s">
        <v>11</v>
      </c>
      <c r="CF63" t="s">
        <v>10</v>
      </c>
      <c r="CG63" t="s">
        <v>9</v>
      </c>
    </row>
    <row r="64" spans="1:85" x14ac:dyDescent="0.3">
      <c r="A64" t="s">
        <v>213</v>
      </c>
      <c r="B64">
        <v>45</v>
      </c>
      <c r="C64" t="s">
        <v>187</v>
      </c>
      <c r="D64" t="s">
        <v>109</v>
      </c>
      <c r="E64" t="s">
        <v>230</v>
      </c>
      <c r="F64" t="s">
        <v>67</v>
      </c>
      <c r="G64" t="s">
        <v>67</v>
      </c>
      <c r="H64" t="s">
        <v>189</v>
      </c>
      <c r="I64" t="s">
        <v>251</v>
      </c>
      <c r="J64" t="s">
        <v>3</v>
      </c>
      <c r="K64" t="s">
        <v>28</v>
      </c>
      <c r="L64" t="s">
        <v>11</v>
      </c>
      <c r="M64" t="s">
        <v>278</v>
      </c>
      <c r="N64" t="s">
        <v>352</v>
      </c>
      <c r="O64" t="s">
        <v>28</v>
      </c>
      <c r="P64" t="s">
        <v>193</v>
      </c>
      <c r="Q64" t="s">
        <v>3</v>
      </c>
      <c r="R64" t="s">
        <v>391</v>
      </c>
      <c r="S64" t="s">
        <v>3</v>
      </c>
      <c r="T64" t="s">
        <v>9</v>
      </c>
      <c r="U64" t="s">
        <v>330</v>
      </c>
      <c r="V64" t="s">
        <v>800</v>
      </c>
      <c r="W64" t="s">
        <v>3</v>
      </c>
      <c r="X64" t="s">
        <v>688</v>
      </c>
      <c r="Y64" t="s">
        <v>3</v>
      </c>
      <c r="Z64" t="s">
        <v>554</v>
      </c>
      <c r="AA64" t="s">
        <v>3</v>
      </c>
      <c r="AB64" t="s">
        <v>3</v>
      </c>
      <c r="AC64" t="s">
        <v>11</v>
      </c>
      <c r="AD64" t="s">
        <v>3</v>
      </c>
      <c r="AE64" t="s">
        <v>801</v>
      </c>
      <c r="AF64" t="s">
        <v>3</v>
      </c>
      <c r="AG64" t="s">
        <v>514</v>
      </c>
      <c r="AH64" t="s">
        <v>3</v>
      </c>
      <c r="AI64" t="s">
        <v>11</v>
      </c>
      <c r="AJ64" t="s">
        <v>11</v>
      </c>
      <c r="AK64" t="s">
        <v>11</v>
      </c>
      <c r="AL64" t="s">
        <v>802</v>
      </c>
      <c r="AM64" t="s">
        <v>220</v>
      </c>
      <c r="AN64" t="s">
        <v>11</v>
      </c>
      <c r="AO64" t="s">
        <v>7</v>
      </c>
      <c r="AP64" t="s">
        <v>3</v>
      </c>
      <c r="AQ64">
        <v>7</v>
      </c>
      <c r="AR64">
        <v>3</v>
      </c>
      <c r="AS64">
        <v>7</v>
      </c>
      <c r="AT64" t="s">
        <v>285</v>
      </c>
      <c r="AU64" t="s">
        <v>3</v>
      </c>
      <c r="AV64" t="s">
        <v>803</v>
      </c>
      <c r="AW64" t="s">
        <v>3</v>
      </c>
      <c r="AX64" t="s">
        <v>804</v>
      </c>
      <c r="AY64" t="s">
        <v>3</v>
      </c>
      <c r="AZ64" t="s">
        <v>11</v>
      </c>
      <c r="BA64" t="s">
        <v>11</v>
      </c>
      <c r="BB64" t="s">
        <v>11</v>
      </c>
      <c r="BC64" t="s">
        <v>11</v>
      </c>
      <c r="BD64" t="s">
        <v>9</v>
      </c>
      <c r="BE64" t="s">
        <v>11</v>
      </c>
      <c r="BF64" t="s">
        <v>206</v>
      </c>
      <c r="BG64" t="s">
        <v>11</v>
      </c>
      <c r="BH64" t="s">
        <v>562</v>
      </c>
      <c r="BI64" t="s">
        <v>3</v>
      </c>
      <c r="BJ64" t="s">
        <v>120</v>
      </c>
      <c r="BK64" t="s">
        <v>3</v>
      </c>
      <c r="BL64" t="s">
        <v>11</v>
      </c>
      <c r="BM64" t="s">
        <v>3</v>
      </c>
      <c r="BN64" t="s">
        <v>11</v>
      </c>
      <c r="BO64" t="s">
        <v>11</v>
      </c>
      <c r="BP64" t="s">
        <v>9</v>
      </c>
      <c r="BQ64" t="s">
        <v>388</v>
      </c>
      <c r="BR64" t="s">
        <v>805</v>
      </c>
      <c r="BS64" t="s">
        <v>693</v>
      </c>
      <c r="BT64" t="s">
        <v>9</v>
      </c>
      <c r="BU64" t="s">
        <v>3</v>
      </c>
      <c r="BV64" t="s">
        <v>3</v>
      </c>
      <c r="BW64" t="s">
        <v>3</v>
      </c>
      <c r="BX64" t="s">
        <v>3</v>
      </c>
      <c r="BY64" t="s">
        <v>3</v>
      </c>
      <c r="BZ64" t="s">
        <v>3</v>
      </c>
      <c r="CA64" t="s">
        <v>3</v>
      </c>
      <c r="CB64" t="s">
        <v>3</v>
      </c>
      <c r="CC64" t="s">
        <v>3</v>
      </c>
      <c r="CD64" t="s">
        <v>9</v>
      </c>
      <c r="CE64" t="s">
        <v>11</v>
      </c>
      <c r="CF64" t="s">
        <v>11</v>
      </c>
      <c r="CG64" t="s">
        <v>11</v>
      </c>
    </row>
    <row r="65" spans="1:85" x14ac:dyDescent="0.3">
      <c r="A65" t="s">
        <v>213</v>
      </c>
      <c r="B65">
        <v>51</v>
      </c>
      <c r="C65" t="s">
        <v>187</v>
      </c>
      <c r="D65" t="s">
        <v>109</v>
      </c>
      <c r="E65" t="s">
        <v>188</v>
      </c>
      <c r="F65" t="s">
        <v>53</v>
      </c>
      <c r="G65" t="s">
        <v>53</v>
      </c>
      <c r="H65" t="s">
        <v>231</v>
      </c>
      <c r="I65" t="s">
        <v>251</v>
      </c>
      <c r="J65" t="s">
        <v>3</v>
      </c>
      <c r="K65" t="s">
        <v>34</v>
      </c>
      <c r="L65" t="s">
        <v>11</v>
      </c>
      <c r="M65" t="s">
        <v>278</v>
      </c>
      <c r="N65" t="s">
        <v>252</v>
      </c>
      <c r="O65" t="s">
        <v>3</v>
      </c>
      <c r="P65" t="s">
        <v>3</v>
      </c>
      <c r="Q65" t="s">
        <v>3</v>
      </c>
      <c r="R65" t="s">
        <v>3</v>
      </c>
      <c r="S65" t="s">
        <v>447</v>
      </c>
      <c r="T65" t="s">
        <v>9</v>
      </c>
      <c r="U65" t="s">
        <v>194</v>
      </c>
      <c r="V65" t="s">
        <v>331</v>
      </c>
      <c r="W65" t="s">
        <v>3</v>
      </c>
      <c r="X65" t="s">
        <v>490</v>
      </c>
      <c r="Y65" t="s">
        <v>3</v>
      </c>
      <c r="Z65" t="s">
        <v>197</v>
      </c>
      <c r="AA65" t="s">
        <v>3</v>
      </c>
      <c r="AB65" t="s">
        <v>3</v>
      </c>
      <c r="AC65" t="s">
        <v>9</v>
      </c>
      <c r="AD65" t="s">
        <v>3</v>
      </c>
      <c r="AE65" t="s">
        <v>332</v>
      </c>
      <c r="AF65" t="s">
        <v>3</v>
      </c>
      <c r="AG65" t="s">
        <v>3</v>
      </c>
      <c r="AH65" t="s">
        <v>3</v>
      </c>
      <c r="AI65" t="s">
        <v>11</v>
      </c>
      <c r="AJ65" t="s">
        <v>11</v>
      </c>
      <c r="AK65" t="s">
        <v>9</v>
      </c>
      <c r="AL65" t="s">
        <v>637</v>
      </c>
      <c r="AM65" t="s">
        <v>297</v>
      </c>
      <c r="AN65" t="s">
        <v>9</v>
      </c>
      <c r="AO65" t="s">
        <v>3</v>
      </c>
      <c r="AP65" t="s">
        <v>3</v>
      </c>
      <c r="AQ65">
        <v>3</v>
      </c>
      <c r="AR65">
        <v>21</v>
      </c>
      <c r="AS65">
        <v>1</v>
      </c>
      <c r="AT65" t="s">
        <v>725</v>
      </c>
      <c r="AU65" t="s">
        <v>806</v>
      </c>
      <c r="AV65" t="s">
        <v>242</v>
      </c>
      <c r="AW65" t="s">
        <v>3</v>
      </c>
      <c r="AX65" t="s">
        <v>341</v>
      </c>
      <c r="AY65" t="s">
        <v>807</v>
      </c>
      <c r="AZ65" t="s">
        <v>11</v>
      </c>
      <c r="BA65" t="s">
        <v>9</v>
      </c>
      <c r="BB65" t="s">
        <v>9</v>
      </c>
      <c r="BC65" t="s">
        <v>9</v>
      </c>
      <c r="BD65" t="s">
        <v>9</v>
      </c>
      <c r="BE65" t="s">
        <v>11</v>
      </c>
      <c r="BF65" t="s">
        <v>206</v>
      </c>
      <c r="BG65" t="s">
        <v>11</v>
      </c>
      <c r="BH65" t="s">
        <v>245</v>
      </c>
      <c r="BI65" t="s">
        <v>3</v>
      </c>
      <c r="BJ65" t="s">
        <v>118</v>
      </c>
      <c r="BK65" t="s">
        <v>3</v>
      </c>
      <c r="BL65" t="s">
        <v>11</v>
      </c>
      <c r="BM65" t="s">
        <v>3</v>
      </c>
      <c r="BN65" t="s">
        <v>9</v>
      </c>
      <c r="BO65" t="s">
        <v>9</v>
      </c>
      <c r="BP65" t="s">
        <v>9</v>
      </c>
      <c r="BQ65" t="s">
        <v>332</v>
      </c>
      <c r="BR65" t="s">
        <v>332</v>
      </c>
      <c r="BS65" t="s">
        <v>808</v>
      </c>
      <c r="BT65" t="s">
        <v>9</v>
      </c>
      <c r="BU65" t="s">
        <v>3</v>
      </c>
      <c r="BV65" t="s">
        <v>3</v>
      </c>
      <c r="BW65" t="s">
        <v>3</v>
      </c>
      <c r="BX65" t="s">
        <v>3</v>
      </c>
      <c r="BY65" t="s">
        <v>3</v>
      </c>
      <c r="BZ65" t="s">
        <v>3</v>
      </c>
      <c r="CA65" t="s">
        <v>3</v>
      </c>
      <c r="CB65" t="s">
        <v>3</v>
      </c>
      <c r="CC65" t="s">
        <v>3</v>
      </c>
      <c r="CD65" t="s">
        <v>9</v>
      </c>
      <c r="CE65" t="s">
        <v>11</v>
      </c>
      <c r="CF65" t="s">
        <v>11</v>
      </c>
      <c r="CG65" t="s">
        <v>9</v>
      </c>
    </row>
    <row r="66" spans="1:85" x14ac:dyDescent="0.3">
      <c r="A66" t="s">
        <v>213</v>
      </c>
      <c r="B66">
        <v>38</v>
      </c>
      <c r="C66" t="s">
        <v>187</v>
      </c>
      <c r="D66" t="s">
        <v>112</v>
      </c>
      <c r="E66" t="s">
        <v>230</v>
      </c>
      <c r="F66" t="s">
        <v>72</v>
      </c>
      <c r="G66" t="s">
        <v>72</v>
      </c>
      <c r="H66" t="s">
        <v>189</v>
      </c>
      <c r="I66" t="s">
        <v>232</v>
      </c>
      <c r="J66" t="s">
        <v>3</v>
      </c>
      <c r="K66" t="s">
        <v>32</v>
      </c>
      <c r="L66" t="s">
        <v>11</v>
      </c>
      <c r="M66" t="s">
        <v>278</v>
      </c>
      <c r="N66" t="s">
        <v>252</v>
      </c>
      <c r="O66" t="s">
        <v>3</v>
      </c>
      <c r="P66" t="s">
        <v>3</v>
      </c>
      <c r="Q66" t="s">
        <v>3</v>
      </c>
      <c r="R66" t="s">
        <v>3</v>
      </c>
      <c r="S66" t="s">
        <v>809</v>
      </c>
      <c r="T66" t="s">
        <v>9</v>
      </c>
      <c r="U66" t="s">
        <v>194</v>
      </c>
      <c r="V66" t="s">
        <v>810</v>
      </c>
      <c r="W66" t="s">
        <v>3</v>
      </c>
      <c r="X66" t="s">
        <v>811</v>
      </c>
      <c r="Y66" t="s">
        <v>3</v>
      </c>
      <c r="Z66" t="s">
        <v>197</v>
      </c>
      <c r="AA66" t="s">
        <v>3</v>
      </c>
      <c r="AB66" t="s">
        <v>3</v>
      </c>
      <c r="AC66" t="s">
        <v>9</v>
      </c>
      <c r="AD66" t="s">
        <v>3</v>
      </c>
      <c r="AE66" t="s">
        <v>269</v>
      </c>
      <c r="AF66" t="s">
        <v>3</v>
      </c>
      <c r="AG66" t="s">
        <v>3</v>
      </c>
      <c r="AH66" t="s">
        <v>3</v>
      </c>
      <c r="AI66" t="s">
        <v>9</v>
      </c>
      <c r="AJ66" t="s">
        <v>3</v>
      </c>
      <c r="AK66" t="s">
        <v>9</v>
      </c>
      <c r="AL66" t="s">
        <v>812</v>
      </c>
      <c r="AM66" t="s">
        <v>297</v>
      </c>
      <c r="AN66" t="s">
        <v>9</v>
      </c>
      <c r="AO66" t="s">
        <v>3</v>
      </c>
      <c r="AP66" t="s">
        <v>3</v>
      </c>
      <c r="AQ66">
        <v>1</v>
      </c>
      <c r="AR66">
        <v>1</v>
      </c>
      <c r="AS66">
        <v>0</v>
      </c>
      <c r="AT66" t="s">
        <v>725</v>
      </c>
      <c r="AU66" t="s">
        <v>277</v>
      </c>
      <c r="AV66" t="s">
        <v>95</v>
      </c>
      <c r="AW66" t="s">
        <v>277</v>
      </c>
      <c r="AX66" t="s">
        <v>341</v>
      </c>
      <c r="AY66" t="s">
        <v>813</v>
      </c>
      <c r="AZ66" t="s">
        <v>9</v>
      </c>
      <c r="BA66" t="s">
        <v>9</v>
      </c>
      <c r="BB66" t="s">
        <v>9</v>
      </c>
      <c r="BC66" t="s">
        <v>9</v>
      </c>
      <c r="BD66" t="s">
        <v>9</v>
      </c>
      <c r="BE66" t="s">
        <v>11</v>
      </c>
      <c r="BF66" t="s">
        <v>206</v>
      </c>
      <c r="BG66" t="s">
        <v>9</v>
      </c>
      <c r="BH66" t="s">
        <v>207</v>
      </c>
      <c r="BI66" t="s">
        <v>3</v>
      </c>
      <c r="BJ66" t="s">
        <v>118</v>
      </c>
      <c r="BK66" t="s">
        <v>3</v>
      </c>
      <c r="BL66" t="s">
        <v>11</v>
      </c>
      <c r="BM66" t="s">
        <v>3</v>
      </c>
      <c r="BN66" t="s">
        <v>11</v>
      </c>
      <c r="BO66" t="s">
        <v>9</v>
      </c>
      <c r="BP66" t="s">
        <v>9</v>
      </c>
      <c r="BQ66" t="s">
        <v>814</v>
      </c>
      <c r="BR66" t="s">
        <v>815</v>
      </c>
      <c r="BS66" t="s">
        <v>730</v>
      </c>
      <c r="BT66" t="s">
        <v>11</v>
      </c>
      <c r="BU66" t="s">
        <v>816</v>
      </c>
      <c r="BV66" t="s">
        <v>3</v>
      </c>
      <c r="BW66" t="s">
        <v>11</v>
      </c>
      <c r="BX66" t="s">
        <v>84</v>
      </c>
      <c r="BY66" t="s">
        <v>3</v>
      </c>
      <c r="BZ66" t="s">
        <v>3</v>
      </c>
      <c r="CA66" t="s">
        <v>303</v>
      </c>
      <c r="CB66" t="s">
        <v>3</v>
      </c>
      <c r="CC66" t="s">
        <v>9</v>
      </c>
      <c r="CD66" t="s">
        <v>9</v>
      </c>
      <c r="CE66" t="s">
        <v>9</v>
      </c>
      <c r="CF66" t="s">
        <v>9</v>
      </c>
      <c r="CG66" t="s">
        <v>9</v>
      </c>
    </row>
    <row r="67" spans="1:85" x14ac:dyDescent="0.3">
      <c r="A67" t="s">
        <v>213</v>
      </c>
      <c r="B67">
        <v>63</v>
      </c>
      <c r="C67" t="s">
        <v>817</v>
      </c>
      <c r="D67" t="s">
        <v>109</v>
      </c>
      <c r="E67" t="s">
        <v>188</v>
      </c>
      <c r="F67" t="s">
        <v>63</v>
      </c>
      <c r="G67" t="s">
        <v>63</v>
      </c>
      <c r="H67" t="s">
        <v>189</v>
      </c>
      <c r="I67" t="s">
        <v>232</v>
      </c>
      <c r="J67" t="s">
        <v>3</v>
      </c>
      <c r="K67" t="s">
        <v>18</v>
      </c>
      <c r="L67" t="s">
        <v>9</v>
      </c>
      <c r="M67" t="s">
        <v>278</v>
      </c>
      <c r="N67" t="s">
        <v>279</v>
      </c>
      <c r="O67" t="s">
        <v>18</v>
      </c>
      <c r="P67" t="s">
        <v>3</v>
      </c>
      <c r="Q67" t="s">
        <v>3</v>
      </c>
      <c r="R67" t="s">
        <v>269</v>
      </c>
      <c r="S67" t="s">
        <v>3</v>
      </c>
      <c r="T67" t="s">
        <v>9</v>
      </c>
      <c r="U67" t="s">
        <v>214</v>
      </c>
      <c r="V67" t="s">
        <v>818</v>
      </c>
      <c r="W67" t="s">
        <v>3</v>
      </c>
      <c r="X67" t="s">
        <v>379</v>
      </c>
      <c r="Y67" t="s">
        <v>3</v>
      </c>
      <c r="Z67" t="s">
        <v>197</v>
      </c>
      <c r="AA67" t="s">
        <v>3</v>
      </c>
      <c r="AB67" t="s">
        <v>3</v>
      </c>
      <c r="AC67" t="s">
        <v>9</v>
      </c>
      <c r="AD67" t="s">
        <v>3</v>
      </c>
      <c r="AE67" t="s">
        <v>819</v>
      </c>
      <c r="AF67" t="s">
        <v>3</v>
      </c>
      <c r="AG67" t="s">
        <v>820</v>
      </c>
      <c r="AH67" t="s">
        <v>821</v>
      </c>
      <c r="AI67" t="s">
        <v>9</v>
      </c>
      <c r="AJ67" t="s">
        <v>11</v>
      </c>
      <c r="AK67" t="s">
        <v>10</v>
      </c>
      <c r="AL67" t="s">
        <v>200</v>
      </c>
      <c r="AM67" t="s">
        <v>201</v>
      </c>
      <c r="AN67" t="s">
        <v>11</v>
      </c>
      <c r="AO67" t="s">
        <v>260</v>
      </c>
      <c r="AP67" t="s">
        <v>3</v>
      </c>
      <c r="AQ67">
        <v>322</v>
      </c>
      <c r="AR67">
        <v>1</v>
      </c>
      <c r="AS67">
        <v>2</v>
      </c>
      <c r="AT67" t="s">
        <v>203</v>
      </c>
      <c r="AU67" t="s">
        <v>3</v>
      </c>
      <c r="AV67" t="s">
        <v>822</v>
      </c>
      <c r="AW67" t="s">
        <v>3</v>
      </c>
      <c r="AX67" t="s">
        <v>823</v>
      </c>
      <c r="AY67" t="s">
        <v>3</v>
      </c>
      <c r="AZ67" t="s">
        <v>11</v>
      </c>
      <c r="BA67" t="s">
        <v>11</v>
      </c>
      <c r="BB67" t="s">
        <v>11</v>
      </c>
      <c r="BC67" t="s">
        <v>11</v>
      </c>
      <c r="BD67" t="s">
        <v>224</v>
      </c>
      <c r="BE67" t="s">
        <v>9</v>
      </c>
      <c r="BF67" t="s">
        <v>206</v>
      </c>
      <c r="BG67" t="s">
        <v>10</v>
      </c>
      <c r="BH67" t="s">
        <v>372</v>
      </c>
      <c r="BI67" t="s">
        <v>3</v>
      </c>
      <c r="BJ67" t="s">
        <v>824</v>
      </c>
      <c r="BK67" t="s">
        <v>825</v>
      </c>
      <c r="BL67" t="s">
        <v>11</v>
      </c>
      <c r="BM67" t="s">
        <v>3</v>
      </c>
      <c r="BN67" t="s">
        <v>11</v>
      </c>
      <c r="BO67" t="s">
        <v>11</v>
      </c>
      <c r="BP67" t="s">
        <v>224</v>
      </c>
      <c r="BQ67" t="s">
        <v>826</v>
      </c>
      <c r="BR67" t="s">
        <v>827</v>
      </c>
      <c r="BS67" t="s">
        <v>828</v>
      </c>
      <c r="BT67" t="s">
        <v>11</v>
      </c>
      <c r="BU67" t="s">
        <v>618</v>
      </c>
      <c r="BV67" t="s">
        <v>829</v>
      </c>
      <c r="BW67" t="s">
        <v>224</v>
      </c>
      <c r="BX67" t="s">
        <v>84</v>
      </c>
      <c r="BY67" t="s">
        <v>3</v>
      </c>
      <c r="BZ67" t="s">
        <v>3</v>
      </c>
      <c r="CA67" t="s">
        <v>212</v>
      </c>
      <c r="CB67" t="s">
        <v>3</v>
      </c>
      <c r="CC67" t="s">
        <v>11</v>
      </c>
      <c r="CD67" t="s">
        <v>9</v>
      </c>
      <c r="CE67" t="s">
        <v>11</v>
      </c>
      <c r="CF67" t="s">
        <v>11</v>
      </c>
      <c r="CG67" t="s">
        <v>11</v>
      </c>
    </row>
    <row r="68" spans="1:85" x14ac:dyDescent="0.3">
      <c r="A68" t="s">
        <v>213</v>
      </c>
      <c r="B68">
        <v>60</v>
      </c>
      <c r="C68" t="s">
        <v>187</v>
      </c>
      <c r="D68" t="s">
        <v>110</v>
      </c>
      <c r="E68" t="s">
        <v>188</v>
      </c>
      <c r="F68" t="s">
        <v>43</v>
      </c>
      <c r="G68" t="s">
        <v>43</v>
      </c>
      <c r="H68" t="s">
        <v>189</v>
      </c>
      <c r="I68" t="s">
        <v>251</v>
      </c>
      <c r="J68" t="s">
        <v>3</v>
      </c>
      <c r="K68" t="s">
        <v>13</v>
      </c>
      <c r="L68" t="s">
        <v>9</v>
      </c>
      <c r="M68" t="s">
        <v>265</v>
      </c>
      <c r="N68" t="s">
        <v>329</v>
      </c>
      <c r="O68" t="s">
        <v>25</v>
      </c>
      <c r="P68" t="s">
        <v>234</v>
      </c>
      <c r="Q68" t="s">
        <v>3</v>
      </c>
      <c r="R68" t="s">
        <v>3</v>
      </c>
      <c r="S68" t="s">
        <v>3</v>
      </c>
      <c r="T68" t="s">
        <v>9</v>
      </c>
      <c r="U68" t="s">
        <v>194</v>
      </c>
      <c r="V68" t="s">
        <v>830</v>
      </c>
      <c r="W68" t="s">
        <v>3</v>
      </c>
      <c r="X68" t="s">
        <v>567</v>
      </c>
      <c r="Y68" t="s">
        <v>3</v>
      </c>
      <c r="Z68" t="s">
        <v>197</v>
      </c>
      <c r="AA68" t="s">
        <v>3</v>
      </c>
      <c r="AB68" t="s">
        <v>3</v>
      </c>
      <c r="AC68" t="s">
        <v>9</v>
      </c>
      <c r="AD68" t="s">
        <v>3</v>
      </c>
      <c r="AE68" t="s">
        <v>831</v>
      </c>
      <c r="AF68" t="s">
        <v>832</v>
      </c>
      <c r="AG68" t="s">
        <v>672</v>
      </c>
      <c r="AH68" t="s">
        <v>833</v>
      </c>
      <c r="AI68" t="s">
        <v>9</v>
      </c>
      <c r="AJ68" t="s">
        <v>11</v>
      </c>
      <c r="AK68" t="s">
        <v>11</v>
      </c>
      <c r="AL68" t="s">
        <v>453</v>
      </c>
      <c r="AM68" t="s">
        <v>297</v>
      </c>
      <c r="AN68" t="s">
        <v>11</v>
      </c>
      <c r="AO68" t="s">
        <v>834</v>
      </c>
      <c r="AP68" t="s">
        <v>835</v>
      </c>
      <c r="AQ68">
        <v>8</v>
      </c>
      <c r="AR68">
        <v>5</v>
      </c>
      <c r="AS68">
        <v>3</v>
      </c>
      <c r="AT68" t="s">
        <v>285</v>
      </c>
      <c r="AU68" t="s">
        <v>3</v>
      </c>
      <c r="AV68" t="s">
        <v>836</v>
      </c>
      <c r="AW68" t="s">
        <v>3</v>
      </c>
      <c r="AX68" t="s">
        <v>837</v>
      </c>
      <c r="AY68" t="s">
        <v>3</v>
      </c>
      <c r="AZ68" t="s">
        <v>11</v>
      </c>
      <c r="BA68" t="s">
        <v>9</v>
      </c>
      <c r="BB68" t="s">
        <v>11</v>
      </c>
      <c r="BC68" t="s">
        <v>11</v>
      </c>
      <c r="BD68" t="s">
        <v>9</v>
      </c>
      <c r="BE68" t="s">
        <v>11</v>
      </c>
      <c r="BF68" t="s">
        <v>9</v>
      </c>
      <c r="BG68" t="s">
        <v>11</v>
      </c>
      <c r="BH68" t="s">
        <v>225</v>
      </c>
      <c r="BI68" t="s">
        <v>3</v>
      </c>
      <c r="BJ68" t="s">
        <v>118</v>
      </c>
      <c r="BK68" t="s">
        <v>3</v>
      </c>
      <c r="BL68" t="s">
        <v>11</v>
      </c>
      <c r="BM68" t="s">
        <v>3</v>
      </c>
      <c r="BN68" t="s">
        <v>11</v>
      </c>
      <c r="BO68" t="s">
        <v>11</v>
      </c>
      <c r="BP68" t="s">
        <v>224</v>
      </c>
      <c r="BQ68" t="s">
        <v>838</v>
      </c>
      <c r="BR68" t="s">
        <v>839</v>
      </c>
      <c r="BS68" t="s">
        <v>634</v>
      </c>
      <c r="BT68" t="s">
        <v>11</v>
      </c>
      <c r="BU68" t="s">
        <v>618</v>
      </c>
      <c r="BV68" t="s">
        <v>840</v>
      </c>
      <c r="BW68" t="s">
        <v>224</v>
      </c>
      <c r="BX68" t="s">
        <v>84</v>
      </c>
      <c r="BY68" t="s">
        <v>3</v>
      </c>
      <c r="BZ68" t="s">
        <v>3</v>
      </c>
      <c r="CA68" t="s">
        <v>292</v>
      </c>
      <c r="CB68" t="s">
        <v>3</v>
      </c>
      <c r="CC68" t="s">
        <v>9</v>
      </c>
      <c r="CD68" t="s">
        <v>9</v>
      </c>
      <c r="CE68" t="s">
        <v>11</v>
      </c>
      <c r="CF68" t="s">
        <v>11</v>
      </c>
      <c r="CG68" t="s">
        <v>11</v>
      </c>
    </row>
    <row r="69" spans="1:85" x14ac:dyDescent="0.3">
      <c r="A69" t="s">
        <v>186</v>
      </c>
      <c r="B69">
        <v>54</v>
      </c>
      <c r="C69" t="s">
        <v>187</v>
      </c>
      <c r="D69" t="s">
        <v>112</v>
      </c>
      <c r="E69" t="s">
        <v>188</v>
      </c>
      <c r="F69" t="s">
        <v>71</v>
      </c>
      <c r="G69" t="s">
        <v>71</v>
      </c>
      <c r="H69" t="s">
        <v>189</v>
      </c>
      <c r="I69" t="s">
        <v>232</v>
      </c>
      <c r="J69" t="s">
        <v>3</v>
      </c>
      <c r="K69" t="s">
        <v>28</v>
      </c>
      <c r="L69" t="s">
        <v>11</v>
      </c>
      <c r="M69" t="s">
        <v>278</v>
      </c>
      <c r="N69" t="s">
        <v>279</v>
      </c>
      <c r="O69" t="s">
        <v>28</v>
      </c>
      <c r="P69" t="s">
        <v>234</v>
      </c>
      <c r="Q69" t="s">
        <v>3</v>
      </c>
      <c r="R69" t="s">
        <v>686</v>
      </c>
      <c r="S69" t="s">
        <v>3</v>
      </c>
      <c r="T69" t="s">
        <v>9</v>
      </c>
      <c r="U69" t="s">
        <v>330</v>
      </c>
      <c r="V69" t="s">
        <v>841</v>
      </c>
      <c r="W69" t="s">
        <v>3</v>
      </c>
      <c r="X69" t="s">
        <v>842</v>
      </c>
      <c r="Y69" t="s">
        <v>3</v>
      </c>
      <c r="Z69" t="s">
        <v>679</v>
      </c>
      <c r="AA69" t="s">
        <v>3</v>
      </c>
      <c r="AB69" t="s">
        <v>3</v>
      </c>
      <c r="AC69" t="s">
        <v>11</v>
      </c>
      <c r="AD69" t="s">
        <v>843</v>
      </c>
      <c r="AE69" t="s">
        <v>218</v>
      </c>
      <c r="AF69" t="s">
        <v>3</v>
      </c>
      <c r="AG69" t="s">
        <v>844</v>
      </c>
      <c r="AH69" t="s">
        <v>845</v>
      </c>
      <c r="AI69" t="s">
        <v>9</v>
      </c>
      <c r="AJ69" t="s">
        <v>11</v>
      </c>
      <c r="AK69" t="s">
        <v>9</v>
      </c>
      <c r="AL69" t="s">
        <v>319</v>
      </c>
      <c r="AM69" t="s">
        <v>320</v>
      </c>
      <c r="AN69" t="s">
        <v>11</v>
      </c>
      <c r="AO69" t="s">
        <v>7</v>
      </c>
      <c r="AP69" t="s">
        <v>3</v>
      </c>
      <c r="AQ69">
        <v>15</v>
      </c>
      <c r="AR69">
        <v>2</v>
      </c>
      <c r="AS69">
        <v>2</v>
      </c>
      <c r="AT69" t="s">
        <v>359</v>
      </c>
      <c r="AU69" t="s">
        <v>3</v>
      </c>
      <c r="AV69" t="s">
        <v>846</v>
      </c>
      <c r="AW69" t="s">
        <v>3</v>
      </c>
      <c r="AX69" t="s">
        <v>847</v>
      </c>
      <c r="AY69" t="s">
        <v>3</v>
      </c>
      <c r="AZ69" t="s">
        <v>11</v>
      </c>
      <c r="BA69" t="s">
        <v>11</v>
      </c>
      <c r="BB69" t="s">
        <v>11</v>
      </c>
      <c r="BC69" t="s">
        <v>11</v>
      </c>
      <c r="BD69" t="s">
        <v>9</v>
      </c>
      <c r="BE69" t="s">
        <v>11</v>
      </c>
      <c r="BF69" t="s">
        <v>206</v>
      </c>
      <c r="BG69" t="s">
        <v>11</v>
      </c>
      <c r="BH69" t="s">
        <v>442</v>
      </c>
      <c r="BI69" t="s">
        <v>3</v>
      </c>
      <c r="BJ69" t="s">
        <v>429</v>
      </c>
      <c r="BK69" t="s">
        <v>3</v>
      </c>
      <c r="BL69" t="s">
        <v>11</v>
      </c>
      <c r="BM69" t="s">
        <v>3</v>
      </c>
      <c r="BN69" t="s">
        <v>11</v>
      </c>
      <c r="BO69" t="s">
        <v>11</v>
      </c>
      <c r="BP69" t="s">
        <v>9</v>
      </c>
      <c r="BQ69" t="s">
        <v>653</v>
      </c>
      <c r="BR69" t="s">
        <v>398</v>
      </c>
      <c r="BS69" t="s">
        <v>848</v>
      </c>
      <c r="BT69" t="s">
        <v>11</v>
      </c>
      <c r="BU69" t="s">
        <v>720</v>
      </c>
      <c r="BV69" t="s">
        <v>3</v>
      </c>
      <c r="BW69" t="s">
        <v>11</v>
      </c>
      <c r="BX69" t="s">
        <v>84</v>
      </c>
      <c r="BY69" t="s">
        <v>3</v>
      </c>
      <c r="BZ69" t="s">
        <v>3</v>
      </c>
      <c r="CA69" t="s">
        <v>849</v>
      </c>
      <c r="CB69" t="s">
        <v>3</v>
      </c>
      <c r="CC69" t="s">
        <v>11</v>
      </c>
      <c r="CD69" t="s">
        <v>9</v>
      </c>
      <c r="CE69" t="s">
        <v>11</v>
      </c>
      <c r="CF69" t="s">
        <v>11</v>
      </c>
      <c r="CG69" t="s">
        <v>11</v>
      </c>
    </row>
    <row r="70" spans="1:85" x14ac:dyDescent="0.3">
      <c r="A70" t="s">
        <v>186</v>
      </c>
      <c r="B70">
        <v>50</v>
      </c>
      <c r="C70" t="s">
        <v>95</v>
      </c>
      <c r="D70" t="s">
        <v>110</v>
      </c>
      <c r="E70" t="s">
        <v>188</v>
      </c>
      <c r="F70" t="s">
        <v>64</v>
      </c>
      <c r="G70" t="s">
        <v>64</v>
      </c>
      <c r="H70" t="s">
        <v>189</v>
      </c>
      <c r="I70" t="s">
        <v>251</v>
      </c>
      <c r="J70" t="s">
        <v>3</v>
      </c>
      <c r="K70" t="s">
        <v>22</v>
      </c>
      <c r="L70" t="s">
        <v>11</v>
      </c>
      <c r="M70" t="s">
        <v>850</v>
      </c>
      <c r="N70" t="s">
        <v>279</v>
      </c>
      <c r="O70" t="s">
        <v>24</v>
      </c>
      <c r="P70" t="s">
        <v>851</v>
      </c>
      <c r="Q70" t="s">
        <v>852</v>
      </c>
      <c r="R70" t="s">
        <v>341</v>
      </c>
      <c r="S70" t="s">
        <v>3</v>
      </c>
      <c r="T70" t="s">
        <v>9</v>
      </c>
      <c r="U70" t="s">
        <v>194</v>
      </c>
      <c r="V70" t="s">
        <v>853</v>
      </c>
      <c r="W70" t="s">
        <v>3</v>
      </c>
      <c r="X70" t="s">
        <v>688</v>
      </c>
      <c r="Y70" t="s">
        <v>3</v>
      </c>
      <c r="Z70" t="s">
        <v>197</v>
      </c>
      <c r="AA70" t="s">
        <v>3</v>
      </c>
      <c r="AB70" t="s">
        <v>3</v>
      </c>
      <c r="AC70" t="s">
        <v>9</v>
      </c>
      <c r="AD70" t="s">
        <v>854</v>
      </c>
      <c r="AE70" t="s">
        <v>218</v>
      </c>
      <c r="AF70" t="s">
        <v>3</v>
      </c>
      <c r="AG70" t="s">
        <v>855</v>
      </c>
      <c r="AH70" t="s">
        <v>856</v>
      </c>
      <c r="AI70" t="s">
        <v>9</v>
      </c>
      <c r="AJ70" t="s">
        <v>11</v>
      </c>
      <c r="AK70" t="s">
        <v>9</v>
      </c>
      <c r="AL70" t="s">
        <v>857</v>
      </c>
      <c r="AM70" t="s">
        <v>220</v>
      </c>
      <c r="AN70" t="s">
        <v>11</v>
      </c>
      <c r="AO70" t="s">
        <v>557</v>
      </c>
      <c r="AP70" t="s">
        <v>858</v>
      </c>
      <c r="AQ70">
        <v>4</v>
      </c>
      <c r="AR70">
        <v>1</v>
      </c>
      <c r="AS70">
        <v>4</v>
      </c>
      <c r="AT70" t="s">
        <v>359</v>
      </c>
      <c r="AU70" t="s">
        <v>3</v>
      </c>
      <c r="AV70" t="s">
        <v>859</v>
      </c>
      <c r="AW70" t="s">
        <v>3</v>
      </c>
      <c r="AX70" t="s">
        <v>860</v>
      </c>
      <c r="AY70" t="s">
        <v>3</v>
      </c>
      <c r="AZ70" t="s">
        <v>11</v>
      </c>
      <c r="BA70" t="s">
        <v>11</v>
      </c>
      <c r="BB70" t="s">
        <v>11</v>
      </c>
      <c r="BC70" t="s">
        <v>11</v>
      </c>
      <c r="BD70" t="s">
        <v>224</v>
      </c>
      <c r="BE70" t="s">
        <v>11</v>
      </c>
      <c r="BF70" t="s">
        <v>206</v>
      </c>
      <c r="BG70" t="s">
        <v>11</v>
      </c>
      <c r="BH70" t="s">
        <v>225</v>
      </c>
      <c r="BI70" t="s">
        <v>3</v>
      </c>
      <c r="BJ70" t="s">
        <v>118</v>
      </c>
      <c r="BK70" t="s">
        <v>3</v>
      </c>
      <c r="BL70" t="s">
        <v>11</v>
      </c>
      <c r="BM70" t="s">
        <v>3</v>
      </c>
      <c r="BN70" t="s">
        <v>11</v>
      </c>
      <c r="BO70" t="s">
        <v>11</v>
      </c>
      <c r="BP70" t="s">
        <v>11</v>
      </c>
      <c r="BQ70" t="s">
        <v>861</v>
      </c>
      <c r="BR70" t="s">
        <v>398</v>
      </c>
      <c r="BS70" t="s">
        <v>638</v>
      </c>
      <c r="BT70" t="s">
        <v>11</v>
      </c>
      <c r="BU70" t="s">
        <v>96</v>
      </c>
      <c r="BV70" t="s">
        <v>3</v>
      </c>
      <c r="BW70" t="s">
        <v>11</v>
      </c>
      <c r="BX70" t="s">
        <v>84</v>
      </c>
      <c r="BY70" t="s">
        <v>3</v>
      </c>
      <c r="BZ70" t="s">
        <v>3</v>
      </c>
      <c r="CA70" t="s">
        <v>862</v>
      </c>
      <c r="CB70" t="s">
        <v>3</v>
      </c>
      <c r="CC70" t="s">
        <v>11</v>
      </c>
      <c r="CD70" t="s">
        <v>9</v>
      </c>
      <c r="CE70" t="s">
        <v>11</v>
      </c>
      <c r="CF70" t="s">
        <v>10</v>
      </c>
      <c r="CG70" t="s">
        <v>11</v>
      </c>
    </row>
    <row r="71" spans="1:85" x14ac:dyDescent="0.3">
      <c r="A71" t="s">
        <v>213</v>
      </c>
      <c r="B71">
        <v>42</v>
      </c>
      <c r="C71" t="s">
        <v>863</v>
      </c>
      <c r="D71" t="s">
        <v>112</v>
      </c>
      <c r="E71" t="s">
        <v>230</v>
      </c>
      <c r="F71" t="s">
        <v>74</v>
      </c>
      <c r="G71" t="s">
        <v>74</v>
      </c>
      <c r="H71" t="s">
        <v>189</v>
      </c>
      <c r="I71" t="s">
        <v>95</v>
      </c>
      <c r="J71" t="s">
        <v>864</v>
      </c>
      <c r="K71" t="s">
        <v>34</v>
      </c>
      <c r="L71" t="s">
        <v>9</v>
      </c>
      <c r="M71" t="s">
        <v>278</v>
      </c>
      <c r="N71" t="s">
        <v>252</v>
      </c>
      <c r="O71" t="s">
        <v>3</v>
      </c>
      <c r="P71" t="s">
        <v>3</v>
      </c>
      <c r="Q71" t="s">
        <v>3</v>
      </c>
      <c r="R71" t="s">
        <v>3</v>
      </c>
      <c r="S71" t="s">
        <v>253</v>
      </c>
      <c r="T71" t="s">
        <v>9</v>
      </c>
      <c r="U71" t="s">
        <v>95</v>
      </c>
      <c r="V71" t="s">
        <v>865</v>
      </c>
      <c r="W71" t="s">
        <v>3</v>
      </c>
      <c r="X71" t="s">
        <v>541</v>
      </c>
      <c r="Y71" t="s">
        <v>3</v>
      </c>
      <c r="Z71" t="s">
        <v>197</v>
      </c>
      <c r="AA71" t="s">
        <v>3</v>
      </c>
      <c r="AB71" t="s">
        <v>3</v>
      </c>
      <c r="AC71" t="s">
        <v>9</v>
      </c>
      <c r="AD71" t="s">
        <v>3</v>
      </c>
      <c r="AE71" t="s">
        <v>866</v>
      </c>
      <c r="AF71" t="s">
        <v>3</v>
      </c>
      <c r="AG71" t="s">
        <v>3</v>
      </c>
      <c r="AH71" t="s">
        <v>3</v>
      </c>
      <c r="AI71" t="s">
        <v>10</v>
      </c>
      <c r="AJ71" t="s">
        <v>3</v>
      </c>
      <c r="AK71" t="s">
        <v>11</v>
      </c>
      <c r="AL71" t="s">
        <v>283</v>
      </c>
      <c r="AM71" t="s">
        <v>201</v>
      </c>
      <c r="AN71" t="s">
        <v>11</v>
      </c>
      <c r="AO71" t="s">
        <v>7</v>
      </c>
      <c r="AP71" t="s">
        <v>3</v>
      </c>
      <c r="AQ71">
        <v>2</v>
      </c>
      <c r="AR71">
        <v>2</v>
      </c>
      <c r="AS71">
        <v>0</v>
      </c>
      <c r="AT71" t="s">
        <v>241</v>
      </c>
      <c r="AU71" t="s">
        <v>3</v>
      </c>
      <c r="AV71" t="s">
        <v>242</v>
      </c>
      <c r="AW71" t="s">
        <v>3</v>
      </c>
      <c r="AX71" t="s">
        <v>867</v>
      </c>
      <c r="AY71" t="s">
        <v>868</v>
      </c>
      <c r="AZ71" t="s">
        <v>11</v>
      </c>
      <c r="BA71" t="s">
        <v>9</v>
      </c>
      <c r="BB71" t="s">
        <v>11</v>
      </c>
      <c r="BC71" t="s">
        <v>11</v>
      </c>
      <c r="BD71" t="s">
        <v>224</v>
      </c>
      <c r="BE71" t="s">
        <v>11</v>
      </c>
      <c r="BF71" t="s">
        <v>206</v>
      </c>
      <c r="BG71" t="s">
        <v>9</v>
      </c>
      <c r="BH71" t="s">
        <v>372</v>
      </c>
      <c r="BI71" t="s">
        <v>3</v>
      </c>
      <c r="BJ71" t="s">
        <v>118</v>
      </c>
      <c r="BK71" t="s">
        <v>3</v>
      </c>
      <c r="BL71" t="s">
        <v>11</v>
      </c>
      <c r="BM71" t="s">
        <v>3</v>
      </c>
      <c r="BN71" t="s">
        <v>9</v>
      </c>
      <c r="BO71" t="s">
        <v>11</v>
      </c>
      <c r="BP71" t="s">
        <v>224</v>
      </c>
      <c r="BQ71" t="s">
        <v>869</v>
      </c>
      <c r="BR71" t="s">
        <v>870</v>
      </c>
      <c r="BS71" t="s">
        <v>685</v>
      </c>
      <c r="BT71" t="s">
        <v>9</v>
      </c>
      <c r="BU71" t="s">
        <v>3</v>
      </c>
      <c r="BV71" t="s">
        <v>3</v>
      </c>
      <c r="BW71" t="s">
        <v>3</v>
      </c>
      <c r="BX71" t="s">
        <v>3</v>
      </c>
      <c r="BY71" t="s">
        <v>3</v>
      </c>
      <c r="BZ71" t="s">
        <v>3</v>
      </c>
      <c r="CA71" t="s">
        <v>3</v>
      </c>
      <c r="CB71" t="s">
        <v>3</v>
      </c>
      <c r="CC71" t="s">
        <v>3</v>
      </c>
      <c r="CD71" t="s">
        <v>11</v>
      </c>
      <c r="CE71" t="s">
        <v>11</v>
      </c>
      <c r="CF71" t="s">
        <v>11</v>
      </c>
      <c r="CG71" t="s">
        <v>11</v>
      </c>
    </row>
    <row r="72" spans="1:85" x14ac:dyDescent="0.3">
      <c r="A72" t="s">
        <v>186</v>
      </c>
      <c r="B72">
        <v>35</v>
      </c>
      <c r="C72" t="s">
        <v>871</v>
      </c>
      <c r="D72" t="s">
        <v>112</v>
      </c>
      <c r="E72" t="s">
        <v>188</v>
      </c>
      <c r="F72" t="s">
        <v>74</v>
      </c>
      <c r="G72" t="s">
        <v>74</v>
      </c>
      <c r="H72" t="s">
        <v>189</v>
      </c>
      <c r="I72" t="s">
        <v>190</v>
      </c>
      <c r="J72" t="s">
        <v>3</v>
      </c>
      <c r="K72" t="s">
        <v>32</v>
      </c>
      <c r="L72" t="s">
        <v>11</v>
      </c>
      <c r="M72" t="s">
        <v>594</v>
      </c>
      <c r="N72" t="s">
        <v>252</v>
      </c>
      <c r="O72" t="s">
        <v>3</v>
      </c>
      <c r="P72" t="s">
        <v>3</v>
      </c>
      <c r="Q72" t="s">
        <v>3</v>
      </c>
      <c r="R72" t="s">
        <v>3</v>
      </c>
      <c r="S72" t="s">
        <v>872</v>
      </c>
      <c r="T72" t="s">
        <v>9</v>
      </c>
      <c r="U72" t="s">
        <v>420</v>
      </c>
      <c r="V72" t="s">
        <v>873</v>
      </c>
      <c r="W72" t="s">
        <v>3</v>
      </c>
      <c r="X72" t="s">
        <v>874</v>
      </c>
      <c r="Y72" t="s">
        <v>3</v>
      </c>
      <c r="Z72" t="s">
        <v>875</v>
      </c>
      <c r="AA72" t="s">
        <v>3</v>
      </c>
      <c r="AB72" t="s">
        <v>3</v>
      </c>
      <c r="AC72" t="s">
        <v>9</v>
      </c>
      <c r="AD72" t="s">
        <v>3</v>
      </c>
      <c r="AE72" t="s">
        <v>876</v>
      </c>
      <c r="AF72" t="s">
        <v>3</v>
      </c>
      <c r="AG72" t="s">
        <v>877</v>
      </c>
      <c r="AH72" t="s">
        <v>3</v>
      </c>
      <c r="AI72" t="s">
        <v>10</v>
      </c>
      <c r="AJ72" t="s">
        <v>3</v>
      </c>
      <c r="AK72" t="s">
        <v>9</v>
      </c>
      <c r="AL72" t="s">
        <v>772</v>
      </c>
      <c r="AM72" t="s">
        <v>220</v>
      </c>
      <c r="AN72" t="s">
        <v>11</v>
      </c>
      <c r="AO72" t="s">
        <v>7</v>
      </c>
      <c r="AP72" t="s">
        <v>3</v>
      </c>
      <c r="AQ72">
        <v>3</v>
      </c>
      <c r="AR72">
        <v>2</v>
      </c>
      <c r="AS72">
        <v>2</v>
      </c>
      <c r="AT72" t="s">
        <v>203</v>
      </c>
      <c r="AU72" t="s">
        <v>3</v>
      </c>
      <c r="AV72" t="s">
        <v>321</v>
      </c>
      <c r="AW72" t="s">
        <v>878</v>
      </c>
      <c r="AX72" t="s">
        <v>879</v>
      </c>
      <c r="AY72" t="s">
        <v>3</v>
      </c>
      <c r="AZ72" t="s">
        <v>11</v>
      </c>
      <c r="BA72" t="s">
        <v>9</v>
      </c>
      <c r="BB72" t="s">
        <v>11</v>
      </c>
      <c r="BC72" t="s">
        <v>11</v>
      </c>
      <c r="BD72" t="s">
        <v>224</v>
      </c>
      <c r="BE72" t="s">
        <v>11</v>
      </c>
      <c r="BF72" t="s">
        <v>206</v>
      </c>
      <c r="BG72" t="s">
        <v>9</v>
      </c>
      <c r="BH72" t="s">
        <v>324</v>
      </c>
      <c r="BI72" t="s">
        <v>3</v>
      </c>
      <c r="BJ72" t="s">
        <v>119</v>
      </c>
      <c r="BK72" t="s">
        <v>3</v>
      </c>
      <c r="BL72" t="s">
        <v>11</v>
      </c>
      <c r="BM72" t="s">
        <v>3</v>
      </c>
      <c r="BN72" t="s">
        <v>11</v>
      </c>
      <c r="BO72" t="s">
        <v>11</v>
      </c>
      <c r="BP72" t="s">
        <v>11</v>
      </c>
      <c r="BQ72" t="s">
        <v>880</v>
      </c>
      <c r="BR72" t="s">
        <v>881</v>
      </c>
      <c r="BS72" t="s">
        <v>519</v>
      </c>
      <c r="BT72" t="s">
        <v>11</v>
      </c>
      <c r="BU72" t="s">
        <v>529</v>
      </c>
      <c r="BV72" t="s">
        <v>3</v>
      </c>
      <c r="BW72" t="s">
        <v>11</v>
      </c>
      <c r="BX72" t="s">
        <v>83</v>
      </c>
      <c r="BY72" t="s">
        <v>3</v>
      </c>
      <c r="BZ72" t="s">
        <v>3</v>
      </c>
      <c r="CA72" t="s">
        <v>721</v>
      </c>
      <c r="CB72" t="s">
        <v>3</v>
      </c>
      <c r="CC72" t="s">
        <v>9</v>
      </c>
      <c r="CD72" t="s">
        <v>9</v>
      </c>
      <c r="CE72" t="s">
        <v>11</v>
      </c>
      <c r="CF72" t="s">
        <v>11</v>
      </c>
      <c r="CG72" t="s">
        <v>11</v>
      </c>
    </row>
    <row r="73" spans="1:85" x14ac:dyDescent="0.3">
      <c r="A73" t="s">
        <v>213</v>
      </c>
      <c r="B73">
        <v>45</v>
      </c>
      <c r="C73" t="s">
        <v>187</v>
      </c>
      <c r="D73" t="s">
        <v>110</v>
      </c>
      <c r="E73" t="s">
        <v>188</v>
      </c>
      <c r="F73" t="s">
        <v>46</v>
      </c>
      <c r="G73" t="s">
        <v>3</v>
      </c>
      <c r="H73" t="s">
        <v>189</v>
      </c>
      <c r="I73" t="s">
        <v>232</v>
      </c>
      <c r="J73" t="s">
        <v>3</v>
      </c>
      <c r="K73" t="s">
        <v>21</v>
      </c>
      <c r="L73" t="s">
        <v>11</v>
      </c>
      <c r="M73" t="s">
        <v>278</v>
      </c>
      <c r="N73" t="s">
        <v>329</v>
      </c>
      <c r="O73" t="s">
        <v>882</v>
      </c>
      <c r="P73" t="s">
        <v>280</v>
      </c>
      <c r="Q73" t="s">
        <v>3</v>
      </c>
      <c r="R73" t="s">
        <v>3</v>
      </c>
      <c r="S73" t="s">
        <v>3</v>
      </c>
      <c r="T73" t="s">
        <v>9</v>
      </c>
      <c r="U73" t="s">
        <v>330</v>
      </c>
      <c r="V73" t="s">
        <v>883</v>
      </c>
      <c r="W73" t="s">
        <v>3</v>
      </c>
      <c r="X73" t="s">
        <v>490</v>
      </c>
      <c r="Y73" t="s">
        <v>3</v>
      </c>
      <c r="Z73" t="s">
        <v>197</v>
      </c>
      <c r="AA73" t="s">
        <v>3</v>
      </c>
      <c r="AB73" t="s">
        <v>3</v>
      </c>
      <c r="AC73" t="s">
        <v>9</v>
      </c>
      <c r="AD73" t="s">
        <v>3</v>
      </c>
      <c r="AE73" t="s">
        <v>332</v>
      </c>
      <c r="AF73" t="s">
        <v>3</v>
      </c>
      <c r="AG73" t="s">
        <v>3</v>
      </c>
      <c r="AH73" t="s">
        <v>3</v>
      </c>
      <c r="AI73" t="s">
        <v>9</v>
      </c>
      <c r="AJ73" t="s">
        <v>9</v>
      </c>
      <c r="AK73" t="s">
        <v>9</v>
      </c>
      <c r="AL73" t="s">
        <v>623</v>
      </c>
      <c r="AM73" t="s">
        <v>10</v>
      </c>
      <c r="AN73" t="s">
        <v>9</v>
      </c>
      <c r="AO73" t="s">
        <v>3</v>
      </c>
      <c r="AP73" t="s">
        <v>3</v>
      </c>
      <c r="AQ73">
        <v>1</v>
      </c>
      <c r="AR73">
        <v>1</v>
      </c>
      <c r="AS73">
        <v>0</v>
      </c>
      <c r="AT73" t="s">
        <v>307</v>
      </c>
      <c r="AU73" t="s">
        <v>3</v>
      </c>
      <c r="AV73" t="s">
        <v>462</v>
      </c>
      <c r="AW73" t="s">
        <v>3</v>
      </c>
      <c r="AX73" t="s">
        <v>10</v>
      </c>
      <c r="AY73" t="s">
        <v>3</v>
      </c>
      <c r="AZ73" t="s">
        <v>10</v>
      </c>
      <c r="BA73" t="s">
        <v>9</v>
      </c>
      <c r="BB73" t="s">
        <v>9</v>
      </c>
      <c r="BC73" t="s">
        <v>11</v>
      </c>
      <c r="BD73" t="s">
        <v>9</v>
      </c>
      <c r="BE73" t="s">
        <v>10</v>
      </c>
      <c r="BF73" t="s">
        <v>10</v>
      </c>
      <c r="BG73" t="s">
        <v>10</v>
      </c>
      <c r="BH73" t="s">
        <v>277</v>
      </c>
      <c r="BI73" t="s">
        <v>3</v>
      </c>
      <c r="BJ73" t="s">
        <v>118</v>
      </c>
      <c r="BK73" t="s">
        <v>3</v>
      </c>
      <c r="BL73" t="s">
        <v>11</v>
      </c>
      <c r="BM73" t="s">
        <v>3</v>
      </c>
      <c r="BN73" t="s">
        <v>10</v>
      </c>
      <c r="BO73" t="s">
        <v>10</v>
      </c>
      <c r="BP73" t="s">
        <v>9</v>
      </c>
      <c r="BQ73" t="s">
        <v>252</v>
      </c>
      <c r="BR73" t="s">
        <v>332</v>
      </c>
      <c r="BS73" t="s">
        <v>492</v>
      </c>
      <c r="BT73" t="s">
        <v>11</v>
      </c>
      <c r="BU73" t="s">
        <v>338</v>
      </c>
      <c r="BV73" t="s">
        <v>884</v>
      </c>
      <c r="BW73" t="s">
        <v>11</v>
      </c>
      <c r="BX73" t="s">
        <v>84</v>
      </c>
      <c r="BY73" t="s">
        <v>3</v>
      </c>
      <c r="BZ73" t="s">
        <v>3</v>
      </c>
      <c r="CA73" t="s">
        <v>303</v>
      </c>
      <c r="CB73" t="s">
        <v>3</v>
      </c>
      <c r="CC73" t="s">
        <v>11</v>
      </c>
      <c r="CD73" t="s">
        <v>9</v>
      </c>
      <c r="CE73" t="s">
        <v>10</v>
      </c>
      <c r="CF73" t="s">
        <v>10</v>
      </c>
      <c r="CG73" t="s">
        <v>10</v>
      </c>
    </row>
    <row r="74" spans="1:85" x14ac:dyDescent="0.3">
      <c r="A74" t="s">
        <v>213</v>
      </c>
      <c r="B74">
        <v>32</v>
      </c>
      <c r="C74" t="s">
        <v>187</v>
      </c>
      <c r="D74" t="s">
        <v>109</v>
      </c>
      <c r="E74" t="s">
        <v>188</v>
      </c>
      <c r="F74" t="s">
        <v>54</v>
      </c>
      <c r="G74" t="s">
        <v>54</v>
      </c>
      <c r="H74" t="s">
        <v>231</v>
      </c>
      <c r="I74" t="s">
        <v>232</v>
      </c>
      <c r="J74" t="s">
        <v>3</v>
      </c>
      <c r="K74" t="s">
        <v>31</v>
      </c>
      <c r="L74" t="s">
        <v>9</v>
      </c>
      <c r="M74" t="s">
        <v>278</v>
      </c>
      <c r="N74" t="s">
        <v>352</v>
      </c>
      <c r="O74" t="s">
        <v>31</v>
      </c>
      <c r="P74" t="s">
        <v>280</v>
      </c>
      <c r="Q74" t="s">
        <v>3</v>
      </c>
      <c r="R74" t="s">
        <v>341</v>
      </c>
      <c r="S74" t="s">
        <v>3</v>
      </c>
      <c r="T74" t="s">
        <v>9</v>
      </c>
      <c r="U74" t="s">
        <v>330</v>
      </c>
      <c r="V74" t="s">
        <v>399</v>
      </c>
      <c r="W74" t="s">
        <v>3</v>
      </c>
      <c r="X74" t="s">
        <v>379</v>
      </c>
      <c r="Y74" t="s">
        <v>3</v>
      </c>
      <c r="Z74" t="s">
        <v>197</v>
      </c>
      <c r="AA74" t="s">
        <v>3</v>
      </c>
      <c r="AB74" t="s">
        <v>3</v>
      </c>
      <c r="AC74" t="s">
        <v>9</v>
      </c>
      <c r="AD74" t="s">
        <v>3</v>
      </c>
      <c r="AE74" t="s">
        <v>680</v>
      </c>
      <c r="AF74" t="s">
        <v>3</v>
      </c>
      <c r="AG74" t="s">
        <v>3</v>
      </c>
      <c r="AH74" t="s">
        <v>3</v>
      </c>
      <c r="AI74" t="s">
        <v>11</v>
      </c>
      <c r="AJ74" t="s">
        <v>3</v>
      </c>
      <c r="AK74" t="s">
        <v>11</v>
      </c>
      <c r="AL74" t="s">
        <v>439</v>
      </c>
      <c r="AM74" t="s">
        <v>259</v>
      </c>
      <c r="AN74" t="s">
        <v>11</v>
      </c>
      <c r="AO74" t="s">
        <v>4</v>
      </c>
      <c r="AP74" t="s">
        <v>885</v>
      </c>
      <c r="AQ74">
        <v>5</v>
      </c>
      <c r="AR74">
        <v>3</v>
      </c>
      <c r="AS74">
        <v>4</v>
      </c>
      <c r="AT74" t="s">
        <v>221</v>
      </c>
      <c r="AU74" t="s">
        <v>3</v>
      </c>
      <c r="AV74" t="s">
        <v>462</v>
      </c>
      <c r="AW74" t="s">
        <v>3</v>
      </c>
      <c r="AX74" t="s">
        <v>10</v>
      </c>
      <c r="AY74" t="s">
        <v>3</v>
      </c>
      <c r="AZ74" t="s">
        <v>9</v>
      </c>
      <c r="BA74" t="s">
        <v>11</v>
      </c>
      <c r="BB74" t="s">
        <v>11</v>
      </c>
      <c r="BC74" t="s">
        <v>11</v>
      </c>
      <c r="BD74" t="s">
        <v>10</v>
      </c>
      <c r="BE74" t="s">
        <v>9</v>
      </c>
      <c r="BF74" t="s">
        <v>10</v>
      </c>
      <c r="BG74" t="s">
        <v>11</v>
      </c>
      <c r="BH74" t="s">
        <v>384</v>
      </c>
      <c r="BI74" t="s">
        <v>3</v>
      </c>
      <c r="BJ74" t="s">
        <v>118</v>
      </c>
      <c r="BK74" t="s">
        <v>3</v>
      </c>
      <c r="BL74" t="s">
        <v>11</v>
      </c>
      <c r="BM74" t="s">
        <v>3</v>
      </c>
      <c r="BN74" t="s">
        <v>10</v>
      </c>
      <c r="BO74" t="s">
        <v>9</v>
      </c>
      <c r="BP74" t="s">
        <v>224</v>
      </c>
      <c r="BQ74" t="s">
        <v>886</v>
      </c>
      <c r="BR74" t="s">
        <v>887</v>
      </c>
      <c r="BS74" t="s">
        <v>888</v>
      </c>
      <c r="BT74" t="s">
        <v>9</v>
      </c>
      <c r="BU74" t="s">
        <v>3</v>
      </c>
      <c r="BV74" t="s">
        <v>3</v>
      </c>
      <c r="BW74" t="s">
        <v>3</v>
      </c>
      <c r="BX74" t="s">
        <v>3</v>
      </c>
      <c r="BY74" t="s">
        <v>3</v>
      </c>
      <c r="BZ74" t="s">
        <v>3</v>
      </c>
      <c r="CA74" t="s">
        <v>3</v>
      </c>
      <c r="CB74" t="s">
        <v>3</v>
      </c>
      <c r="CC74" t="s">
        <v>3</v>
      </c>
      <c r="CD74" t="s">
        <v>9</v>
      </c>
      <c r="CE74" t="s">
        <v>10</v>
      </c>
      <c r="CF74" t="s">
        <v>11</v>
      </c>
      <c r="CG74" t="s">
        <v>10</v>
      </c>
    </row>
    <row r="75" spans="1:85" x14ac:dyDescent="0.3">
      <c r="A75" t="s">
        <v>213</v>
      </c>
      <c r="B75">
        <v>48</v>
      </c>
      <c r="C75" t="s">
        <v>187</v>
      </c>
      <c r="D75" t="s">
        <v>109</v>
      </c>
      <c r="E75" t="s">
        <v>230</v>
      </c>
      <c r="F75" t="s">
        <v>65</v>
      </c>
      <c r="G75" t="s">
        <v>65</v>
      </c>
      <c r="H75" t="s">
        <v>189</v>
      </c>
      <c r="I75" t="s">
        <v>251</v>
      </c>
      <c r="J75" t="s">
        <v>3</v>
      </c>
      <c r="K75" t="s">
        <v>32</v>
      </c>
      <c r="L75" t="s">
        <v>11</v>
      </c>
      <c r="M75" t="s">
        <v>278</v>
      </c>
      <c r="N75" t="s">
        <v>252</v>
      </c>
      <c r="O75" t="s">
        <v>3</v>
      </c>
      <c r="P75" t="s">
        <v>3</v>
      </c>
      <c r="Q75" t="s">
        <v>3</v>
      </c>
      <c r="R75" t="s">
        <v>3</v>
      </c>
      <c r="S75" t="s">
        <v>889</v>
      </c>
      <c r="T75" t="s">
        <v>9</v>
      </c>
      <c r="U75" t="s">
        <v>95</v>
      </c>
      <c r="V75" t="s">
        <v>883</v>
      </c>
      <c r="W75" t="s">
        <v>3</v>
      </c>
      <c r="X75" t="s">
        <v>541</v>
      </c>
      <c r="Y75" t="s">
        <v>3</v>
      </c>
      <c r="Z75" t="s">
        <v>197</v>
      </c>
      <c r="AA75" t="s">
        <v>3</v>
      </c>
      <c r="AB75" t="s">
        <v>3</v>
      </c>
      <c r="AC75" t="s">
        <v>9</v>
      </c>
      <c r="AD75" t="s">
        <v>3</v>
      </c>
      <c r="AE75" t="s">
        <v>629</v>
      </c>
      <c r="AF75" t="s">
        <v>3</v>
      </c>
      <c r="AG75" t="s">
        <v>3</v>
      </c>
      <c r="AH75" t="s">
        <v>3</v>
      </c>
      <c r="AI75" t="s">
        <v>10</v>
      </c>
      <c r="AJ75" t="s">
        <v>3</v>
      </c>
      <c r="AK75" t="s">
        <v>10</v>
      </c>
      <c r="AL75" t="s">
        <v>755</v>
      </c>
      <c r="AM75" t="s">
        <v>201</v>
      </c>
      <c r="AN75" t="s">
        <v>9</v>
      </c>
      <c r="AO75" t="s">
        <v>3</v>
      </c>
      <c r="AP75" t="s">
        <v>3</v>
      </c>
      <c r="AQ75">
        <v>3</v>
      </c>
      <c r="AR75">
        <v>0</v>
      </c>
      <c r="AS75">
        <v>3</v>
      </c>
      <c r="AT75" t="s">
        <v>241</v>
      </c>
      <c r="AU75" t="s">
        <v>3</v>
      </c>
      <c r="AV75" t="s">
        <v>242</v>
      </c>
      <c r="AW75" t="s">
        <v>3</v>
      </c>
      <c r="AX75" t="s">
        <v>890</v>
      </c>
      <c r="AY75" t="s">
        <v>3</v>
      </c>
      <c r="AZ75" t="s">
        <v>11</v>
      </c>
      <c r="BA75" t="s">
        <v>9</v>
      </c>
      <c r="BB75" t="s">
        <v>9</v>
      </c>
      <c r="BC75" t="s">
        <v>11</v>
      </c>
      <c r="BD75" t="s">
        <v>9</v>
      </c>
      <c r="BE75" t="s">
        <v>11</v>
      </c>
      <c r="BF75" t="s">
        <v>206</v>
      </c>
      <c r="BG75" t="s">
        <v>10</v>
      </c>
      <c r="BH75" t="s">
        <v>562</v>
      </c>
      <c r="BI75" t="s">
        <v>3</v>
      </c>
      <c r="BJ75" t="s">
        <v>118</v>
      </c>
      <c r="BK75" t="s">
        <v>3</v>
      </c>
      <c r="BL75" t="s">
        <v>11</v>
      </c>
      <c r="BM75" t="s">
        <v>3</v>
      </c>
      <c r="BN75" t="s">
        <v>11</v>
      </c>
      <c r="BO75" t="s">
        <v>10</v>
      </c>
      <c r="BP75" t="s">
        <v>9</v>
      </c>
      <c r="BQ75" t="s">
        <v>387</v>
      </c>
      <c r="BR75" t="s">
        <v>891</v>
      </c>
      <c r="BS75" t="s">
        <v>892</v>
      </c>
      <c r="BT75" t="s">
        <v>11</v>
      </c>
      <c r="BU75" t="s">
        <v>211</v>
      </c>
      <c r="BV75" t="s">
        <v>3</v>
      </c>
      <c r="BW75" t="s">
        <v>11</v>
      </c>
      <c r="BX75" t="s">
        <v>83</v>
      </c>
      <c r="BY75" t="s">
        <v>3</v>
      </c>
      <c r="BZ75" t="s">
        <v>3</v>
      </c>
      <c r="CA75" t="s">
        <v>893</v>
      </c>
      <c r="CB75" t="s">
        <v>3</v>
      </c>
      <c r="CC75" t="s">
        <v>9</v>
      </c>
      <c r="CD75" t="s">
        <v>9</v>
      </c>
      <c r="CE75" t="s">
        <v>11</v>
      </c>
      <c r="CF75" t="s">
        <v>11</v>
      </c>
      <c r="CG75" t="s">
        <v>11</v>
      </c>
    </row>
    <row r="76" spans="1:85" x14ac:dyDescent="0.3">
      <c r="A76" t="s">
        <v>213</v>
      </c>
      <c r="B76">
        <v>43</v>
      </c>
      <c r="C76" t="s">
        <v>187</v>
      </c>
      <c r="D76" t="s">
        <v>109</v>
      </c>
      <c r="E76" t="s">
        <v>188</v>
      </c>
      <c r="F76" t="s">
        <v>59</v>
      </c>
      <c r="G76" t="s">
        <v>59</v>
      </c>
      <c r="H76" t="s">
        <v>189</v>
      </c>
      <c r="I76" t="s">
        <v>232</v>
      </c>
      <c r="J76" t="s">
        <v>3</v>
      </c>
      <c r="K76" t="s">
        <v>34</v>
      </c>
      <c r="L76" t="s">
        <v>11</v>
      </c>
      <c r="M76" t="s">
        <v>191</v>
      </c>
      <c r="N76" t="s">
        <v>252</v>
      </c>
      <c r="O76" t="s">
        <v>3</v>
      </c>
      <c r="P76" t="s">
        <v>3</v>
      </c>
      <c r="Q76" t="s">
        <v>3</v>
      </c>
      <c r="R76" t="s">
        <v>3</v>
      </c>
      <c r="S76" t="s">
        <v>447</v>
      </c>
      <c r="T76" t="s">
        <v>9</v>
      </c>
      <c r="U76" t="s">
        <v>894</v>
      </c>
      <c r="V76" t="s">
        <v>895</v>
      </c>
      <c r="W76" t="s">
        <v>3</v>
      </c>
      <c r="X76" t="s">
        <v>541</v>
      </c>
      <c r="Y76" t="s">
        <v>3</v>
      </c>
      <c r="Z76" t="s">
        <v>197</v>
      </c>
      <c r="AA76" t="s">
        <v>3</v>
      </c>
      <c r="AB76" t="s">
        <v>3</v>
      </c>
      <c r="AC76" t="s">
        <v>9</v>
      </c>
      <c r="AD76" t="s">
        <v>3</v>
      </c>
      <c r="AE76" t="s">
        <v>629</v>
      </c>
      <c r="AF76" t="s">
        <v>3</v>
      </c>
      <c r="AG76" t="s">
        <v>3</v>
      </c>
      <c r="AH76" t="s">
        <v>3</v>
      </c>
      <c r="AI76" t="s">
        <v>9</v>
      </c>
      <c r="AJ76" t="s">
        <v>3</v>
      </c>
      <c r="AK76" t="s">
        <v>11</v>
      </c>
      <c r="AL76" t="s">
        <v>497</v>
      </c>
      <c r="AM76" t="s">
        <v>259</v>
      </c>
      <c r="AN76" t="s">
        <v>11</v>
      </c>
      <c r="AO76" t="s">
        <v>4</v>
      </c>
      <c r="AP76" t="s">
        <v>896</v>
      </c>
      <c r="AQ76">
        <v>2</v>
      </c>
      <c r="AR76">
        <v>0</v>
      </c>
      <c r="AS76">
        <v>1</v>
      </c>
      <c r="AT76" t="s">
        <v>241</v>
      </c>
      <c r="AU76" t="s">
        <v>3</v>
      </c>
      <c r="AV76" t="s">
        <v>242</v>
      </c>
      <c r="AW76" t="s">
        <v>3</v>
      </c>
      <c r="AX76" t="s">
        <v>897</v>
      </c>
      <c r="AY76" t="s">
        <v>3</v>
      </c>
      <c r="AZ76" t="s">
        <v>9</v>
      </c>
      <c r="BA76" t="s">
        <v>9</v>
      </c>
      <c r="BB76" t="s">
        <v>9</v>
      </c>
      <c r="BC76" t="s">
        <v>9</v>
      </c>
      <c r="BD76" t="s">
        <v>9</v>
      </c>
      <c r="BE76" t="s">
        <v>11</v>
      </c>
      <c r="BF76" t="s">
        <v>206</v>
      </c>
      <c r="BG76" t="s">
        <v>11</v>
      </c>
      <c r="BH76" t="s">
        <v>324</v>
      </c>
      <c r="BI76" t="s">
        <v>3</v>
      </c>
      <c r="BJ76" t="s">
        <v>118</v>
      </c>
      <c r="BK76" t="s">
        <v>3</v>
      </c>
      <c r="BL76" t="s">
        <v>11</v>
      </c>
      <c r="BM76" t="s">
        <v>3</v>
      </c>
      <c r="BN76" t="s">
        <v>11</v>
      </c>
      <c r="BO76" t="s">
        <v>11</v>
      </c>
      <c r="BP76" t="s">
        <v>9</v>
      </c>
      <c r="BQ76" t="s">
        <v>898</v>
      </c>
      <c r="BR76" t="s">
        <v>777</v>
      </c>
      <c r="BS76" t="s">
        <v>899</v>
      </c>
      <c r="BT76" t="s">
        <v>9</v>
      </c>
      <c r="BU76" t="s">
        <v>3</v>
      </c>
      <c r="BV76" t="s">
        <v>3</v>
      </c>
      <c r="BW76" t="s">
        <v>3</v>
      </c>
      <c r="BX76" t="s">
        <v>3</v>
      </c>
      <c r="BY76" t="s">
        <v>3</v>
      </c>
      <c r="BZ76" t="s">
        <v>3</v>
      </c>
      <c r="CA76" t="s">
        <v>3</v>
      </c>
      <c r="CB76" t="s">
        <v>3</v>
      </c>
      <c r="CC76" t="s">
        <v>3</v>
      </c>
      <c r="CD76" t="s">
        <v>9</v>
      </c>
      <c r="CE76" t="s">
        <v>11</v>
      </c>
      <c r="CF76" t="s">
        <v>10</v>
      </c>
      <c r="CG76" t="s">
        <v>9</v>
      </c>
    </row>
    <row r="77" spans="1:85" x14ac:dyDescent="0.3">
      <c r="A77" t="s">
        <v>186</v>
      </c>
      <c r="B77">
        <v>47</v>
      </c>
      <c r="C77" t="s">
        <v>817</v>
      </c>
      <c r="D77" t="s">
        <v>110</v>
      </c>
      <c r="E77" t="s">
        <v>230</v>
      </c>
      <c r="F77" t="s">
        <v>63</v>
      </c>
      <c r="G77" t="s">
        <v>63</v>
      </c>
      <c r="H77" t="s">
        <v>189</v>
      </c>
      <c r="I77" t="s">
        <v>232</v>
      </c>
      <c r="J77" t="s">
        <v>3</v>
      </c>
      <c r="K77" t="s">
        <v>21</v>
      </c>
      <c r="L77" t="s">
        <v>11</v>
      </c>
      <c r="M77" t="s">
        <v>278</v>
      </c>
      <c r="N77" t="s">
        <v>352</v>
      </c>
      <c r="O77" t="s">
        <v>28</v>
      </c>
      <c r="P77" t="s">
        <v>280</v>
      </c>
      <c r="Q77" t="s">
        <v>3</v>
      </c>
      <c r="R77" t="s">
        <v>783</v>
      </c>
      <c r="S77" t="s">
        <v>3</v>
      </c>
      <c r="T77" t="s">
        <v>9</v>
      </c>
      <c r="U77" t="s">
        <v>315</v>
      </c>
      <c r="V77" t="s">
        <v>195</v>
      </c>
      <c r="W77" t="s">
        <v>3</v>
      </c>
      <c r="X77" t="s">
        <v>900</v>
      </c>
      <c r="Y77" t="s">
        <v>3</v>
      </c>
      <c r="Z77" t="s">
        <v>197</v>
      </c>
      <c r="AA77" t="s">
        <v>3</v>
      </c>
      <c r="AB77" t="s">
        <v>3</v>
      </c>
      <c r="AC77" t="s">
        <v>11</v>
      </c>
      <c r="AD77" t="s">
        <v>3</v>
      </c>
      <c r="AE77" t="s">
        <v>901</v>
      </c>
      <c r="AF77" t="s">
        <v>902</v>
      </c>
      <c r="AG77" t="s">
        <v>903</v>
      </c>
      <c r="AH77" t="s">
        <v>904</v>
      </c>
      <c r="AI77" t="s">
        <v>9</v>
      </c>
      <c r="AJ77" t="s">
        <v>3</v>
      </c>
      <c r="AK77" t="s">
        <v>9</v>
      </c>
      <c r="AL77" t="s">
        <v>200</v>
      </c>
      <c r="AM77" t="s">
        <v>320</v>
      </c>
      <c r="AN77" t="s">
        <v>11</v>
      </c>
      <c r="AO77" t="s">
        <v>905</v>
      </c>
      <c r="AP77" t="s">
        <v>906</v>
      </c>
      <c r="AQ77">
        <v>4</v>
      </c>
      <c r="AR77">
        <v>1</v>
      </c>
      <c r="AS77">
        <v>1</v>
      </c>
      <c r="AT77" t="s">
        <v>285</v>
      </c>
      <c r="AU77" t="s">
        <v>3</v>
      </c>
      <c r="AV77" t="s">
        <v>907</v>
      </c>
      <c r="AW77" t="s">
        <v>3</v>
      </c>
      <c r="AX77" t="s">
        <v>908</v>
      </c>
      <c r="AY77" t="s">
        <v>909</v>
      </c>
      <c r="AZ77" t="s">
        <v>11</v>
      </c>
      <c r="BA77" t="s">
        <v>11</v>
      </c>
      <c r="BB77" t="s">
        <v>11</v>
      </c>
      <c r="BC77" t="s">
        <v>11</v>
      </c>
      <c r="BD77" t="s">
        <v>11</v>
      </c>
      <c r="BE77" t="s">
        <v>11</v>
      </c>
      <c r="BF77" t="s">
        <v>206</v>
      </c>
      <c r="BG77" t="s">
        <v>11</v>
      </c>
      <c r="BH77" t="s">
        <v>910</v>
      </c>
      <c r="BI77" t="s">
        <v>911</v>
      </c>
      <c r="BJ77" t="s">
        <v>118</v>
      </c>
      <c r="BK77" t="s">
        <v>3</v>
      </c>
      <c r="BL77" t="s">
        <v>11</v>
      </c>
      <c r="BM77" t="s">
        <v>3</v>
      </c>
      <c r="BN77" t="s">
        <v>10</v>
      </c>
      <c r="BO77" t="s">
        <v>11</v>
      </c>
      <c r="BP77" t="s">
        <v>11</v>
      </c>
      <c r="BQ77" t="s">
        <v>912</v>
      </c>
      <c r="BR77" t="s">
        <v>431</v>
      </c>
      <c r="BS77" t="s">
        <v>913</v>
      </c>
      <c r="BT77" t="s">
        <v>11</v>
      </c>
      <c r="BU77" t="s">
        <v>211</v>
      </c>
      <c r="BV77" t="s">
        <v>3</v>
      </c>
      <c r="BW77" t="s">
        <v>224</v>
      </c>
      <c r="BX77" t="s">
        <v>84</v>
      </c>
      <c r="BY77" t="s">
        <v>3</v>
      </c>
      <c r="BZ77" t="s">
        <v>3</v>
      </c>
      <c r="CA77" t="s">
        <v>408</v>
      </c>
      <c r="CB77" t="s">
        <v>3</v>
      </c>
      <c r="CC77" t="s">
        <v>11</v>
      </c>
      <c r="CD77" t="s">
        <v>9</v>
      </c>
      <c r="CE77" t="s">
        <v>11</v>
      </c>
      <c r="CF77" t="s">
        <v>11</v>
      </c>
      <c r="CG77" t="s">
        <v>11</v>
      </c>
    </row>
    <row r="78" spans="1:85" x14ac:dyDescent="0.3">
      <c r="A78" t="s">
        <v>213</v>
      </c>
      <c r="B78">
        <v>33</v>
      </c>
      <c r="C78" t="s">
        <v>277</v>
      </c>
      <c r="D78" t="s">
        <v>110</v>
      </c>
      <c r="E78" t="s">
        <v>188</v>
      </c>
      <c r="F78" t="s">
        <v>70</v>
      </c>
      <c r="G78" t="s">
        <v>70</v>
      </c>
      <c r="H78" t="s">
        <v>189</v>
      </c>
      <c r="I78" t="s">
        <v>251</v>
      </c>
      <c r="J78" t="s">
        <v>3</v>
      </c>
      <c r="K78" t="s">
        <v>32</v>
      </c>
      <c r="L78" t="s">
        <v>9</v>
      </c>
      <c r="M78" t="s">
        <v>278</v>
      </c>
      <c r="N78" t="s">
        <v>192</v>
      </c>
      <c r="O78" t="s">
        <v>32</v>
      </c>
      <c r="P78" t="s">
        <v>3</v>
      </c>
      <c r="Q78" t="s">
        <v>3</v>
      </c>
      <c r="R78" t="s">
        <v>3</v>
      </c>
      <c r="S78" t="s">
        <v>3</v>
      </c>
      <c r="T78" t="s">
        <v>9</v>
      </c>
      <c r="U78" t="s">
        <v>3</v>
      </c>
      <c r="V78" t="s">
        <v>252</v>
      </c>
      <c r="W78" t="s">
        <v>3</v>
      </c>
      <c r="X78" t="s">
        <v>811</v>
      </c>
      <c r="Y78" t="s">
        <v>3</v>
      </c>
      <c r="Z78" t="s">
        <v>197</v>
      </c>
      <c r="AA78" t="s">
        <v>3</v>
      </c>
      <c r="AB78" t="s">
        <v>3</v>
      </c>
      <c r="AC78" t="s">
        <v>9</v>
      </c>
      <c r="AD78" t="s">
        <v>3</v>
      </c>
      <c r="AE78" t="s">
        <v>95</v>
      </c>
      <c r="AF78" t="s">
        <v>252</v>
      </c>
      <c r="AG78" t="s">
        <v>3</v>
      </c>
      <c r="AH78" t="s">
        <v>3</v>
      </c>
      <c r="AI78" t="s">
        <v>10</v>
      </c>
      <c r="AJ78" t="s">
        <v>3</v>
      </c>
      <c r="AK78" t="s">
        <v>10</v>
      </c>
      <c r="AL78" t="s">
        <v>536</v>
      </c>
      <c r="AM78" t="s">
        <v>10</v>
      </c>
      <c r="AN78" t="s">
        <v>11</v>
      </c>
      <c r="AO78" t="s">
        <v>7</v>
      </c>
      <c r="AP78" t="s">
        <v>3</v>
      </c>
      <c r="AQ78">
        <v>3</v>
      </c>
      <c r="AR78">
        <v>2</v>
      </c>
      <c r="AS78">
        <v>2</v>
      </c>
      <c r="AT78" t="s">
        <v>241</v>
      </c>
      <c r="AU78" t="s">
        <v>3</v>
      </c>
      <c r="AV78" t="s">
        <v>242</v>
      </c>
      <c r="AW78" t="s">
        <v>3</v>
      </c>
      <c r="AX78" t="s">
        <v>10</v>
      </c>
      <c r="AY78" t="s">
        <v>3</v>
      </c>
      <c r="AZ78" t="s">
        <v>11</v>
      </c>
      <c r="BA78" t="s">
        <v>9</v>
      </c>
      <c r="BB78" t="s">
        <v>9</v>
      </c>
      <c r="BC78" t="s">
        <v>9</v>
      </c>
      <c r="BD78" t="s">
        <v>9</v>
      </c>
      <c r="BE78" t="s">
        <v>9</v>
      </c>
      <c r="BF78" t="s">
        <v>9</v>
      </c>
      <c r="BG78" t="s">
        <v>9</v>
      </c>
      <c r="BH78" t="s">
        <v>277</v>
      </c>
      <c r="BI78" t="s">
        <v>3</v>
      </c>
      <c r="BJ78" t="s">
        <v>118</v>
      </c>
      <c r="BK78" t="s">
        <v>3</v>
      </c>
      <c r="BL78" t="s">
        <v>11</v>
      </c>
      <c r="BM78" t="s">
        <v>3</v>
      </c>
      <c r="BN78" t="s">
        <v>10</v>
      </c>
      <c r="BO78" t="s">
        <v>10</v>
      </c>
      <c r="BP78" t="s">
        <v>10</v>
      </c>
      <c r="BQ78" t="s">
        <v>252</v>
      </c>
      <c r="BR78" t="s">
        <v>336</v>
      </c>
      <c r="BS78" t="s">
        <v>248</v>
      </c>
      <c r="BT78" t="s">
        <v>9</v>
      </c>
      <c r="BU78" t="s">
        <v>3</v>
      </c>
      <c r="BV78" t="s">
        <v>3</v>
      </c>
      <c r="BW78" t="s">
        <v>3</v>
      </c>
      <c r="BX78" t="s">
        <v>3</v>
      </c>
      <c r="BY78" t="s">
        <v>3</v>
      </c>
      <c r="BZ78" t="s">
        <v>3</v>
      </c>
      <c r="CA78" t="s">
        <v>3</v>
      </c>
      <c r="CB78" t="s">
        <v>3</v>
      </c>
      <c r="CC78" t="s">
        <v>3</v>
      </c>
      <c r="CD78" t="s">
        <v>9</v>
      </c>
      <c r="CE78" t="s">
        <v>11</v>
      </c>
      <c r="CF78" t="s">
        <v>10</v>
      </c>
      <c r="CG78" t="s">
        <v>10</v>
      </c>
    </row>
    <row r="79" spans="1:85" x14ac:dyDescent="0.3">
      <c r="A79" t="s">
        <v>213</v>
      </c>
      <c r="B79">
        <v>65</v>
      </c>
      <c r="C79" t="s">
        <v>328</v>
      </c>
      <c r="D79" t="s">
        <v>111</v>
      </c>
      <c r="E79" t="s">
        <v>230</v>
      </c>
      <c r="F79" t="s">
        <v>66</v>
      </c>
      <c r="G79" t="s">
        <v>3</v>
      </c>
      <c r="H79" t="s">
        <v>231</v>
      </c>
      <c r="I79" t="s">
        <v>251</v>
      </c>
      <c r="J79" t="s">
        <v>3</v>
      </c>
      <c r="K79" t="s">
        <v>18</v>
      </c>
      <c r="L79" t="s">
        <v>11</v>
      </c>
      <c r="M79" t="s">
        <v>278</v>
      </c>
      <c r="N79" t="s">
        <v>914</v>
      </c>
      <c r="O79" t="s">
        <v>3</v>
      </c>
      <c r="P79" t="s">
        <v>3</v>
      </c>
      <c r="Q79" t="s">
        <v>3</v>
      </c>
      <c r="R79" t="s">
        <v>269</v>
      </c>
      <c r="S79" t="s">
        <v>3</v>
      </c>
      <c r="T79" t="s">
        <v>11</v>
      </c>
      <c r="U79" t="s">
        <v>3</v>
      </c>
      <c r="V79" t="s">
        <v>267</v>
      </c>
      <c r="W79" t="s">
        <v>3</v>
      </c>
      <c r="X79" t="s">
        <v>268</v>
      </c>
      <c r="Y79" t="s">
        <v>3</v>
      </c>
      <c r="Z79" t="s">
        <v>197</v>
      </c>
      <c r="AA79" t="s">
        <v>3</v>
      </c>
      <c r="AB79" t="s">
        <v>3</v>
      </c>
      <c r="AC79" t="s">
        <v>9</v>
      </c>
      <c r="AD79" t="s">
        <v>3</v>
      </c>
      <c r="AE79" t="s">
        <v>915</v>
      </c>
      <c r="AF79" t="s">
        <v>3</v>
      </c>
      <c r="AG79" t="s">
        <v>3</v>
      </c>
      <c r="AH79" t="s">
        <v>3</v>
      </c>
      <c r="AI79" t="s">
        <v>9</v>
      </c>
      <c r="AJ79" t="s">
        <v>3</v>
      </c>
      <c r="AK79" t="s">
        <v>11</v>
      </c>
      <c r="AL79" t="s">
        <v>916</v>
      </c>
      <c r="AM79" t="s">
        <v>220</v>
      </c>
      <c r="AN79" t="s">
        <v>9</v>
      </c>
      <c r="AO79" t="s">
        <v>3</v>
      </c>
      <c r="AP79" t="s">
        <v>3</v>
      </c>
      <c r="AQ79">
        <v>33</v>
      </c>
      <c r="AR79">
        <v>3</v>
      </c>
      <c r="AS79">
        <v>3</v>
      </c>
      <c r="AT79" t="s">
        <v>241</v>
      </c>
      <c r="AU79" t="s">
        <v>3</v>
      </c>
      <c r="AV79" t="s">
        <v>242</v>
      </c>
      <c r="AW79" t="s">
        <v>3</v>
      </c>
      <c r="AX79" t="s">
        <v>917</v>
      </c>
      <c r="AY79" t="s">
        <v>3</v>
      </c>
      <c r="AZ79" t="s">
        <v>11</v>
      </c>
      <c r="BA79" t="s">
        <v>9</v>
      </c>
      <c r="BB79" t="s">
        <v>11</v>
      </c>
      <c r="BC79" t="s">
        <v>11</v>
      </c>
      <c r="BD79" t="s">
        <v>11</v>
      </c>
      <c r="BE79" t="s">
        <v>11</v>
      </c>
      <c r="BF79" t="s">
        <v>206</v>
      </c>
      <c r="BG79" t="s">
        <v>11</v>
      </c>
      <c r="BH79" t="s">
        <v>428</v>
      </c>
      <c r="BI79" t="s">
        <v>3</v>
      </c>
      <c r="BJ79" t="s">
        <v>118</v>
      </c>
      <c r="BK79" t="s">
        <v>3</v>
      </c>
      <c r="BL79" t="s">
        <v>11</v>
      </c>
      <c r="BM79" t="s">
        <v>3</v>
      </c>
      <c r="BN79" t="s">
        <v>11</v>
      </c>
      <c r="BO79" t="s">
        <v>11</v>
      </c>
      <c r="BP79" t="s">
        <v>9</v>
      </c>
      <c r="BQ79" t="s">
        <v>918</v>
      </c>
      <c r="BR79" t="s">
        <v>919</v>
      </c>
      <c r="BS79" t="s">
        <v>920</v>
      </c>
      <c r="BT79" t="s">
        <v>11</v>
      </c>
      <c r="BU79" t="s">
        <v>96</v>
      </c>
      <c r="BV79" t="s">
        <v>3</v>
      </c>
      <c r="BW79" t="s">
        <v>11</v>
      </c>
      <c r="BX79" t="s">
        <v>84</v>
      </c>
      <c r="BY79" t="s">
        <v>3</v>
      </c>
      <c r="BZ79" t="s">
        <v>3</v>
      </c>
      <c r="CA79" t="s">
        <v>677</v>
      </c>
      <c r="CB79" t="s">
        <v>3</v>
      </c>
      <c r="CC79" t="s">
        <v>11</v>
      </c>
      <c r="CD79" t="s">
        <v>9</v>
      </c>
      <c r="CE79" t="s">
        <v>11</v>
      </c>
      <c r="CF79" t="s">
        <v>11</v>
      </c>
      <c r="CG79" t="s">
        <v>11</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0"/>
  <sheetViews>
    <sheetView workbookViewId="0">
      <selection activeCell="A28" sqref="A28:XFD28"/>
    </sheetView>
  </sheetViews>
  <sheetFormatPr baseColWidth="10" defaultRowHeight="14.4" x14ac:dyDescent="0.3"/>
  <cols>
    <col min="1" max="1" width="29" customWidth="1"/>
  </cols>
  <sheetData>
    <row r="1" spans="1:4" x14ac:dyDescent="0.3">
      <c r="A1" t="s">
        <v>138</v>
      </c>
      <c r="B1" t="s">
        <v>1</v>
      </c>
      <c r="C1" t="s">
        <v>2</v>
      </c>
      <c r="D1" t="s">
        <v>1</v>
      </c>
    </row>
    <row r="2" spans="1:4" x14ac:dyDescent="0.3">
      <c r="A2" t="s">
        <v>194</v>
      </c>
      <c r="B2">
        <v>37</v>
      </c>
      <c r="C2" s="3">
        <f xml:space="preserve"> 47.4358974358974 * 0.01</f>
        <v>0.47435897435897401</v>
      </c>
      <c r="D2">
        <v>37</v>
      </c>
    </row>
    <row r="3" spans="1:4" x14ac:dyDescent="0.3">
      <c r="A3" t="s">
        <v>330</v>
      </c>
      <c r="B3">
        <v>11</v>
      </c>
      <c r="C3" s="3">
        <f xml:space="preserve"> 14.1025641025641 * 0.01</f>
        <v>0.141025641025641</v>
      </c>
      <c r="D3">
        <v>11</v>
      </c>
    </row>
    <row r="4" spans="1:4" x14ac:dyDescent="0.3">
      <c r="A4" t="s">
        <v>214</v>
      </c>
      <c r="B4">
        <v>5</v>
      </c>
      <c r="C4" s="3">
        <f xml:space="preserve"> 6.41025641025641 * 0.01</f>
        <v>6.4102564102564097E-2</v>
      </c>
      <c r="D4">
        <v>5</v>
      </c>
    </row>
    <row r="5" spans="1:4" x14ac:dyDescent="0.3">
      <c r="A5" t="s">
        <v>420</v>
      </c>
      <c r="B5">
        <v>5</v>
      </c>
      <c r="C5" s="3">
        <f xml:space="preserve"> 6.41025641025641* 0.01</f>
        <v>6.4102564102564097E-2</v>
      </c>
      <c r="D5">
        <v>5</v>
      </c>
    </row>
    <row r="6" spans="1:4" x14ac:dyDescent="0.3">
      <c r="A6" t="s">
        <v>315</v>
      </c>
      <c r="B6">
        <v>4</v>
      </c>
      <c r="C6" s="3">
        <f xml:space="preserve"> 5.12820512820513 * 0.01</f>
        <v>5.1282051282051308E-2</v>
      </c>
      <c r="D6">
        <v>4</v>
      </c>
    </row>
    <row r="7" spans="1:4" x14ac:dyDescent="0.3">
      <c r="A7" t="s">
        <v>448</v>
      </c>
      <c r="B7">
        <v>3</v>
      </c>
      <c r="C7" s="3">
        <f xml:space="preserve"> 3.84615384615385 * 0.01</f>
        <v>3.8461538461538498E-2</v>
      </c>
      <c r="D7">
        <v>3</v>
      </c>
    </row>
    <row r="8" spans="1:4" x14ac:dyDescent="0.3">
      <c r="A8" t="s">
        <v>678</v>
      </c>
      <c r="B8">
        <v>3</v>
      </c>
      <c r="C8" s="3">
        <f xml:space="preserve"> 3.84615384615385 * 0.01</f>
        <v>3.8461538461538498E-2</v>
      </c>
      <c r="D8">
        <v>3</v>
      </c>
    </row>
    <row r="9" spans="1:4" x14ac:dyDescent="0.3">
      <c r="A9" t="s">
        <v>3</v>
      </c>
      <c r="B9">
        <v>2</v>
      </c>
      <c r="C9" s="3">
        <f xml:space="preserve"> 2.56410256410256 * 0.01</f>
        <v>2.5641025641025599E-2</v>
      </c>
      <c r="D9">
        <v>2</v>
      </c>
    </row>
    <row r="10" spans="1:4" x14ac:dyDescent="0.3">
      <c r="A10" t="s">
        <v>894</v>
      </c>
      <c r="B10">
        <v>1</v>
      </c>
      <c r="C10" s="3">
        <f xml:space="preserve"> 1.28205128205128 * 0.01</f>
        <v>1.2820512820512799E-2</v>
      </c>
      <c r="D10">
        <v>1</v>
      </c>
    </row>
  </sheetData>
  <sortState xmlns:xlrd2="http://schemas.microsoft.com/office/spreadsheetml/2017/richdata2" ref="A2:C10">
    <sortCondition descending="1" ref="B2:B10"/>
  </sortState>
  <pageMargins left="0.7" right="0.7" top="0.75" bottom="0.75" header="0.3" footer="0.3"/>
  <pageSetup paperSize="9" orientation="portrait" horizontalDpi="300" verticalDpi="30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5"/>
  <sheetViews>
    <sheetView workbookViewId="0">
      <selection activeCell="B2" sqref="B2"/>
    </sheetView>
  </sheetViews>
  <sheetFormatPr baseColWidth="10" defaultRowHeight="14.4" x14ac:dyDescent="0.3"/>
  <cols>
    <col min="1" max="1" width="34.44140625" customWidth="1"/>
    <col min="2" max="2" width="13.44140625" bestFit="1" customWidth="1"/>
  </cols>
  <sheetData>
    <row r="1" spans="1:3" x14ac:dyDescent="0.3">
      <c r="A1" t="s">
        <v>159</v>
      </c>
      <c r="B1" t="s">
        <v>2</v>
      </c>
      <c r="C1" t="s">
        <v>1</v>
      </c>
    </row>
    <row r="2" spans="1:3" x14ac:dyDescent="0.3">
      <c r="A2" t="s">
        <v>241</v>
      </c>
      <c r="B2" s="2">
        <v>47.328244274809201</v>
      </c>
      <c r="C2">
        <v>62</v>
      </c>
    </row>
    <row r="3" spans="1:3" x14ac:dyDescent="0.3">
      <c r="A3" t="s">
        <v>221</v>
      </c>
      <c r="B3" s="2">
        <v>28.244274809160299</v>
      </c>
      <c r="C3">
        <v>37</v>
      </c>
    </row>
    <row r="4" spans="1:3" x14ac:dyDescent="0.3">
      <c r="A4" t="s">
        <v>725</v>
      </c>
      <c r="B4" s="2">
        <v>3.8167938931297698</v>
      </c>
      <c r="C4">
        <v>5</v>
      </c>
    </row>
    <row r="5" spans="1:3" x14ac:dyDescent="0.3">
      <c r="A5" t="s">
        <v>307</v>
      </c>
      <c r="B5" s="2">
        <v>20.610687022900802</v>
      </c>
      <c r="C5">
        <v>27</v>
      </c>
    </row>
  </sheetData>
  <pageMargins left="0.7" right="0.7" top="0.75" bottom="0.75" header="0.3" footer="0.3"/>
  <pageSetup paperSize="9" orientation="portrait" horizontalDpi="300" verticalDpi="30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14"/>
  <sheetViews>
    <sheetView workbookViewId="0">
      <selection activeCell="F28" sqref="F28"/>
    </sheetView>
  </sheetViews>
  <sheetFormatPr baseColWidth="10" defaultRowHeight="14.4" x14ac:dyDescent="0.3"/>
  <cols>
    <col min="1" max="1" width="30.88671875" customWidth="1"/>
  </cols>
  <sheetData>
    <row r="1" spans="1:3" x14ac:dyDescent="0.3">
      <c r="A1" t="s">
        <v>161</v>
      </c>
      <c r="B1" t="s">
        <v>1</v>
      </c>
      <c r="C1" t="s">
        <v>2</v>
      </c>
    </row>
    <row r="2" spans="1:3" x14ac:dyDescent="0.3">
      <c r="A2" t="s">
        <v>222</v>
      </c>
      <c r="B2">
        <v>38</v>
      </c>
      <c r="C2" s="3">
        <f xml:space="preserve"> 20.2127659574468 * 0.01</f>
        <v>0.20212765957446799</v>
      </c>
    </row>
    <row r="3" spans="1:3" x14ac:dyDescent="0.3">
      <c r="A3" t="s">
        <v>462</v>
      </c>
      <c r="B3">
        <v>33</v>
      </c>
      <c r="C3" s="3">
        <f xml:space="preserve"> 17.5531914893617 * 0.01</f>
        <v>0.17553191489361702</v>
      </c>
    </row>
    <row r="4" spans="1:3" x14ac:dyDescent="0.3">
      <c r="A4" t="s">
        <v>859</v>
      </c>
      <c r="B4">
        <v>19</v>
      </c>
      <c r="C4" s="3">
        <f xml:space="preserve"> 10.1063829787234 * 0.01</f>
        <v>0.10106382978723399</v>
      </c>
    </row>
    <row r="5" spans="1:3" x14ac:dyDescent="0.3">
      <c r="A5" t="s">
        <v>382</v>
      </c>
      <c r="B5">
        <v>19</v>
      </c>
      <c r="C5" s="3">
        <f xml:space="preserve"> 10.1063829787234 * 0.01</f>
        <v>0.10106382978723399</v>
      </c>
    </row>
    <row r="6" spans="1:3" x14ac:dyDescent="0.3">
      <c r="A6" t="s">
        <v>923</v>
      </c>
      <c r="B6">
        <v>18</v>
      </c>
      <c r="C6" s="3">
        <f xml:space="preserve"> 9.57446808510638 * 0.01</f>
        <v>9.5744680851063801E-2</v>
      </c>
    </row>
    <row r="7" spans="1:3" x14ac:dyDescent="0.3">
      <c r="A7" t="s">
        <v>242</v>
      </c>
      <c r="B7">
        <v>17</v>
      </c>
      <c r="C7" s="3">
        <f xml:space="preserve"> 9.04255319148936 * 0.01</f>
        <v>9.0425531914893595E-2</v>
      </c>
    </row>
    <row r="8" spans="1:3" x14ac:dyDescent="0.3">
      <c r="A8" t="s">
        <v>922</v>
      </c>
      <c r="B8">
        <v>10</v>
      </c>
      <c r="C8" s="3">
        <f xml:space="preserve"> 5.31914893617021 * 0.01</f>
        <v>5.31914893617021E-2</v>
      </c>
    </row>
    <row r="9" spans="1:3" x14ac:dyDescent="0.3">
      <c r="A9" t="s">
        <v>757</v>
      </c>
      <c r="B9">
        <v>10</v>
      </c>
      <c r="C9" s="3">
        <f xml:space="preserve"> 5.31914893617021 * 0.01</f>
        <v>5.31914893617021E-2</v>
      </c>
    </row>
    <row r="10" spans="1:3" x14ac:dyDescent="0.3">
      <c r="A10" t="s">
        <v>499</v>
      </c>
      <c r="B10">
        <v>7</v>
      </c>
      <c r="C10" s="3">
        <f xml:space="preserve"> 3.72340425531915 * 0.01</f>
        <v>3.7234042553191501E-2</v>
      </c>
    </row>
    <row r="11" spans="1:3" x14ac:dyDescent="0.3">
      <c r="A11" t="s">
        <v>921</v>
      </c>
      <c r="B11">
        <v>6</v>
      </c>
      <c r="C11" s="3">
        <f xml:space="preserve"> 3.19148936170213 * 0.01</f>
        <v>3.1914893617021302E-2</v>
      </c>
    </row>
    <row r="12" spans="1:3" x14ac:dyDescent="0.3">
      <c r="A12" t="s">
        <v>95</v>
      </c>
      <c r="B12">
        <v>5</v>
      </c>
      <c r="C12" s="3">
        <f xml:space="preserve"> 2.65957446808511 * 0.01</f>
        <v>2.6595744680851099E-2</v>
      </c>
    </row>
    <row r="13" spans="1:3" x14ac:dyDescent="0.3">
      <c r="A13" t="s">
        <v>924</v>
      </c>
      <c r="B13">
        <v>3</v>
      </c>
      <c r="C13" s="3">
        <f xml:space="preserve"> 1.59574468085106 * 0.01</f>
        <v>1.5957446808510599E-2</v>
      </c>
    </row>
    <row r="14" spans="1:3" x14ac:dyDescent="0.3">
      <c r="A14" t="s">
        <v>925</v>
      </c>
      <c r="B14">
        <v>3</v>
      </c>
      <c r="C14" s="3">
        <f xml:space="preserve"> 1.59574468085106 * 0.01</f>
        <v>1.5957446808510599E-2</v>
      </c>
    </row>
  </sheetData>
  <sortState xmlns:xlrd2="http://schemas.microsoft.com/office/spreadsheetml/2017/richdata2" ref="A2:C14">
    <sortCondition descending="1" ref="B2:B14"/>
  </sortState>
  <pageMargins left="0.7" right="0.7" top="0.75" bottom="0.75" header="0.3" footer="0.3"/>
  <pageSetup paperSize="9"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7"/>
  <sheetViews>
    <sheetView workbookViewId="0">
      <selection activeCell="E7" sqref="E7"/>
    </sheetView>
  </sheetViews>
  <sheetFormatPr baseColWidth="10" defaultRowHeight="14.4" x14ac:dyDescent="0.3"/>
  <cols>
    <col min="1" max="1" width="27.5546875" customWidth="1"/>
    <col min="2" max="2" width="12.44140625" bestFit="1" customWidth="1"/>
  </cols>
  <sheetData>
    <row r="1" spans="1:4" x14ac:dyDescent="0.3">
      <c r="A1" t="s">
        <v>153</v>
      </c>
      <c r="B1" t="s">
        <v>2</v>
      </c>
      <c r="C1" t="s">
        <v>1</v>
      </c>
      <c r="D1" t="s">
        <v>978</v>
      </c>
    </row>
    <row r="2" spans="1:4" x14ac:dyDescent="0.3">
      <c r="A2" t="s">
        <v>297</v>
      </c>
      <c r="B2" s="2">
        <v>25.6410256410256</v>
      </c>
      <c r="C2">
        <v>20</v>
      </c>
      <c r="D2" s="3">
        <v>0.25600000000000001</v>
      </c>
    </row>
    <row r="3" spans="1:4" x14ac:dyDescent="0.3">
      <c r="A3" t="s">
        <v>220</v>
      </c>
      <c r="B3" s="2">
        <v>19.230769230769202</v>
      </c>
      <c r="C3">
        <v>15</v>
      </c>
      <c r="D3" s="3">
        <v>0.192</v>
      </c>
    </row>
    <row r="4" spans="1:4" x14ac:dyDescent="0.3">
      <c r="A4" t="s">
        <v>259</v>
      </c>
      <c r="B4" s="2">
        <v>17.948717948717899</v>
      </c>
      <c r="C4">
        <v>14</v>
      </c>
      <c r="D4" s="3">
        <v>0.17899999999999999</v>
      </c>
    </row>
    <row r="5" spans="1:4" x14ac:dyDescent="0.3">
      <c r="A5" t="s">
        <v>201</v>
      </c>
      <c r="B5" s="2">
        <v>17.948717948717899</v>
      </c>
      <c r="C5">
        <v>14</v>
      </c>
      <c r="D5" s="3">
        <v>0.17899999999999999</v>
      </c>
    </row>
    <row r="6" spans="1:4" x14ac:dyDescent="0.3">
      <c r="A6" t="s">
        <v>966</v>
      </c>
      <c r="B6" s="2">
        <v>11.538461538461499</v>
      </c>
      <c r="C6">
        <v>9</v>
      </c>
      <c r="D6" s="3">
        <v>0.115</v>
      </c>
    </row>
    <row r="7" spans="1:4" x14ac:dyDescent="0.3">
      <c r="A7" t="s">
        <v>320</v>
      </c>
      <c r="B7" s="2">
        <v>7.6923076923076898</v>
      </c>
      <c r="C7">
        <v>6</v>
      </c>
      <c r="D7" s="3">
        <v>7.6999999999999999E-2</v>
      </c>
    </row>
  </sheetData>
  <pageMargins left="0.7" right="0.7" top="0.75" bottom="0.75" header="0.3" footer="0.3"/>
  <pageSetup paperSize="9" orientation="portrait" horizontalDpi="300" verticalDpi="30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11"/>
  <sheetViews>
    <sheetView workbookViewId="0">
      <selection activeCell="A28" sqref="A28"/>
    </sheetView>
  </sheetViews>
  <sheetFormatPr baseColWidth="10" defaultRowHeight="14.4" x14ac:dyDescent="0.3"/>
  <cols>
    <col min="1" max="1" width="29.6640625" customWidth="1"/>
    <col min="2" max="2" width="21.33203125" customWidth="1"/>
  </cols>
  <sheetData>
    <row r="1" spans="1:4" x14ac:dyDescent="0.3">
      <c r="A1" t="s">
        <v>153</v>
      </c>
      <c r="B1" t="s">
        <v>40</v>
      </c>
      <c r="C1" t="s">
        <v>2</v>
      </c>
      <c r="D1" t="s">
        <v>1</v>
      </c>
    </row>
    <row r="2" spans="1:4" x14ac:dyDescent="0.3">
      <c r="A2" t="s">
        <v>259</v>
      </c>
      <c r="B2" t="s">
        <v>58</v>
      </c>
      <c r="C2">
        <v>25</v>
      </c>
      <c r="D2">
        <v>1</v>
      </c>
    </row>
    <row r="3" spans="1:4" x14ac:dyDescent="0.3">
      <c r="A3" t="s">
        <v>259</v>
      </c>
      <c r="B3" t="s">
        <v>66</v>
      </c>
      <c r="C3">
        <v>75</v>
      </c>
      <c r="D3">
        <v>3</v>
      </c>
    </row>
    <row r="4" spans="1:4" x14ac:dyDescent="0.3">
      <c r="A4" t="s">
        <v>297</v>
      </c>
      <c r="B4" t="s">
        <v>58</v>
      </c>
      <c r="C4">
        <v>50</v>
      </c>
      <c r="D4">
        <v>2</v>
      </c>
    </row>
    <row r="5" spans="1:4" x14ac:dyDescent="0.3">
      <c r="A5" t="s">
        <v>297</v>
      </c>
      <c r="B5" t="s">
        <v>66</v>
      </c>
      <c r="C5">
        <v>50</v>
      </c>
      <c r="D5">
        <v>2</v>
      </c>
    </row>
    <row r="6" spans="1:4" x14ac:dyDescent="0.3">
      <c r="A6" t="s">
        <v>201</v>
      </c>
      <c r="B6" t="s">
        <v>66</v>
      </c>
      <c r="C6">
        <v>100</v>
      </c>
      <c r="D6">
        <v>1</v>
      </c>
    </row>
    <row r="7" spans="1:4" x14ac:dyDescent="0.3">
      <c r="A7" t="s">
        <v>220</v>
      </c>
      <c r="B7" t="s">
        <v>58</v>
      </c>
      <c r="C7">
        <v>50</v>
      </c>
      <c r="D7">
        <v>2</v>
      </c>
    </row>
    <row r="8" spans="1:4" x14ac:dyDescent="0.3">
      <c r="A8" t="s">
        <v>220</v>
      </c>
      <c r="B8" t="s">
        <v>66</v>
      </c>
      <c r="C8">
        <v>50</v>
      </c>
      <c r="D8">
        <v>2</v>
      </c>
    </row>
    <row r="9" spans="1:4" x14ac:dyDescent="0.3">
      <c r="A9" t="s">
        <v>320</v>
      </c>
      <c r="B9" t="s">
        <v>58</v>
      </c>
      <c r="C9">
        <v>50</v>
      </c>
      <c r="D9">
        <v>1</v>
      </c>
    </row>
    <row r="10" spans="1:4" x14ac:dyDescent="0.3">
      <c r="A10" t="s">
        <v>320</v>
      </c>
      <c r="B10" t="s">
        <v>66</v>
      </c>
      <c r="C10">
        <v>50</v>
      </c>
      <c r="D10">
        <v>1</v>
      </c>
    </row>
    <row r="11" spans="1:4" x14ac:dyDescent="0.3">
      <c r="A11" t="s">
        <v>10</v>
      </c>
      <c r="B11" t="s">
        <v>58</v>
      </c>
      <c r="C11">
        <v>100</v>
      </c>
      <c r="D11">
        <v>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workbookViewId="0">
      <selection activeCell="C3" sqref="C3"/>
    </sheetView>
  </sheetViews>
  <sheetFormatPr baseColWidth="10" defaultRowHeight="14.4" x14ac:dyDescent="0.3"/>
  <sheetData>
    <row r="1" spans="1:3" x14ac:dyDescent="0.3">
      <c r="A1" t="s">
        <v>8</v>
      </c>
      <c r="B1" t="s">
        <v>1</v>
      </c>
      <c r="C1" t="s">
        <v>2</v>
      </c>
    </row>
    <row r="2" spans="1:3" x14ac:dyDescent="0.3">
      <c r="A2" t="s">
        <v>9</v>
      </c>
      <c r="B2">
        <v>29</v>
      </c>
      <c r="C2" s="3">
        <f>((B2*100)/64)*0.01</f>
        <v>0.453125</v>
      </c>
    </row>
    <row r="3" spans="1:3" x14ac:dyDescent="0.3">
      <c r="A3" t="s">
        <v>11</v>
      </c>
      <c r="B3">
        <v>35</v>
      </c>
      <c r="C3" s="3">
        <f>((B3*100)/64)*0.01</f>
        <v>0.546875</v>
      </c>
    </row>
    <row r="4" spans="1:3" x14ac:dyDescent="0.3">
      <c r="B4">
        <f>SUM(B2:B3)</f>
        <v>64</v>
      </c>
    </row>
  </sheetData>
  <pageMargins left="0.7" right="0.7" top="0.75" bottom="0.75" header="0.3" footer="0.3"/>
  <pageSetup paperSize="9" orientation="portrait" horizontalDpi="300" verticalDpi="30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
  <sheetViews>
    <sheetView workbookViewId="0">
      <selection activeCell="A2" sqref="A2:B3"/>
    </sheetView>
  </sheetViews>
  <sheetFormatPr baseColWidth="10" defaultRowHeight="14.4" x14ac:dyDescent="0.3"/>
  <cols>
    <col min="2" max="2" width="12.44140625" bestFit="1" customWidth="1"/>
  </cols>
  <sheetData>
    <row r="1" spans="1:3" x14ac:dyDescent="0.3">
      <c r="A1" t="s">
        <v>121</v>
      </c>
      <c r="B1" t="s">
        <v>2</v>
      </c>
      <c r="C1" t="s">
        <v>1</v>
      </c>
    </row>
    <row r="2" spans="1:3" x14ac:dyDescent="0.3">
      <c r="A2" t="s">
        <v>213</v>
      </c>
      <c r="B2" s="2">
        <v>67.948717948717999</v>
      </c>
      <c r="C2">
        <v>53</v>
      </c>
    </row>
    <row r="3" spans="1:3" x14ac:dyDescent="0.3">
      <c r="A3" t="s">
        <v>186</v>
      </c>
      <c r="B3" s="2">
        <v>32.051282051282101</v>
      </c>
      <c r="C3">
        <v>25</v>
      </c>
    </row>
  </sheetData>
  <pageMargins left="0.7" right="0.7" top="0.75" bottom="0.75" header="0.3" footer="0.3"/>
  <pageSetup paperSize="9" orientation="portrait" horizontalDpi="300" verticalDpi="30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9"/>
  <sheetViews>
    <sheetView workbookViewId="0">
      <selection activeCell="H3" sqref="H3"/>
    </sheetView>
  </sheetViews>
  <sheetFormatPr baseColWidth="10" defaultRowHeight="14.4" x14ac:dyDescent="0.3"/>
  <cols>
    <col min="1" max="1" width="82" customWidth="1"/>
    <col min="2" max="2" width="12.44140625" bestFit="1" customWidth="1"/>
  </cols>
  <sheetData>
    <row r="1" spans="1:4" x14ac:dyDescent="0.3">
      <c r="A1" t="s">
        <v>171</v>
      </c>
      <c r="B1" t="s">
        <v>2</v>
      </c>
      <c r="C1" t="s">
        <v>1</v>
      </c>
    </row>
    <row r="2" spans="1:4" x14ac:dyDescent="0.3">
      <c r="A2" t="s">
        <v>967</v>
      </c>
      <c r="B2" s="3">
        <f xml:space="preserve"> (C2*100) /152 * 0.01</f>
        <v>0.28289473684210525</v>
      </c>
      <c r="C2">
        <v>43</v>
      </c>
      <c r="D2" s="3"/>
    </row>
    <row r="3" spans="1:4" x14ac:dyDescent="0.3">
      <c r="A3" t="s">
        <v>207</v>
      </c>
      <c r="B3" s="3">
        <f t="shared" ref="B3:B7" si="0" xml:space="preserve"> (C3*100) /152 * 0.01</f>
        <v>0.23026315789473686</v>
      </c>
      <c r="C3">
        <v>35</v>
      </c>
      <c r="D3" s="3"/>
    </row>
    <row r="4" spans="1:4" x14ac:dyDescent="0.3">
      <c r="A4" t="s">
        <v>968</v>
      </c>
      <c r="B4" s="3">
        <f t="shared" si="0"/>
        <v>0.2105263157894737</v>
      </c>
      <c r="C4">
        <v>32</v>
      </c>
      <c r="D4" s="3"/>
    </row>
    <row r="5" spans="1:4" x14ac:dyDescent="0.3">
      <c r="A5" t="s">
        <v>245</v>
      </c>
      <c r="B5" s="3">
        <f t="shared" si="0"/>
        <v>0.19736842105263158</v>
      </c>
      <c r="C5">
        <v>30</v>
      </c>
      <c r="D5" s="3"/>
    </row>
    <row r="6" spans="1:4" x14ac:dyDescent="0.3">
      <c r="A6" t="s">
        <v>277</v>
      </c>
      <c r="B6" s="3">
        <f t="shared" si="0"/>
        <v>6.5789473684210523E-2</v>
      </c>
      <c r="C6">
        <v>10</v>
      </c>
      <c r="D6" s="3"/>
    </row>
    <row r="7" spans="1:4" x14ac:dyDescent="0.3">
      <c r="A7" t="s">
        <v>969</v>
      </c>
      <c r="B7" s="3">
        <f t="shared" si="0"/>
        <v>1.3157894736842106E-2</v>
      </c>
      <c r="C7">
        <v>2</v>
      </c>
      <c r="D7" s="3"/>
    </row>
    <row r="8" spans="1:4" x14ac:dyDescent="0.3">
      <c r="B8" s="2"/>
    </row>
    <row r="9" spans="1:4" x14ac:dyDescent="0.3">
      <c r="C9">
        <f>SUM(C2:C8)</f>
        <v>152</v>
      </c>
    </row>
  </sheetData>
  <sortState xmlns:xlrd2="http://schemas.microsoft.com/office/spreadsheetml/2017/richdata2" ref="A2:C7">
    <sortCondition descending="1" ref="B2:B7"/>
  </sortState>
  <pageMargins left="0.7" right="0.7" top="0.75" bottom="0.75" header="0.3" footer="0.3"/>
  <pageSetup paperSize="9" orientation="portrait" horizontalDpi="300" verticalDpi="30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11"/>
  <sheetViews>
    <sheetView workbookViewId="0">
      <selection activeCell="C11" sqref="C11"/>
    </sheetView>
  </sheetViews>
  <sheetFormatPr baseColWidth="10" defaultRowHeight="14.4" x14ac:dyDescent="0.3"/>
  <cols>
    <col min="1" max="1" width="36.44140625" customWidth="1"/>
    <col min="3" max="3" width="17.21875" customWidth="1"/>
  </cols>
  <sheetData>
    <row r="1" spans="1:4" x14ac:dyDescent="0.3">
      <c r="A1" t="s">
        <v>141</v>
      </c>
      <c r="B1" t="s">
        <v>2</v>
      </c>
      <c r="C1" t="s">
        <v>1</v>
      </c>
      <c r="D1" t="s">
        <v>979</v>
      </c>
    </row>
    <row r="2" spans="1:4" x14ac:dyDescent="0.3">
      <c r="A2" t="s">
        <v>490</v>
      </c>
      <c r="B2" s="4">
        <f t="shared" ref="B2:B10" si="0" xml:space="preserve">  (C2 * 1) / 272</f>
        <v>0.23161764705882354</v>
      </c>
      <c r="C2">
        <v>63</v>
      </c>
      <c r="D2" s="3">
        <f xml:space="preserve"> (C2*100)/78*0.01</f>
        <v>0.80769230769230771</v>
      </c>
    </row>
    <row r="3" spans="1:4" x14ac:dyDescent="0.3">
      <c r="A3" t="s">
        <v>970</v>
      </c>
      <c r="B3" s="4">
        <f t="shared" si="0"/>
        <v>0.22794117647058823</v>
      </c>
      <c r="C3">
        <v>62</v>
      </c>
      <c r="D3" s="3">
        <f t="shared" ref="D3:D10" si="1" xml:space="preserve"> (C3*100)/78*0.01</f>
        <v>0.79487179487179493</v>
      </c>
    </row>
    <row r="4" spans="1:4" x14ac:dyDescent="0.3">
      <c r="A4" t="s">
        <v>531</v>
      </c>
      <c r="B4" s="4">
        <f t="shared" si="0"/>
        <v>0.20220588235294118</v>
      </c>
      <c r="C4">
        <v>55</v>
      </c>
      <c r="D4" s="3">
        <f t="shared" si="1"/>
        <v>0.70512820512820518</v>
      </c>
    </row>
    <row r="5" spans="1:4" x14ac:dyDescent="0.3">
      <c r="A5" t="s">
        <v>926</v>
      </c>
      <c r="B5" s="4">
        <f t="shared" si="0"/>
        <v>0.11029411764705882</v>
      </c>
      <c r="C5">
        <v>30</v>
      </c>
      <c r="D5" s="3">
        <f t="shared" si="1"/>
        <v>0.38461538461538458</v>
      </c>
    </row>
    <row r="6" spans="1:4" x14ac:dyDescent="0.3">
      <c r="A6" t="s">
        <v>930</v>
      </c>
      <c r="B6" s="4">
        <f t="shared" si="0"/>
        <v>9.5588235294117641E-2</v>
      </c>
      <c r="C6">
        <v>26</v>
      </c>
      <c r="D6" s="3">
        <f t="shared" si="1"/>
        <v>0.33333333333333337</v>
      </c>
    </row>
    <row r="7" spans="1:4" x14ac:dyDescent="0.3">
      <c r="A7" t="s">
        <v>929</v>
      </c>
      <c r="B7" s="4">
        <f t="shared" si="0"/>
        <v>4.4117647058823532E-2</v>
      </c>
      <c r="C7">
        <v>12</v>
      </c>
      <c r="D7" s="3">
        <f t="shared" si="1"/>
        <v>0.15384615384615385</v>
      </c>
    </row>
    <row r="8" spans="1:4" x14ac:dyDescent="0.3">
      <c r="A8" t="s">
        <v>927</v>
      </c>
      <c r="B8" s="4">
        <f t="shared" si="0"/>
        <v>4.0441176470588237E-2</v>
      </c>
      <c r="C8">
        <v>11</v>
      </c>
      <c r="D8" s="3">
        <f t="shared" si="1"/>
        <v>0.14102564102564102</v>
      </c>
    </row>
    <row r="9" spans="1:4" x14ac:dyDescent="0.3">
      <c r="A9" t="s">
        <v>928</v>
      </c>
      <c r="B9" s="4">
        <f t="shared" si="0"/>
        <v>4.0441176470588237E-2</v>
      </c>
      <c r="C9">
        <v>11</v>
      </c>
      <c r="D9" s="3">
        <f t="shared" si="1"/>
        <v>0.14102564102564102</v>
      </c>
    </row>
    <row r="10" spans="1:4" x14ac:dyDescent="0.3">
      <c r="A10" t="s">
        <v>341</v>
      </c>
      <c r="B10" s="4">
        <f t="shared" si="0"/>
        <v>7.3529411764705881E-3</v>
      </c>
      <c r="C10">
        <v>2</v>
      </c>
      <c r="D10" s="3">
        <f t="shared" si="1"/>
        <v>2.5641025641025644E-2</v>
      </c>
    </row>
    <row r="11" spans="1:4" x14ac:dyDescent="0.3">
      <c r="A11" t="s">
        <v>980</v>
      </c>
      <c r="B11" s="5"/>
      <c r="C11" s="11">
        <v>243</v>
      </c>
      <c r="D11" s="3"/>
    </row>
  </sheetData>
  <sortState xmlns:xlrd2="http://schemas.microsoft.com/office/spreadsheetml/2017/richdata2" ref="A2:B10">
    <sortCondition descending="1" ref="B2:B10"/>
  </sortState>
  <pageMargins left="0.7" right="0.7" top="0.75" bottom="0.75" header="0.3" footer="0.3"/>
  <pageSetup paperSize="9" orientation="portrait" horizontalDpi="300" verticalDpi="30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8"/>
  <sheetViews>
    <sheetView workbookViewId="0">
      <selection activeCell="B2" sqref="B2"/>
    </sheetView>
  </sheetViews>
  <sheetFormatPr baseColWidth="10" defaultRowHeight="14.4" x14ac:dyDescent="0.3"/>
  <cols>
    <col min="1" max="1" width="29" customWidth="1"/>
    <col min="3" max="3" width="28.33203125" customWidth="1"/>
  </cols>
  <sheetData>
    <row r="1" spans="1:3" x14ac:dyDescent="0.3">
      <c r="A1" t="s">
        <v>143</v>
      </c>
      <c r="B1" t="s">
        <v>2</v>
      </c>
      <c r="C1" t="s">
        <v>1</v>
      </c>
    </row>
    <row r="2" spans="1:3" x14ac:dyDescent="0.3">
      <c r="A2" t="s">
        <v>197</v>
      </c>
      <c r="B2" s="3">
        <f xml:space="preserve"> (C2*1) / 78</f>
        <v>0.9358974358974359</v>
      </c>
      <c r="C2">
        <v>73</v>
      </c>
    </row>
    <row r="3" spans="1:3" x14ac:dyDescent="0.3">
      <c r="A3" t="s">
        <v>554</v>
      </c>
      <c r="B3" s="3">
        <f t="shared" ref="B3:B7" si="0" xml:space="preserve"> (C3*1) / 78</f>
        <v>0.23076923076923078</v>
      </c>
      <c r="C3">
        <v>18</v>
      </c>
    </row>
    <row r="4" spans="1:3" x14ac:dyDescent="0.3">
      <c r="A4" t="s">
        <v>931</v>
      </c>
      <c r="B4" s="3">
        <f t="shared" si="0"/>
        <v>0.10256410256410256</v>
      </c>
      <c r="C4">
        <v>8</v>
      </c>
    </row>
    <row r="5" spans="1:3" x14ac:dyDescent="0.3">
      <c r="A5" t="s">
        <v>66</v>
      </c>
      <c r="B5" s="3">
        <f t="shared" si="0"/>
        <v>8.9743589743589744E-2</v>
      </c>
      <c r="C5">
        <v>7</v>
      </c>
    </row>
    <row r="6" spans="1:3" x14ac:dyDescent="0.3">
      <c r="A6" t="s">
        <v>932</v>
      </c>
      <c r="B6" s="3">
        <f t="shared" si="0"/>
        <v>2.564102564102564E-2</v>
      </c>
      <c r="C6">
        <v>2</v>
      </c>
    </row>
    <row r="7" spans="1:3" x14ac:dyDescent="0.3">
      <c r="A7" t="s">
        <v>863</v>
      </c>
      <c r="B7" s="3">
        <f t="shared" si="0"/>
        <v>1.282051282051282E-2</v>
      </c>
      <c r="C7">
        <v>1</v>
      </c>
    </row>
    <row r="8" spans="1:3" x14ac:dyDescent="0.3">
      <c r="C8">
        <f>SUM(C2:C7)</f>
        <v>109</v>
      </c>
    </row>
  </sheetData>
  <sortState xmlns:xlrd2="http://schemas.microsoft.com/office/spreadsheetml/2017/richdata2" ref="A2:C8">
    <sortCondition descending="1" ref="B2:B8"/>
  </sortState>
  <pageMargins left="0.7" right="0.7" top="0.75" bottom="0.75" header="0.3" footer="0.3"/>
  <pageSetup paperSize="9" orientation="portrait" horizontalDpi="300" verticalDpi="30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4"/>
  <sheetViews>
    <sheetView workbookViewId="0">
      <selection activeCell="A2" sqref="A2:B3"/>
    </sheetView>
  </sheetViews>
  <sheetFormatPr baseColWidth="10" defaultRowHeight="14.4" x14ac:dyDescent="0.3"/>
  <cols>
    <col min="1" max="1" width="19.77734375" customWidth="1"/>
  </cols>
  <sheetData>
    <row r="1" spans="1:3" x14ac:dyDescent="0.3">
      <c r="A1" t="s">
        <v>168</v>
      </c>
      <c r="B1" t="s">
        <v>2</v>
      </c>
      <c r="C1" t="s">
        <v>1</v>
      </c>
    </row>
    <row r="2" spans="1:3" x14ac:dyDescent="0.3">
      <c r="A2" t="s">
        <v>9</v>
      </c>
      <c r="B2" s="3">
        <f xml:space="preserve"> ((C2*100) / C4 ) * 0.01</f>
        <v>0.11940298507462688</v>
      </c>
      <c r="C2">
        <v>8</v>
      </c>
    </row>
    <row r="3" spans="1:3" x14ac:dyDescent="0.3">
      <c r="A3" t="s">
        <v>11</v>
      </c>
      <c r="B3" s="3">
        <f xml:space="preserve"> ((C3*100) / C4 ) * 0.01</f>
        <v>0.88059701492537312</v>
      </c>
      <c r="C3">
        <v>59</v>
      </c>
    </row>
    <row r="4" spans="1:3" x14ac:dyDescent="0.3">
      <c r="C4">
        <f>SUM(C2:C3)</f>
        <v>67</v>
      </c>
    </row>
  </sheetData>
  <pageMargins left="0.7" right="0.7" top="0.75" bottom="0.75" header="0.3" footer="0.3"/>
  <pageSetup paperSize="9" orientation="portrait" horizontalDpi="300" verticalDpi="30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D19"/>
  <sheetViews>
    <sheetView workbookViewId="0">
      <selection activeCell="A8" sqref="A2:XFD8"/>
    </sheetView>
  </sheetViews>
  <sheetFormatPr baseColWidth="10" defaultRowHeight="14.4" x14ac:dyDescent="0.3"/>
  <sheetData>
    <row r="1" spans="1:4" x14ac:dyDescent="0.3">
      <c r="A1" t="s">
        <v>168</v>
      </c>
      <c r="B1" t="s">
        <v>123</v>
      </c>
      <c r="C1" t="s">
        <v>1</v>
      </c>
      <c r="D1" t="s">
        <v>2</v>
      </c>
    </row>
    <row r="2" spans="1:4" x14ac:dyDescent="0.3">
      <c r="A2" t="s">
        <v>9</v>
      </c>
      <c r="B2" t="s">
        <v>817</v>
      </c>
      <c r="C2">
        <v>1</v>
      </c>
      <c r="D2">
        <v>12.5</v>
      </c>
    </row>
    <row r="3" spans="1:4" x14ac:dyDescent="0.3">
      <c r="A3" t="s">
        <v>9</v>
      </c>
      <c r="B3" t="s">
        <v>187</v>
      </c>
      <c r="C3">
        <v>5</v>
      </c>
      <c r="D3">
        <v>62.5</v>
      </c>
    </row>
    <row r="4" spans="1:4" x14ac:dyDescent="0.3">
      <c r="A4" t="s">
        <v>9</v>
      </c>
      <c r="B4" t="s">
        <v>277</v>
      </c>
      <c r="C4">
        <v>1</v>
      </c>
      <c r="D4">
        <v>12.5</v>
      </c>
    </row>
    <row r="5" spans="1:4" x14ac:dyDescent="0.3">
      <c r="A5" t="s">
        <v>9</v>
      </c>
      <c r="B5" t="s">
        <v>328</v>
      </c>
      <c r="C5">
        <v>1</v>
      </c>
      <c r="D5">
        <v>12.5</v>
      </c>
    </row>
    <row r="6" spans="1:4" x14ac:dyDescent="0.3">
      <c r="A6" t="s">
        <v>10</v>
      </c>
      <c r="B6" t="s">
        <v>187</v>
      </c>
      <c r="C6">
        <v>6</v>
      </c>
      <c r="D6">
        <v>54.545454545454497</v>
      </c>
    </row>
    <row r="7" spans="1:4" x14ac:dyDescent="0.3">
      <c r="A7" t="s">
        <v>10</v>
      </c>
      <c r="B7" t="s">
        <v>277</v>
      </c>
      <c r="C7">
        <v>1</v>
      </c>
      <c r="D7">
        <v>9.0909090909090899</v>
      </c>
    </row>
    <row r="8" spans="1:4" x14ac:dyDescent="0.3">
      <c r="A8" t="s">
        <v>10</v>
      </c>
      <c r="B8" t="s">
        <v>459</v>
      </c>
      <c r="C8">
        <v>4</v>
      </c>
      <c r="D8">
        <v>36.363636363636402</v>
      </c>
    </row>
    <row r="9" spans="1:4" x14ac:dyDescent="0.3">
      <c r="A9" t="s">
        <v>11</v>
      </c>
      <c r="B9" t="s">
        <v>476</v>
      </c>
      <c r="C9">
        <v>2</v>
      </c>
      <c r="D9">
        <v>3.3898305084745801</v>
      </c>
    </row>
    <row r="10" spans="1:4" x14ac:dyDescent="0.3">
      <c r="A10" t="s">
        <v>11</v>
      </c>
      <c r="B10" t="s">
        <v>817</v>
      </c>
      <c r="C10">
        <v>1</v>
      </c>
      <c r="D10">
        <v>1.6949152542372901</v>
      </c>
    </row>
    <row r="11" spans="1:4" x14ac:dyDescent="0.3">
      <c r="A11" t="s">
        <v>11</v>
      </c>
      <c r="B11" t="s">
        <v>250</v>
      </c>
      <c r="C11">
        <v>2</v>
      </c>
      <c r="D11">
        <v>3.3898305084745801</v>
      </c>
    </row>
    <row r="12" spans="1:4" x14ac:dyDescent="0.3">
      <c r="A12" t="s">
        <v>11</v>
      </c>
      <c r="B12" t="s">
        <v>871</v>
      </c>
      <c r="C12">
        <v>1</v>
      </c>
      <c r="D12">
        <v>1.6949152542372901</v>
      </c>
    </row>
    <row r="13" spans="1:4" x14ac:dyDescent="0.3">
      <c r="A13" t="s">
        <v>11</v>
      </c>
      <c r="B13" t="s">
        <v>187</v>
      </c>
      <c r="C13">
        <v>35</v>
      </c>
      <c r="D13">
        <v>59.322033898305101</v>
      </c>
    </row>
    <row r="14" spans="1:4" x14ac:dyDescent="0.3">
      <c r="A14" t="s">
        <v>11</v>
      </c>
      <c r="B14" t="s">
        <v>277</v>
      </c>
      <c r="C14">
        <v>1</v>
      </c>
      <c r="D14">
        <v>1.6949152542372901</v>
      </c>
    </row>
    <row r="15" spans="1:4" x14ac:dyDescent="0.3">
      <c r="A15" t="s">
        <v>11</v>
      </c>
      <c r="B15" t="s">
        <v>95</v>
      </c>
      <c r="C15">
        <v>1</v>
      </c>
      <c r="D15">
        <v>1.6949152542372901</v>
      </c>
    </row>
    <row r="16" spans="1:4" x14ac:dyDescent="0.3">
      <c r="A16" t="s">
        <v>11</v>
      </c>
      <c r="B16" t="s">
        <v>293</v>
      </c>
      <c r="C16">
        <v>4</v>
      </c>
      <c r="D16">
        <v>6.7796610169491496</v>
      </c>
    </row>
    <row r="17" spans="1:4" x14ac:dyDescent="0.3">
      <c r="A17" t="s">
        <v>11</v>
      </c>
      <c r="B17" t="s">
        <v>863</v>
      </c>
      <c r="C17">
        <v>1</v>
      </c>
      <c r="D17">
        <v>1.6949152542372901</v>
      </c>
    </row>
    <row r="18" spans="1:4" x14ac:dyDescent="0.3">
      <c r="A18" t="s">
        <v>11</v>
      </c>
      <c r="B18" t="s">
        <v>328</v>
      </c>
      <c r="C18">
        <v>9</v>
      </c>
      <c r="D18">
        <v>15.254237288135601</v>
      </c>
    </row>
    <row r="19" spans="1:4" x14ac:dyDescent="0.3">
      <c r="A19" t="s">
        <v>11</v>
      </c>
      <c r="B19" t="s">
        <v>459</v>
      </c>
      <c r="C19">
        <v>2</v>
      </c>
      <c r="D19">
        <v>3.3898305084745801</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25"/>
  <sheetViews>
    <sheetView workbookViewId="0">
      <selection activeCell="A41" sqref="A41"/>
    </sheetView>
  </sheetViews>
  <sheetFormatPr baseColWidth="10" defaultRowHeight="14.4" x14ac:dyDescent="0.3"/>
  <cols>
    <col min="1" max="1" width="28.33203125" customWidth="1"/>
  </cols>
  <sheetData>
    <row r="1" spans="1:3" x14ac:dyDescent="0.3">
      <c r="A1" t="s">
        <v>132</v>
      </c>
      <c r="B1" t="s">
        <v>1</v>
      </c>
      <c r="C1" t="s">
        <v>2</v>
      </c>
    </row>
    <row r="2" spans="1:3" x14ac:dyDescent="0.3">
      <c r="A2" t="s">
        <v>3</v>
      </c>
      <c r="B2">
        <v>22</v>
      </c>
      <c r="C2" s="3">
        <f t="shared" ref="C2:C24" si="0" xml:space="preserve"> (B2*100) / 78 * 0.01</f>
        <v>0.28205128205128205</v>
      </c>
    </row>
    <row r="3" spans="1:3" x14ac:dyDescent="0.3">
      <c r="A3" t="s">
        <v>28</v>
      </c>
      <c r="B3">
        <v>8</v>
      </c>
      <c r="C3" s="3">
        <f t="shared" si="0"/>
        <v>0.10256410256410257</v>
      </c>
    </row>
    <row r="4" spans="1:3" x14ac:dyDescent="0.3">
      <c r="A4" t="s">
        <v>31</v>
      </c>
      <c r="B4">
        <v>8</v>
      </c>
      <c r="C4" s="3">
        <f t="shared" si="0"/>
        <v>0.10256410256410257</v>
      </c>
    </row>
    <row r="5" spans="1:3" x14ac:dyDescent="0.3">
      <c r="A5" t="s">
        <v>22</v>
      </c>
      <c r="B5">
        <v>4</v>
      </c>
      <c r="C5" s="3">
        <f t="shared" si="0"/>
        <v>5.1282051282051287E-2</v>
      </c>
    </row>
    <row r="6" spans="1:3" x14ac:dyDescent="0.3">
      <c r="A6" t="s">
        <v>25</v>
      </c>
      <c r="B6">
        <v>4</v>
      </c>
      <c r="C6" s="3">
        <f t="shared" si="0"/>
        <v>5.1282051282051287E-2</v>
      </c>
    </row>
    <row r="7" spans="1:3" x14ac:dyDescent="0.3">
      <c r="A7" t="s">
        <v>18</v>
      </c>
      <c r="B7">
        <v>3</v>
      </c>
      <c r="C7" s="3">
        <f t="shared" si="0"/>
        <v>3.8461538461538464E-2</v>
      </c>
    </row>
    <row r="8" spans="1:3" x14ac:dyDescent="0.3">
      <c r="A8" t="s">
        <v>29</v>
      </c>
      <c r="B8">
        <v>3</v>
      </c>
      <c r="C8" s="3">
        <f t="shared" si="0"/>
        <v>3.8461538461538464E-2</v>
      </c>
    </row>
    <row r="9" spans="1:3" x14ac:dyDescent="0.3">
      <c r="A9" t="s">
        <v>30</v>
      </c>
      <c r="B9">
        <v>3</v>
      </c>
      <c r="C9" s="3">
        <f t="shared" si="0"/>
        <v>3.8461538461538464E-2</v>
      </c>
    </row>
    <row r="10" spans="1:3" x14ac:dyDescent="0.3">
      <c r="A10" t="s">
        <v>32</v>
      </c>
      <c r="B10">
        <v>3</v>
      </c>
      <c r="C10" s="3">
        <f t="shared" si="0"/>
        <v>3.8461538461538464E-2</v>
      </c>
    </row>
    <row r="11" spans="1:3" x14ac:dyDescent="0.3">
      <c r="A11" t="s">
        <v>33</v>
      </c>
      <c r="B11">
        <v>3</v>
      </c>
      <c r="C11" s="3">
        <f t="shared" si="0"/>
        <v>3.8461538461538464E-2</v>
      </c>
    </row>
    <row r="12" spans="1:3" x14ac:dyDescent="0.3">
      <c r="A12" t="s">
        <v>434</v>
      </c>
      <c r="B12">
        <v>2</v>
      </c>
      <c r="C12" s="3">
        <f t="shared" si="0"/>
        <v>2.5641025641025644E-2</v>
      </c>
    </row>
    <row r="13" spans="1:3" x14ac:dyDescent="0.3">
      <c r="A13" t="s">
        <v>26</v>
      </c>
      <c r="B13">
        <v>2</v>
      </c>
      <c r="C13" s="3">
        <f t="shared" si="0"/>
        <v>2.5641025641025644E-2</v>
      </c>
    </row>
    <row r="14" spans="1:3" x14ac:dyDescent="0.3">
      <c r="A14" t="s">
        <v>34</v>
      </c>
      <c r="B14">
        <v>2</v>
      </c>
      <c r="C14" s="3">
        <f t="shared" si="0"/>
        <v>2.5641025641025644E-2</v>
      </c>
    </row>
    <row r="15" spans="1:3" x14ac:dyDescent="0.3">
      <c r="A15" t="s">
        <v>35</v>
      </c>
      <c r="B15">
        <v>2</v>
      </c>
      <c r="C15" s="3">
        <f t="shared" si="0"/>
        <v>2.5641025641025644E-2</v>
      </c>
    </row>
    <row r="16" spans="1:3" x14ac:dyDescent="0.3">
      <c r="A16" t="s">
        <v>655</v>
      </c>
      <c r="B16">
        <v>1</v>
      </c>
      <c r="C16" s="3">
        <f t="shared" si="0"/>
        <v>1.2820512820512822E-2</v>
      </c>
    </row>
    <row r="17" spans="1:3" x14ac:dyDescent="0.3">
      <c r="A17" t="s">
        <v>14</v>
      </c>
      <c r="B17">
        <v>1</v>
      </c>
      <c r="C17" s="3">
        <f t="shared" si="0"/>
        <v>1.2820512820512822E-2</v>
      </c>
    </row>
    <row r="18" spans="1:3" x14ac:dyDescent="0.3">
      <c r="A18" t="s">
        <v>19</v>
      </c>
      <c r="B18">
        <v>1</v>
      </c>
      <c r="C18" s="3">
        <f t="shared" si="0"/>
        <v>1.2820512820512822E-2</v>
      </c>
    </row>
    <row r="19" spans="1:3" x14ac:dyDescent="0.3">
      <c r="A19" t="s">
        <v>460</v>
      </c>
      <c r="B19">
        <v>1</v>
      </c>
      <c r="C19" s="3">
        <f t="shared" si="0"/>
        <v>1.2820512820512822E-2</v>
      </c>
    </row>
    <row r="20" spans="1:3" x14ac:dyDescent="0.3">
      <c r="A20" t="s">
        <v>646</v>
      </c>
      <c r="B20">
        <v>1</v>
      </c>
      <c r="C20" s="3">
        <f t="shared" si="0"/>
        <v>1.2820512820512822E-2</v>
      </c>
    </row>
    <row r="21" spans="1:3" x14ac:dyDescent="0.3">
      <c r="A21" t="s">
        <v>882</v>
      </c>
      <c r="B21">
        <v>1</v>
      </c>
      <c r="C21" s="3">
        <f t="shared" si="0"/>
        <v>1.2820512820512822E-2</v>
      </c>
    </row>
    <row r="22" spans="1:3" x14ac:dyDescent="0.3">
      <c r="A22" t="s">
        <v>21</v>
      </c>
      <c r="B22">
        <v>1</v>
      </c>
      <c r="C22" s="3">
        <f t="shared" si="0"/>
        <v>1.2820512820512822E-2</v>
      </c>
    </row>
    <row r="23" spans="1:3" x14ac:dyDescent="0.3">
      <c r="A23" t="s">
        <v>24</v>
      </c>
      <c r="B23">
        <v>1</v>
      </c>
      <c r="C23" s="3">
        <f t="shared" si="0"/>
        <v>1.2820512820512822E-2</v>
      </c>
    </row>
    <row r="24" spans="1:3" x14ac:dyDescent="0.3">
      <c r="A24" t="s">
        <v>27</v>
      </c>
      <c r="B24">
        <v>1</v>
      </c>
      <c r="C24" s="3">
        <f t="shared" si="0"/>
        <v>1.2820512820512822E-2</v>
      </c>
    </row>
    <row r="25" spans="1:3" x14ac:dyDescent="0.3">
      <c r="B25">
        <f>SUM(B2:B24)</f>
        <v>78</v>
      </c>
    </row>
  </sheetData>
  <sortState xmlns:xlrd2="http://schemas.microsoft.com/office/spreadsheetml/2017/richdata2" ref="A2:C24">
    <sortCondition descending="1" ref="B2:B24"/>
  </sortState>
  <pageMargins left="0.7" right="0.7" top="0.75" bottom="0.75" header="0.3" footer="0.3"/>
  <pageSetup paperSize="9" orientation="portrait" horizontalDpi="300" verticalDpi="30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5"/>
  <sheetViews>
    <sheetView workbookViewId="0">
      <selection activeCell="B5" sqref="B5"/>
    </sheetView>
  </sheetViews>
  <sheetFormatPr baseColWidth="10" defaultRowHeight="14.4" x14ac:dyDescent="0.3"/>
  <cols>
    <col min="1" max="1" width="36.44140625" customWidth="1"/>
  </cols>
  <sheetData>
    <row r="1" spans="1:3" x14ac:dyDescent="0.3">
      <c r="A1" t="s">
        <v>139</v>
      </c>
      <c r="B1" s="3" t="s">
        <v>2</v>
      </c>
      <c r="C1" t="s">
        <v>1</v>
      </c>
    </row>
    <row r="2" spans="1:3" x14ac:dyDescent="0.3">
      <c r="A2" t="s">
        <v>267</v>
      </c>
      <c r="B2" s="3">
        <f xml:space="preserve"> ((C2*100) / 78) * 0.01</f>
        <v>0.34615384615384615</v>
      </c>
      <c r="C2">
        <v>27</v>
      </c>
    </row>
    <row r="3" spans="1:3" x14ac:dyDescent="0.3">
      <c r="A3" t="s">
        <v>627</v>
      </c>
      <c r="B3" s="3">
        <f t="shared" ref="B3:B14" si="0" xml:space="preserve"> ((C3*100) / 78) * 0.01</f>
        <v>0.32051282051282054</v>
      </c>
      <c r="C3">
        <v>25</v>
      </c>
    </row>
    <row r="4" spans="1:3" x14ac:dyDescent="0.3">
      <c r="A4" t="s">
        <v>411</v>
      </c>
      <c r="B4" s="3">
        <f t="shared" si="0"/>
        <v>0.29487179487179488</v>
      </c>
      <c r="C4">
        <v>23</v>
      </c>
    </row>
    <row r="5" spans="1:3" x14ac:dyDescent="0.3">
      <c r="A5" t="s">
        <v>883</v>
      </c>
      <c r="B5" s="3">
        <f t="shared" si="0"/>
        <v>0.21794871794871795</v>
      </c>
      <c r="C5">
        <v>17</v>
      </c>
    </row>
    <row r="6" spans="1:3" x14ac:dyDescent="0.3">
      <c r="A6" t="s">
        <v>399</v>
      </c>
      <c r="B6" s="3">
        <f t="shared" si="0"/>
        <v>0.19230769230769229</v>
      </c>
      <c r="C6">
        <v>15</v>
      </c>
    </row>
    <row r="7" spans="1:3" x14ac:dyDescent="0.3">
      <c r="A7" t="s">
        <v>971</v>
      </c>
      <c r="B7" s="3">
        <f t="shared" si="0"/>
        <v>0.19230769230769229</v>
      </c>
      <c r="C7">
        <v>15</v>
      </c>
    </row>
    <row r="8" spans="1:3" x14ac:dyDescent="0.3">
      <c r="A8" t="s">
        <v>331</v>
      </c>
      <c r="B8" s="3">
        <f t="shared" si="0"/>
        <v>0.17948717948717949</v>
      </c>
      <c r="C8">
        <v>14</v>
      </c>
    </row>
    <row r="9" spans="1:3" x14ac:dyDescent="0.3">
      <c r="A9" t="s">
        <v>603</v>
      </c>
      <c r="B9" s="3">
        <f t="shared" si="0"/>
        <v>0.12820512820512822</v>
      </c>
      <c r="C9">
        <v>10</v>
      </c>
    </row>
    <row r="10" spans="1:3" x14ac:dyDescent="0.3">
      <c r="A10" t="s">
        <v>810</v>
      </c>
      <c r="B10" s="3">
        <f t="shared" si="0"/>
        <v>0.10256410256410257</v>
      </c>
      <c r="C10">
        <v>8</v>
      </c>
    </row>
    <row r="11" spans="1:3" x14ac:dyDescent="0.3">
      <c r="A11" t="s">
        <v>972</v>
      </c>
      <c r="B11" s="3">
        <f t="shared" si="0"/>
        <v>8.9743589743589744E-2</v>
      </c>
      <c r="C11">
        <v>7</v>
      </c>
    </row>
    <row r="12" spans="1:3" x14ac:dyDescent="0.3">
      <c r="A12" t="s">
        <v>489</v>
      </c>
      <c r="B12" s="3">
        <f t="shared" si="0"/>
        <v>7.6923076923076927E-2</v>
      </c>
      <c r="C12">
        <v>6</v>
      </c>
    </row>
    <row r="13" spans="1:3" x14ac:dyDescent="0.3">
      <c r="A13" t="s">
        <v>662</v>
      </c>
      <c r="B13" s="3">
        <f t="shared" si="0"/>
        <v>2.5641025641025644E-2</v>
      </c>
      <c r="C13">
        <v>2</v>
      </c>
    </row>
    <row r="14" spans="1:3" x14ac:dyDescent="0.3">
      <c r="A14" t="s">
        <v>933</v>
      </c>
      <c r="B14" s="3">
        <f t="shared" si="0"/>
        <v>2.5641025641025644E-2</v>
      </c>
      <c r="C14">
        <v>2</v>
      </c>
    </row>
    <row r="15" spans="1:3" x14ac:dyDescent="0.3">
      <c r="B15" s="6"/>
      <c r="C15">
        <f>SUM(C2:C14)</f>
        <v>171</v>
      </c>
    </row>
  </sheetData>
  <pageMargins left="0.7" right="0.7" top="0.75" bottom="0.75" header="0.3" footer="0.3"/>
  <pageSetup paperSize="9" orientation="portrait" horizontalDpi="300" verticalDpi="30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D6EA3-EF68-4309-9E33-A95DC1B51C38}">
  <dimension ref="A1"/>
  <sheetViews>
    <sheetView workbookViewId="0"/>
  </sheetViews>
  <sheetFormatPr baseColWidth="10" defaultRowHeight="14.4" x14ac:dyDescent="0.3"/>
  <sheetData>
    <row r="1" spans="1:1" x14ac:dyDescent="0.3">
      <c r="A1" t="s">
        <v>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6"/>
  <sheetViews>
    <sheetView workbookViewId="0">
      <selection activeCell="C6" sqref="C6"/>
    </sheetView>
  </sheetViews>
  <sheetFormatPr baseColWidth="10" defaultRowHeight="14.4" x14ac:dyDescent="0.3"/>
  <cols>
    <col min="1" max="1" width="20.33203125" customWidth="1"/>
  </cols>
  <sheetData>
    <row r="1" spans="1:3" x14ac:dyDescent="0.3">
      <c r="A1" t="s">
        <v>124</v>
      </c>
      <c r="B1" t="s">
        <v>2</v>
      </c>
      <c r="C1" t="s">
        <v>1</v>
      </c>
    </row>
    <row r="2" spans="1:3" x14ac:dyDescent="0.3">
      <c r="A2" t="s">
        <v>188</v>
      </c>
      <c r="B2" s="3">
        <f xml:space="preserve"> ((C2*100) / C6) * 0.01</f>
        <v>0.51282051282051289</v>
      </c>
      <c r="C2">
        <v>40</v>
      </c>
    </row>
    <row r="3" spans="1:3" x14ac:dyDescent="0.3">
      <c r="A3" t="s">
        <v>230</v>
      </c>
      <c r="B3" s="3">
        <f xml:space="preserve"> ((C3*100) / C6) * 0.01</f>
        <v>0.38461538461538458</v>
      </c>
      <c r="C3">
        <v>30</v>
      </c>
    </row>
    <row r="4" spans="1:3" x14ac:dyDescent="0.3">
      <c r="A4" t="s">
        <v>294</v>
      </c>
      <c r="B4" s="3">
        <f xml:space="preserve"> ((C4*100) / C6) * 0.01</f>
        <v>6.4102564102564111E-2</v>
      </c>
      <c r="C4">
        <v>5</v>
      </c>
    </row>
    <row r="5" spans="1:3" x14ac:dyDescent="0.3">
      <c r="A5" t="s">
        <v>973</v>
      </c>
      <c r="B5" s="3">
        <f xml:space="preserve"> ((C5*100) / C6) * 0.01</f>
        <v>3.8461538461538464E-2</v>
      </c>
      <c r="C5">
        <v>3</v>
      </c>
    </row>
    <row r="6" spans="1:3" x14ac:dyDescent="0.3">
      <c r="C6">
        <f>SUM(C2:C5)</f>
        <v>78</v>
      </c>
    </row>
  </sheetData>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6"/>
  <sheetViews>
    <sheetView topLeftCell="A6" workbookViewId="0">
      <selection activeCell="A37" sqref="A37"/>
    </sheetView>
  </sheetViews>
  <sheetFormatPr baseColWidth="10" defaultRowHeight="14.4" x14ac:dyDescent="0.3"/>
  <sheetData>
    <row r="1" spans="1:3" x14ac:dyDescent="0.3">
      <c r="A1" t="s">
        <v>12</v>
      </c>
      <c r="B1" t="s">
        <v>1</v>
      </c>
      <c r="C1" t="s">
        <v>2</v>
      </c>
    </row>
    <row r="2" spans="1:3" x14ac:dyDescent="0.3">
      <c r="A2" t="s">
        <v>13</v>
      </c>
      <c r="B2">
        <v>3</v>
      </c>
      <c r="C2">
        <v>3.8461538461538498</v>
      </c>
    </row>
    <row r="3" spans="1:3" x14ac:dyDescent="0.3">
      <c r="A3" t="s">
        <v>14</v>
      </c>
      <c r="B3">
        <v>1</v>
      </c>
      <c r="C3">
        <v>1.2820512820512799</v>
      </c>
    </row>
    <row r="4" spans="1:3" x14ac:dyDescent="0.3">
      <c r="A4" t="s">
        <v>15</v>
      </c>
      <c r="B4">
        <v>1</v>
      </c>
      <c r="C4">
        <v>1.2820512820512799</v>
      </c>
    </row>
    <row r="5" spans="1:3" x14ac:dyDescent="0.3">
      <c r="A5" t="s">
        <v>16</v>
      </c>
      <c r="B5">
        <v>1</v>
      </c>
      <c r="C5">
        <v>1.2820512820512799</v>
      </c>
    </row>
    <row r="6" spans="1:3" x14ac:dyDescent="0.3">
      <c r="A6" t="s">
        <v>17</v>
      </c>
      <c r="B6">
        <v>1</v>
      </c>
      <c r="C6">
        <v>1.2820512820512799</v>
      </c>
    </row>
    <row r="7" spans="1:3" x14ac:dyDescent="0.3">
      <c r="A7" t="s">
        <v>18</v>
      </c>
      <c r="B7">
        <v>9</v>
      </c>
      <c r="C7">
        <v>11.538461538461499</v>
      </c>
    </row>
    <row r="8" spans="1:3" x14ac:dyDescent="0.3">
      <c r="A8" t="s">
        <v>19</v>
      </c>
      <c r="B8">
        <v>1</v>
      </c>
      <c r="C8">
        <v>1.2820512820512799</v>
      </c>
    </row>
    <row r="9" spans="1:3" x14ac:dyDescent="0.3">
      <c r="A9" t="s">
        <v>20</v>
      </c>
      <c r="B9">
        <v>1</v>
      </c>
      <c r="C9">
        <v>1.2820512820512799</v>
      </c>
    </row>
    <row r="10" spans="1:3" x14ac:dyDescent="0.3">
      <c r="A10" t="s">
        <v>21</v>
      </c>
      <c r="B10">
        <v>4</v>
      </c>
      <c r="C10">
        <v>5.1282051282051304</v>
      </c>
    </row>
    <row r="11" spans="1:3" x14ac:dyDescent="0.3">
      <c r="A11" t="s">
        <v>22</v>
      </c>
      <c r="B11">
        <v>5</v>
      </c>
      <c r="C11">
        <v>6.4102564102564097</v>
      </c>
    </row>
    <row r="12" spans="1:3" x14ac:dyDescent="0.3">
      <c r="A12" t="s">
        <v>23</v>
      </c>
      <c r="B12">
        <v>2</v>
      </c>
      <c r="C12">
        <v>2.5641025641025599</v>
      </c>
    </row>
    <row r="13" spans="1:3" x14ac:dyDescent="0.3">
      <c r="A13" t="s">
        <v>24</v>
      </c>
      <c r="B13">
        <v>2</v>
      </c>
      <c r="C13">
        <v>2.5641025641025599</v>
      </c>
    </row>
    <row r="14" spans="1:3" x14ac:dyDescent="0.3">
      <c r="A14" t="s">
        <v>25</v>
      </c>
      <c r="B14">
        <v>3</v>
      </c>
      <c r="C14">
        <v>3.8461538461538498</v>
      </c>
    </row>
    <row r="15" spans="1:3" x14ac:dyDescent="0.3">
      <c r="A15" t="s">
        <v>26</v>
      </c>
      <c r="B15">
        <v>2</v>
      </c>
      <c r="C15">
        <v>2.5641025641025599</v>
      </c>
    </row>
    <row r="16" spans="1:3" x14ac:dyDescent="0.3">
      <c r="A16" t="s">
        <v>27</v>
      </c>
      <c r="B16">
        <v>1</v>
      </c>
      <c r="C16">
        <v>1.2820512820512799</v>
      </c>
    </row>
    <row r="17" spans="1:3" x14ac:dyDescent="0.3">
      <c r="A17" t="s">
        <v>28</v>
      </c>
      <c r="B17">
        <v>6</v>
      </c>
      <c r="C17">
        <v>7.6923076923076898</v>
      </c>
    </row>
    <row r="18" spans="1:3" x14ac:dyDescent="0.3">
      <c r="A18" t="s">
        <v>29</v>
      </c>
      <c r="B18">
        <v>3</v>
      </c>
      <c r="C18">
        <v>3.8461538461538498</v>
      </c>
    </row>
    <row r="19" spans="1:3" x14ac:dyDescent="0.3">
      <c r="A19" t="s">
        <v>30</v>
      </c>
      <c r="B19">
        <v>5</v>
      </c>
      <c r="C19">
        <v>6.4102564102564097</v>
      </c>
    </row>
    <row r="20" spans="1:3" x14ac:dyDescent="0.3">
      <c r="A20" t="s">
        <v>31</v>
      </c>
      <c r="B20">
        <v>4</v>
      </c>
      <c r="C20">
        <v>5.1282051282051304</v>
      </c>
    </row>
    <row r="21" spans="1:3" x14ac:dyDescent="0.3">
      <c r="A21" t="s">
        <v>32</v>
      </c>
      <c r="B21">
        <v>11</v>
      </c>
      <c r="C21">
        <v>14.1025641025641</v>
      </c>
    </row>
    <row r="22" spans="1:3" x14ac:dyDescent="0.3">
      <c r="A22" t="s">
        <v>33</v>
      </c>
      <c r="B22">
        <v>5</v>
      </c>
      <c r="C22">
        <v>6.4102564102564097</v>
      </c>
    </row>
    <row r="23" spans="1:3" x14ac:dyDescent="0.3">
      <c r="A23" t="s">
        <v>34</v>
      </c>
      <c r="B23">
        <v>4</v>
      </c>
      <c r="C23">
        <v>5.1282051282051304</v>
      </c>
    </row>
    <row r="24" spans="1:3" x14ac:dyDescent="0.3">
      <c r="A24" t="s">
        <v>35</v>
      </c>
      <c r="B24">
        <v>3</v>
      </c>
      <c r="C24">
        <v>3.8461538461538498</v>
      </c>
    </row>
    <row r="31" spans="1:3" x14ac:dyDescent="0.3">
      <c r="A31" t="s">
        <v>1008</v>
      </c>
    </row>
    <row r="32" spans="1:3" x14ac:dyDescent="0.3">
      <c r="A32" t="s">
        <v>1009</v>
      </c>
    </row>
    <row r="33" spans="1:1" x14ac:dyDescent="0.3">
      <c r="A33" t="s">
        <v>1010</v>
      </c>
    </row>
    <row r="34" spans="1:1" x14ac:dyDescent="0.3">
      <c r="A34" t="s">
        <v>1011</v>
      </c>
    </row>
    <row r="35" spans="1:1" x14ac:dyDescent="0.3">
      <c r="A35" t="s">
        <v>1012</v>
      </c>
    </row>
    <row r="36" spans="1:1" x14ac:dyDescent="0.3">
      <c r="A36" t="s">
        <v>1013</v>
      </c>
    </row>
  </sheetData>
  <sortState xmlns:xlrd2="http://schemas.microsoft.com/office/spreadsheetml/2017/richdata2" ref="A2:C24">
    <sortCondition ref="A2:A24"/>
  </sortState>
  <pageMargins left="0.7" right="0.7" top="0.75" bottom="0.75" header="0.3" footer="0.3"/>
  <pageSetup paperSize="9" orientation="portrait" horizontalDpi="300" verticalDpi="300"/>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5"/>
  </sheetPr>
  <dimension ref="A1:C8"/>
  <sheetViews>
    <sheetView workbookViewId="0">
      <selection activeCell="B3" sqref="B3"/>
    </sheetView>
  </sheetViews>
  <sheetFormatPr baseColWidth="10" defaultRowHeight="14.4" x14ac:dyDescent="0.3"/>
  <cols>
    <col min="1" max="1" width="35.109375" customWidth="1"/>
  </cols>
  <sheetData>
    <row r="1" spans="1:3" x14ac:dyDescent="0.3">
      <c r="A1" t="s">
        <v>136</v>
      </c>
      <c r="B1" t="s">
        <v>1</v>
      </c>
      <c r="C1" t="s">
        <v>2</v>
      </c>
    </row>
    <row r="2" spans="1:3" x14ac:dyDescent="0.3">
      <c r="A2" t="s">
        <v>3</v>
      </c>
      <c r="C2">
        <v>76</v>
      </c>
    </row>
    <row r="3" spans="1:3" x14ac:dyDescent="0.3">
      <c r="A3" t="s">
        <v>447</v>
      </c>
      <c r="B3">
        <v>6</v>
      </c>
      <c r="C3" s="3">
        <f xml:space="preserve"> (B3*100) / B8 *0.01</f>
        <v>0.33333333333333337</v>
      </c>
    </row>
    <row r="4" spans="1:3" x14ac:dyDescent="0.3">
      <c r="A4" t="s">
        <v>410</v>
      </c>
      <c r="B4">
        <v>3</v>
      </c>
      <c r="C4" s="3">
        <f xml:space="preserve"> (B4*100) / B8 *0.01</f>
        <v>0.16666666666666669</v>
      </c>
    </row>
    <row r="5" spans="1:3" x14ac:dyDescent="0.3">
      <c r="A5" t="s">
        <v>540</v>
      </c>
      <c r="B5">
        <v>3</v>
      </c>
      <c r="C5" s="3">
        <f xml:space="preserve"> (B5*100) / B8 *0.01</f>
        <v>0.16666666666666669</v>
      </c>
    </row>
    <row r="6" spans="1:3" x14ac:dyDescent="0.3">
      <c r="A6" t="s">
        <v>253</v>
      </c>
      <c r="B6">
        <v>3</v>
      </c>
      <c r="C6" s="3">
        <f xml:space="preserve"> (B6*100) / B8 *0.01</f>
        <v>0.16666666666666669</v>
      </c>
    </row>
    <row r="7" spans="1:3" x14ac:dyDescent="0.3">
      <c r="A7" t="s">
        <v>496</v>
      </c>
      <c r="B7">
        <v>3</v>
      </c>
      <c r="C7" s="3">
        <f xml:space="preserve"> (B7*100) / B8 *0.01</f>
        <v>0.16666666666666669</v>
      </c>
    </row>
    <row r="8" spans="1:3" x14ac:dyDescent="0.3">
      <c r="B8">
        <f>SUM(B3:B7)</f>
        <v>18</v>
      </c>
    </row>
  </sheetData>
  <sortState xmlns:xlrd2="http://schemas.microsoft.com/office/spreadsheetml/2017/richdata2" ref="A2:C8">
    <sortCondition descending="1" ref="B2:B8"/>
  </sortState>
  <pageMargins left="0.7" right="0.7" top="0.75" bottom="0.75" header="0.3" footer="0.3"/>
  <pageSetup paperSize="9" orientation="portrait" horizontalDpi="300" verticalDpi="30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A58F-F300-44C9-8D4B-E391D661639B}">
  <dimension ref="A1:C4"/>
  <sheetViews>
    <sheetView workbookViewId="0">
      <selection activeCell="C2" activeCellId="1" sqref="A2:A3 C2:C3"/>
    </sheetView>
  </sheetViews>
  <sheetFormatPr baseColWidth="10" defaultRowHeight="14.4" x14ac:dyDescent="0.3"/>
  <sheetData>
    <row r="1" spans="1:3" x14ac:dyDescent="0.3">
      <c r="A1" t="s">
        <v>981</v>
      </c>
      <c r="B1" t="s">
        <v>982</v>
      </c>
      <c r="C1" t="s">
        <v>983</v>
      </c>
    </row>
    <row r="2" spans="1:3" x14ac:dyDescent="0.3">
      <c r="A2" t="s">
        <v>189</v>
      </c>
      <c r="B2">
        <v>54</v>
      </c>
      <c r="C2">
        <f xml:space="preserve"> (B2*100) / 78</f>
        <v>69.230769230769226</v>
      </c>
    </row>
    <row r="3" spans="1:3" x14ac:dyDescent="0.3">
      <c r="A3" t="s">
        <v>231</v>
      </c>
      <c r="B3">
        <v>24</v>
      </c>
      <c r="C3">
        <f xml:space="preserve"> (B3*100) / 78</f>
        <v>30.76923076923077</v>
      </c>
    </row>
    <row r="4" spans="1:3" x14ac:dyDescent="0.3">
      <c r="B4">
        <f>SUM(B2+B3)</f>
        <v>78</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C1435-D6C2-4FD8-89AA-35F102F8D2E8}">
  <dimension ref="A1"/>
  <sheetViews>
    <sheetView workbookViewId="0"/>
  </sheetViews>
  <sheetFormatPr baseColWidth="10" defaultRowHeight="14.4" x14ac:dyDescent="0.3"/>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19"/>
  <sheetViews>
    <sheetView workbookViewId="0">
      <selection activeCell="C10" sqref="C10:C13"/>
    </sheetView>
  </sheetViews>
  <sheetFormatPr baseColWidth="10" defaultRowHeight="14.4" x14ac:dyDescent="0.3"/>
  <cols>
    <col min="1" max="1" width="32.5546875" customWidth="1"/>
  </cols>
  <sheetData>
    <row r="1" spans="1:3" x14ac:dyDescent="0.3">
      <c r="A1" t="s">
        <v>156</v>
      </c>
      <c r="B1" t="s">
        <v>1</v>
      </c>
      <c r="C1" t="s">
        <v>2</v>
      </c>
    </row>
    <row r="2" spans="1:3" x14ac:dyDescent="0.3">
      <c r="A2">
        <v>3</v>
      </c>
      <c r="B2">
        <v>19</v>
      </c>
      <c r="C2" s="3">
        <f xml:space="preserve"> (B2 *100) /B19* 0.01</f>
        <v>0.24358974358974358</v>
      </c>
    </row>
    <row r="3" spans="1:3" x14ac:dyDescent="0.3">
      <c r="A3">
        <v>1</v>
      </c>
      <c r="B3">
        <v>11</v>
      </c>
      <c r="C3" s="3">
        <f xml:space="preserve"> (B3 *100) /B19* 0.01</f>
        <v>0.14102564102564102</v>
      </c>
    </row>
    <row r="4" spans="1:3" x14ac:dyDescent="0.3">
      <c r="A4">
        <v>2</v>
      </c>
      <c r="B4">
        <v>11</v>
      </c>
      <c r="C4" s="3">
        <f xml:space="preserve"> (B4 *100) /B19* 0.01</f>
        <v>0.14102564102564102</v>
      </c>
    </row>
    <row r="5" spans="1:3" x14ac:dyDescent="0.3">
      <c r="A5">
        <v>4</v>
      </c>
      <c r="B5">
        <v>9</v>
      </c>
      <c r="C5" s="3">
        <f xml:space="preserve"> (B5 *100) /B19* 0.01</f>
        <v>0.11538461538461539</v>
      </c>
    </row>
    <row r="6" spans="1:3" x14ac:dyDescent="0.3">
      <c r="A6">
        <v>5</v>
      </c>
      <c r="B6">
        <v>6</v>
      </c>
      <c r="C6" s="3">
        <f xml:space="preserve"> (B6 *100) /B19* 0.01</f>
        <v>7.6923076923076927E-2</v>
      </c>
    </row>
    <row r="7" spans="1:3" x14ac:dyDescent="0.3">
      <c r="A7">
        <v>6</v>
      </c>
      <c r="B7">
        <v>5</v>
      </c>
      <c r="C7" s="3">
        <f xml:space="preserve"> (B7 *100) /B19* 0.01</f>
        <v>6.4102564102564111E-2</v>
      </c>
    </row>
    <row r="8" spans="1:3" x14ac:dyDescent="0.3">
      <c r="A8">
        <v>7</v>
      </c>
      <c r="B8">
        <v>4</v>
      </c>
      <c r="C8" s="3">
        <f xml:space="preserve"> (B8 *100) /B19* 0.01</f>
        <v>5.1282051282051287E-2</v>
      </c>
    </row>
    <row r="9" spans="1:3" x14ac:dyDescent="0.3">
      <c r="A9">
        <v>8</v>
      </c>
      <c r="B9">
        <v>3</v>
      </c>
      <c r="C9" s="3">
        <f xml:space="preserve"> (B9 *100) /B19* 0.01</f>
        <v>3.8461538461538464E-2</v>
      </c>
    </row>
    <row r="10" spans="1:3" x14ac:dyDescent="0.3">
      <c r="A10">
        <v>12</v>
      </c>
      <c r="B10">
        <v>2</v>
      </c>
      <c r="C10" s="3">
        <f xml:space="preserve"> (B10 *100) /B19* 0.01</f>
        <v>2.5641025641025644E-2</v>
      </c>
    </row>
    <row r="11" spans="1:3" x14ac:dyDescent="0.3">
      <c r="A11">
        <v>0</v>
      </c>
      <c r="B11">
        <v>1</v>
      </c>
      <c r="C11" s="3">
        <f xml:space="preserve"> (B11 *100) /B19* 0.01</f>
        <v>1.2820512820512822E-2</v>
      </c>
    </row>
    <row r="12" spans="1:3" x14ac:dyDescent="0.3">
      <c r="A12">
        <v>9</v>
      </c>
      <c r="B12">
        <v>1</v>
      </c>
      <c r="C12" s="3">
        <f xml:space="preserve"> (B12 *100) /B19* 0.01</f>
        <v>1.2820512820512822E-2</v>
      </c>
    </row>
    <row r="13" spans="1:3" x14ac:dyDescent="0.3">
      <c r="A13">
        <v>10</v>
      </c>
      <c r="B13">
        <v>1</v>
      </c>
      <c r="C13" s="3">
        <f xml:space="preserve"> (B13 *100) /B19* 0.01</f>
        <v>1.2820512820512822E-2</v>
      </c>
    </row>
    <row r="14" spans="1:3" x14ac:dyDescent="0.3">
      <c r="A14">
        <v>15</v>
      </c>
      <c r="B14">
        <v>1</v>
      </c>
      <c r="C14" s="3">
        <f xml:space="preserve"> (B14 *100) /B19* 0.01</f>
        <v>1.2820512820512822E-2</v>
      </c>
    </row>
    <row r="15" spans="1:3" x14ac:dyDescent="0.3">
      <c r="A15">
        <v>30</v>
      </c>
      <c r="B15">
        <v>1</v>
      </c>
      <c r="C15" s="3">
        <f xml:space="preserve"> (B15 *100) /B19* 0.01</f>
        <v>1.2820512820512822E-2</v>
      </c>
    </row>
    <row r="16" spans="1:3" x14ac:dyDescent="0.3">
      <c r="A16">
        <v>33</v>
      </c>
      <c r="B16">
        <v>1</v>
      </c>
      <c r="C16" s="3">
        <f xml:space="preserve"> (B16 *100) /B19* 0.01</f>
        <v>1.2820512820512822E-2</v>
      </c>
    </row>
    <row r="17" spans="1:3" x14ac:dyDescent="0.3">
      <c r="A17">
        <v>37</v>
      </c>
      <c r="B17">
        <v>1</v>
      </c>
      <c r="C17" s="3">
        <f xml:space="preserve"> (B17 *100) /B19* 0.01</f>
        <v>1.2820512820512822E-2</v>
      </c>
    </row>
    <row r="18" spans="1:3" x14ac:dyDescent="0.3">
      <c r="A18">
        <v>322</v>
      </c>
      <c r="B18">
        <v>1</v>
      </c>
      <c r="C18" s="3">
        <f xml:space="preserve"> (B18 *100) /B19* 0.01</f>
        <v>1.2820512820512822E-2</v>
      </c>
    </row>
    <row r="19" spans="1:3" x14ac:dyDescent="0.3">
      <c r="B19">
        <f>SUM(B2:B18)</f>
        <v>78</v>
      </c>
      <c r="C19" s="6">
        <f>SUM(C2:C18)</f>
        <v>0.99999999999999956</v>
      </c>
    </row>
  </sheetData>
  <sortState xmlns:xlrd2="http://schemas.microsoft.com/office/spreadsheetml/2017/richdata2" ref="A2:C18">
    <sortCondition descending="1" ref="B2:B18"/>
  </sortState>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D18"/>
  <sheetViews>
    <sheetView workbookViewId="0">
      <selection activeCell="A10" sqref="A10:A12"/>
    </sheetView>
  </sheetViews>
  <sheetFormatPr baseColWidth="10" defaultRowHeight="14.4" x14ac:dyDescent="0.3"/>
  <cols>
    <col min="1" max="1" width="34.44140625" customWidth="1"/>
  </cols>
  <sheetData>
    <row r="1" spans="1:4" x14ac:dyDescent="0.3">
      <c r="A1" t="s">
        <v>157</v>
      </c>
      <c r="B1" t="s">
        <v>1</v>
      </c>
      <c r="C1" t="s">
        <v>2</v>
      </c>
    </row>
    <row r="2" spans="1:4" x14ac:dyDescent="0.3">
      <c r="A2">
        <v>2</v>
      </c>
      <c r="B2">
        <v>21</v>
      </c>
      <c r="C2" s="3">
        <f xml:space="preserve"> (B2 *100) /78* 0.01</f>
        <v>0.26923076923076922</v>
      </c>
      <c r="D2" s="3">
        <v>0.26923076923076922</v>
      </c>
    </row>
    <row r="3" spans="1:4" x14ac:dyDescent="0.3">
      <c r="A3">
        <v>1</v>
      </c>
      <c r="B3">
        <v>20</v>
      </c>
      <c r="C3" s="3">
        <f t="shared" ref="C3:C13" si="0" xml:space="preserve"> (B3 *100) /78* 0.01</f>
        <v>0.25641025641025644</v>
      </c>
      <c r="D3" s="3">
        <v>0.256410256410256</v>
      </c>
    </row>
    <row r="4" spans="1:4" x14ac:dyDescent="0.3">
      <c r="A4">
        <v>3</v>
      </c>
      <c r="B4">
        <v>11</v>
      </c>
      <c r="C4" s="3">
        <f t="shared" si="0"/>
        <v>0.14102564102564102</v>
      </c>
      <c r="D4" s="3">
        <v>0.14102564102564102</v>
      </c>
    </row>
    <row r="5" spans="1:4" x14ac:dyDescent="0.3">
      <c r="A5">
        <v>0</v>
      </c>
      <c r="B5">
        <v>10</v>
      </c>
      <c r="C5" s="3">
        <f t="shared" si="0"/>
        <v>0.12820512820512822</v>
      </c>
      <c r="D5" s="3">
        <v>0.12820512820512822</v>
      </c>
    </row>
    <row r="6" spans="1:4" x14ac:dyDescent="0.3">
      <c r="A6">
        <v>4</v>
      </c>
      <c r="B6">
        <v>7</v>
      </c>
      <c r="C6" s="3">
        <f t="shared" si="0"/>
        <v>8.9743589743589744E-2</v>
      </c>
      <c r="D6" s="3">
        <v>8.9743589743589744E-2</v>
      </c>
    </row>
    <row r="7" spans="1:4" x14ac:dyDescent="0.3">
      <c r="A7">
        <v>6</v>
      </c>
      <c r="B7">
        <v>2</v>
      </c>
      <c r="C7" s="3">
        <f t="shared" si="0"/>
        <v>2.5641025641025644E-2</v>
      </c>
      <c r="D7" s="3">
        <v>2.5641025641025644E-2</v>
      </c>
    </row>
    <row r="8" spans="1:4" x14ac:dyDescent="0.3">
      <c r="A8">
        <v>10</v>
      </c>
      <c r="B8">
        <v>2</v>
      </c>
      <c r="C8" s="3">
        <f t="shared" si="0"/>
        <v>2.5641025641025644E-2</v>
      </c>
      <c r="D8" s="3">
        <v>2.5641025641025644E-2</v>
      </c>
    </row>
    <row r="9" spans="1:4" x14ac:dyDescent="0.3">
      <c r="A9">
        <v>5</v>
      </c>
      <c r="B9">
        <v>1</v>
      </c>
      <c r="C9" s="3">
        <f t="shared" si="0"/>
        <v>1.2820512820512822E-2</v>
      </c>
      <c r="D9" s="3">
        <v>1.2820512820512822E-2</v>
      </c>
    </row>
    <row r="10" spans="1:4" x14ac:dyDescent="0.3">
      <c r="A10">
        <v>7</v>
      </c>
      <c r="B10">
        <v>1</v>
      </c>
      <c r="C10" s="3">
        <f t="shared" si="0"/>
        <v>1.2820512820512822E-2</v>
      </c>
      <c r="D10" s="3">
        <v>1.2820512820512822E-2</v>
      </c>
    </row>
    <row r="11" spans="1:4" x14ac:dyDescent="0.3">
      <c r="A11">
        <v>8</v>
      </c>
      <c r="B11">
        <v>1</v>
      </c>
      <c r="C11" s="3">
        <f t="shared" si="0"/>
        <v>1.2820512820512822E-2</v>
      </c>
      <c r="D11" s="3">
        <v>1.2820512820512822E-2</v>
      </c>
    </row>
    <row r="12" spans="1:4" x14ac:dyDescent="0.3">
      <c r="A12">
        <v>21</v>
      </c>
      <c r="B12">
        <v>1</v>
      </c>
      <c r="C12" s="3">
        <f t="shared" si="0"/>
        <v>1.2820512820512822E-2</v>
      </c>
      <c r="D12" s="3">
        <v>1.2820512820512822E-2</v>
      </c>
    </row>
    <row r="13" spans="1:4" x14ac:dyDescent="0.3">
      <c r="A13">
        <v>22</v>
      </c>
      <c r="B13">
        <v>1</v>
      </c>
      <c r="C13" s="3">
        <f t="shared" si="0"/>
        <v>1.2820512820512822E-2</v>
      </c>
      <c r="D13" s="3">
        <v>1.2820512820512822E-2</v>
      </c>
    </row>
    <row r="14" spans="1:4" x14ac:dyDescent="0.3">
      <c r="B14">
        <f>SUM(B2:B13)</f>
        <v>78</v>
      </c>
      <c r="C14" s="6">
        <f>SUM(C2:C13)</f>
        <v>0.99999999999999989</v>
      </c>
      <c r="D14" s="3"/>
    </row>
    <row r="15" spans="1:4" x14ac:dyDescent="0.3">
      <c r="D15" s="3"/>
    </row>
    <row r="16" spans="1:4" x14ac:dyDescent="0.3">
      <c r="D16" s="3"/>
    </row>
    <row r="17" spans="4:4" x14ac:dyDescent="0.3">
      <c r="D17" s="3"/>
    </row>
    <row r="18" spans="4:4" x14ac:dyDescent="0.3">
      <c r="D18" s="3"/>
    </row>
  </sheetData>
  <sortState xmlns:xlrd2="http://schemas.microsoft.com/office/spreadsheetml/2017/richdata2" ref="A2:C13">
    <sortCondition descending="1" ref="B2:B13"/>
  </sortState>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D35"/>
  <sheetViews>
    <sheetView workbookViewId="0">
      <selection activeCell="E12" sqref="E12"/>
    </sheetView>
  </sheetViews>
  <sheetFormatPr baseColWidth="10" defaultRowHeight="14.4" x14ac:dyDescent="0.3"/>
  <sheetData>
    <row r="1" spans="1:4" x14ac:dyDescent="0.3">
      <c r="A1" t="s">
        <v>152</v>
      </c>
      <c r="B1" t="s">
        <v>1</v>
      </c>
      <c r="C1" t="s">
        <v>2</v>
      </c>
      <c r="D1" t="s">
        <v>990</v>
      </c>
    </row>
    <row r="2" spans="1:4" x14ac:dyDescent="0.3">
      <c r="A2" t="s">
        <v>200</v>
      </c>
      <c r="B2">
        <v>8</v>
      </c>
      <c r="C2">
        <v>10.2564102564103</v>
      </c>
      <c r="D2" s="3">
        <f t="shared" ref="D2:D34" si="0" xml:space="preserve"> (B2*100)/78 * 0.01</f>
        <v>0.10256410256410257</v>
      </c>
    </row>
    <row r="3" spans="1:4" x14ac:dyDescent="0.3">
      <c r="A3" t="s">
        <v>453</v>
      </c>
      <c r="B3">
        <v>6</v>
      </c>
      <c r="C3">
        <v>7.6923076923076898</v>
      </c>
      <c r="D3" s="3">
        <f t="shared" si="0"/>
        <v>7.6923076923076927E-2</v>
      </c>
    </row>
    <row r="4" spans="1:4" x14ac:dyDescent="0.3">
      <c r="A4" s="8">
        <v>10</v>
      </c>
      <c r="B4">
        <v>5</v>
      </c>
      <c r="C4">
        <v>6.4102564102564097</v>
      </c>
      <c r="D4" s="3">
        <f t="shared" si="0"/>
        <v>6.4102564102564111E-2</v>
      </c>
    </row>
    <row r="5" spans="1:4" x14ac:dyDescent="0.3">
      <c r="A5" t="s">
        <v>319</v>
      </c>
      <c r="B5">
        <v>5</v>
      </c>
      <c r="C5">
        <v>6.4102564102564097</v>
      </c>
      <c r="D5" s="3">
        <f t="shared" si="0"/>
        <v>6.4102564102564111E-2</v>
      </c>
    </row>
    <row r="6" spans="1:4" x14ac:dyDescent="0.3">
      <c r="A6" t="s">
        <v>270</v>
      </c>
      <c r="B6">
        <v>4</v>
      </c>
      <c r="C6">
        <v>5.1282051282051304</v>
      </c>
      <c r="D6" s="3">
        <f t="shared" si="0"/>
        <v>5.1282051282051287E-2</v>
      </c>
    </row>
    <row r="7" spans="1:4" x14ac:dyDescent="0.3">
      <c r="A7" t="s">
        <v>381</v>
      </c>
      <c r="B7">
        <v>4</v>
      </c>
      <c r="C7">
        <v>5.1282051282051304</v>
      </c>
      <c r="D7" s="3">
        <f t="shared" si="0"/>
        <v>5.1282051282051287E-2</v>
      </c>
    </row>
    <row r="8" spans="1:4" x14ac:dyDescent="0.3">
      <c r="A8" t="s">
        <v>219</v>
      </c>
      <c r="B8">
        <v>3</v>
      </c>
      <c r="C8">
        <v>3.8461538461538498</v>
      </c>
      <c r="D8" s="3">
        <f t="shared" si="0"/>
        <v>3.8461538461538464E-2</v>
      </c>
    </row>
    <row r="9" spans="1:4" x14ac:dyDescent="0.3">
      <c r="A9" t="s">
        <v>439</v>
      </c>
      <c r="B9">
        <v>3</v>
      </c>
      <c r="C9">
        <v>3.8461538461538498</v>
      </c>
      <c r="D9" s="3">
        <f t="shared" si="0"/>
        <v>3.8461538461538464E-2</v>
      </c>
    </row>
    <row r="10" spans="1:4" x14ac:dyDescent="0.3">
      <c r="A10" t="s">
        <v>239</v>
      </c>
      <c r="B10">
        <v>3</v>
      </c>
      <c r="C10">
        <v>3.8461538461538498</v>
      </c>
      <c r="D10" s="3">
        <f t="shared" si="0"/>
        <v>3.8461538461538464E-2</v>
      </c>
    </row>
    <row r="11" spans="1:4" x14ac:dyDescent="0.3">
      <c r="A11" t="s">
        <v>623</v>
      </c>
      <c r="B11">
        <v>3</v>
      </c>
      <c r="C11">
        <v>3.8461538461538498</v>
      </c>
      <c r="D11" s="3">
        <f t="shared" si="0"/>
        <v>3.8461538461538464E-2</v>
      </c>
    </row>
    <row r="12" spans="1:4" x14ac:dyDescent="0.3">
      <c r="A12" t="s">
        <v>497</v>
      </c>
      <c r="B12">
        <v>3</v>
      </c>
      <c r="C12">
        <v>3.8461538461538498</v>
      </c>
      <c r="D12" s="3">
        <f t="shared" si="0"/>
        <v>3.8461538461538464E-2</v>
      </c>
    </row>
    <row r="13" spans="1:4" x14ac:dyDescent="0.3">
      <c r="A13" t="s">
        <v>637</v>
      </c>
      <c r="B13">
        <v>2</v>
      </c>
      <c r="C13">
        <v>2.5641025641025599</v>
      </c>
      <c r="D13" s="3">
        <f t="shared" si="0"/>
        <v>2.5641025641025644E-2</v>
      </c>
    </row>
    <row r="14" spans="1:4" x14ac:dyDescent="0.3">
      <c r="A14" t="s">
        <v>357</v>
      </c>
      <c r="B14">
        <v>2</v>
      </c>
      <c r="C14">
        <v>2.5641025641025599</v>
      </c>
      <c r="D14" s="3">
        <f t="shared" si="0"/>
        <v>2.5641025641025644E-2</v>
      </c>
    </row>
    <row r="15" spans="1:4" x14ac:dyDescent="0.3">
      <c r="A15" t="s">
        <v>755</v>
      </c>
      <c r="B15">
        <v>2</v>
      </c>
      <c r="C15">
        <v>2.5641025641025599</v>
      </c>
      <c r="D15" s="3">
        <f t="shared" si="0"/>
        <v>2.5641025641025644E-2</v>
      </c>
    </row>
    <row r="16" spans="1:4" x14ac:dyDescent="0.3">
      <c r="A16" t="s">
        <v>772</v>
      </c>
      <c r="B16">
        <v>2</v>
      </c>
      <c r="C16">
        <v>2.5641025641025599</v>
      </c>
      <c r="D16" s="3">
        <f t="shared" si="0"/>
        <v>2.5641025641025644E-2</v>
      </c>
    </row>
    <row r="17" spans="1:4" x14ac:dyDescent="0.3">
      <c r="A17" t="s">
        <v>306</v>
      </c>
      <c r="B17">
        <v>1</v>
      </c>
      <c r="C17">
        <v>1.2820512820512799</v>
      </c>
      <c r="D17" s="3">
        <f t="shared" si="0"/>
        <v>1.2820512820512822E-2</v>
      </c>
    </row>
    <row r="18" spans="1:4" x14ac:dyDescent="0.3">
      <c r="A18" t="s">
        <v>681</v>
      </c>
      <c r="B18">
        <v>1</v>
      </c>
      <c r="C18">
        <v>1.2820512820512799</v>
      </c>
      <c r="D18" s="3">
        <f t="shared" si="0"/>
        <v>1.2820512820512822E-2</v>
      </c>
    </row>
    <row r="19" spans="1:4" x14ac:dyDescent="0.3">
      <c r="A19" t="s">
        <v>737</v>
      </c>
      <c r="B19">
        <v>1</v>
      </c>
      <c r="C19">
        <v>1.2820512820512799</v>
      </c>
      <c r="D19" s="3">
        <f t="shared" si="0"/>
        <v>1.2820512820512822E-2</v>
      </c>
    </row>
    <row r="20" spans="1:4" x14ac:dyDescent="0.3">
      <c r="A20" t="s">
        <v>258</v>
      </c>
      <c r="B20">
        <v>1</v>
      </c>
      <c r="C20">
        <v>1.2820512820512799</v>
      </c>
      <c r="D20" s="3">
        <f t="shared" si="0"/>
        <v>1.2820512820512822E-2</v>
      </c>
    </row>
    <row r="21" spans="1:4" x14ac:dyDescent="0.3">
      <c r="A21" t="s">
        <v>469</v>
      </c>
      <c r="B21">
        <v>1</v>
      </c>
      <c r="C21">
        <v>1.2820512820512799</v>
      </c>
      <c r="D21" s="3">
        <f t="shared" si="0"/>
        <v>1.2820512820512822E-2</v>
      </c>
    </row>
    <row r="22" spans="1:4" x14ac:dyDescent="0.3">
      <c r="A22" t="s">
        <v>333</v>
      </c>
      <c r="B22">
        <v>1</v>
      </c>
      <c r="C22">
        <v>1.2820512820512799</v>
      </c>
      <c r="D22" s="3">
        <f t="shared" si="0"/>
        <v>1.2820512820512822E-2</v>
      </c>
    </row>
    <row r="23" spans="1:4" x14ac:dyDescent="0.3">
      <c r="A23" t="s">
        <v>812</v>
      </c>
      <c r="B23">
        <v>1</v>
      </c>
      <c r="C23">
        <v>1.2820512820512799</v>
      </c>
      <c r="D23" s="3">
        <f t="shared" si="0"/>
        <v>1.2820512820512822E-2</v>
      </c>
    </row>
    <row r="24" spans="1:4" x14ac:dyDescent="0.3">
      <c r="A24" t="s">
        <v>650</v>
      </c>
      <c r="B24">
        <v>1</v>
      </c>
      <c r="C24">
        <v>1.2820512820512799</v>
      </c>
      <c r="D24" s="3">
        <f t="shared" si="0"/>
        <v>1.2820512820512822E-2</v>
      </c>
    </row>
    <row r="25" spans="1:4" x14ac:dyDescent="0.3">
      <c r="A25" t="s">
        <v>916</v>
      </c>
      <c r="B25">
        <v>1</v>
      </c>
      <c r="C25">
        <v>1.2820512820512799</v>
      </c>
      <c r="D25" s="3">
        <f t="shared" si="0"/>
        <v>1.2820512820512822E-2</v>
      </c>
    </row>
    <row r="26" spans="1:4" x14ac:dyDescent="0.3">
      <c r="A26" t="s">
        <v>696</v>
      </c>
      <c r="B26">
        <v>1</v>
      </c>
      <c r="C26">
        <v>1.2820512820512799</v>
      </c>
      <c r="D26" s="3">
        <f t="shared" si="0"/>
        <v>1.2820512820512822E-2</v>
      </c>
    </row>
    <row r="27" spans="1:4" x14ac:dyDescent="0.3">
      <c r="A27" t="s">
        <v>345</v>
      </c>
      <c r="B27">
        <v>1</v>
      </c>
      <c r="C27">
        <v>1.2820512820512799</v>
      </c>
      <c r="D27" s="3">
        <f t="shared" si="0"/>
        <v>1.2820512820512822E-2</v>
      </c>
    </row>
    <row r="28" spans="1:4" x14ac:dyDescent="0.3">
      <c r="A28" t="s">
        <v>802</v>
      </c>
      <c r="B28">
        <v>1</v>
      </c>
      <c r="C28">
        <v>1.2820512820512799</v>
      </c>
      <c r="D28" s="3">
        <f t="shared" si="0"/>
        <v>1.2820512820512822E-2</v>
      </c>
    </row>
    <row r="29" spans="1:4" x14ac:dyDescent="0.3">
      <c r="A29" t="s">
        <v>597</v>
      </c>
      <c r="B29">
        <v>1</v>
      </c>
      <c r="C29">
        <v>1.2820512820512799</v>
      </c>
      <c r="D29" s="3">
        <f t="shared" si="0"/>
        <v>1.2820512820512822E-2</v>
      </c>
    </row>
    <row r="30" spans="1:4" x14ac:dyDescent="0.3">
      <c r="A30" t="s">
        <v>547</v>
      </c>
      <c r="B30">
        <v>1</v>
      </c>
      <c r="C30">
        <v>1.2820512820512799</v>
      </c>
      <c r="D30" s="3">
        <f t="shared" si="0"/>
        <v>1.2820512820512822E-2</v>
      </c>
    </row>
    <row r="31" spans="1:4" x14ac:dyDescent="0.3">
      <c r="A31" t="s">
        <v>556</v>
      </c>
      <c r="B31">
        <v>1</v>
      </c>
      <c r="C31">
        <v>1.2820512820512799</v>
      </c>
      <c r="D31" s="3">
        <f t="shared" si="0"/>
        <v>1.2820512820512822E-2</v>
      </c>
    </row>
    <row r="32" spans="1:4" x14ac:dyDescent="0.3">
      <c r="A32" t="s">
        <v>425</v>
      </c>
      <c r="B32">
        <v>1</v>
      </c>
      <c r="C32">
        <v>1.2820512820512799</v>
      </c>
      <c r="D32" s="3">
        <f t="shared" si="0"/>
        <v>1.2820512820512822E-2</v>
      </c>
    </row>
    <row r="33" spans="1:4" x14ac:dyDescent="0.3">
      <c r="A33" t="s">
        <v>857</v>
      </c>
      <c r="B33">
        <v>1</v>
      </c>
      <c r="C33">
        <v>1.2820512820512799</v>
      </c>
      <c r="D33" s="3">
        <f t="shared" si="0"/>
        <v>1.2820512820512822E-2</v>
      </c>
    </row>
    <row r="34" spans="1:4" x14ac:dyDescent="0.3">
      <c r="A34" t="s">
        <v>296</v>
      </c>
      <c r="B34">
        <v>1</v>
      </c>
      <c r="C34">
        <v>1.2820512820512799</v>
      </c>
      <c r="D34" s="3">
        <f t="shared" si="0"/>
        <v>1.2820512820512822E-2</v>
      </c>
    </row>
    <row r="35" spans="1:4" x14ac:dyDescent="0.3">
      <c r="B35">
        <f>SUM(B2:B34)</f>
        <v>73</v>
      </c>
    </row>
  </sheetData>
  <sortState xmlns:xlrd2="http://schemas.microsoft.com/office/spreadsheetml/2017/richdata2" ref="A2:D35">
    <sortCondition descending="1" ref="D2:D35"/>
  </sortState>
  <pageMargins left="0.7" right="0.7" top="0.75" bottom="0.75" header="0.3" footer="0.3"/>
  <pageSetup paperSize="9" orientation="portrait" horizontalDpi="300" verticalDpi="30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D27D-8CA8-41EE-AD1C-CD34A1E3C939}">
  <dimension ref="A1:C12"/>
  <sheetViews>
    <sheetView workbookViewId="0">
      <selection activeCell="I25" sqref="I25"/>
    </sheetView>
  </sheetViews>
  <sheetFormatPr baseColWidth="10" defaultRowHeight="14.4" x14ac:dyDescent="0.3"/>
  <cols>
    <col min="1" max="1" width="23.6640625" customWidth="1"/>
  </cols>
  <sheetData>
    <row r="1" spans="1:3" x14ac:dyDescent="0.3">
      <c r="A1" t="s">
        <v>991</v>
      </c>
      <c r="B1" t="s">
        <v>982</v>
      </c>
      <c r="C1" t="s">
        <v>2</v>
      </c>
    </row>
    <row r="2" spans="1:3" x14ac:dyDescent="0.3">
      <c r="A2" t="s">
        <v>325</v>
      </c>
      <c r="B2">
        <v>42</v>
      </c>
      <c r="C2" s="3">
        <f t="shared" ref="C2:C12" si="0" xml:space="preserve"> (B2*100) / 78* 0.01</f>
        <v>0.53846153846153844</v>
      </c>
    </row>
    <row r="3" spans="1:3" x14ac:dyDescent="0.3">
      <c r="A3" t="s">
        <v>994</v>
      </c>
      <c r="B3">
        <v>29</v>
      </c>
      <c r="C3" s="3">
        <f t="shared" si="0"/>
        <v>0.37179487179487181</v>
      </c>
    </row>
    <row r="4" spans="1:3" x14ac:dyDescent="0.3">
      <c r="A4" t="s">
        <v>332</v>
      </c>
      <c r="B4">
        <v>26</v>
      </c>
      <c r="C4" s="3">
        <f t="shared" si="0"/>
        <v>0.33333333333333337</v>
      </c>
    </row>
    <row r="5" spans="1:3" x14ac:dyDescent="0.3">
      <c r="A5" t="s">
        <v>995</v>
      </c>
      <c r="B5">
        <v>29</v>
      </c>
      <c r="C5" s="3">
        <f t="shared" si="0"/>
        <v>0.37179487179487181</v>
      </c>
    </row>
    <row r="6" spans="1:3" x14ac:dyDescent="0.3">
      <c r="A6" t="s">
        <v>996</v>
      </c>
      <c r="B6">
        <v>22</v>
      </c>
      <c r="C6" s="3">
        <f t="shared" si="0"/>
        <v>0.28205128205128205</v>
      </c>
    </row>
    <row r="7" spans="1:3" x14ac:dyDescent="0.3">
      <c r="A7" t="s">
        <v>487</v>
      </c>
      <c r="B7">
        <v>18</v>
      </c>
      <c r="C7" s="3">
        <f t="shared" si="0"/>
        <v>0.23076923076923078</v>
      </c>
    </row>
    <row r="8" spans="1:3" x14ac:dyDescent="0.3">
      <c r="A8" t="s">
        <v>252</v>
      </c>
      <c r="B8">
        <v>13</v>
      </c>
      <c r="C8" s="3">
        <f t="shared" si="0"/>
        <v>0.16666666666666669</v>
      </c>
    </row>
    <row r="9" spans="1:3" x14ac:dyDescent="0.3">
      <c r="A9" t="s">
        <v>992</v>
      </c>
      <c r="B9">
        <v>31</v>
      </c>
      <c r="C9" s="3">
        <f t="shared" si="0"/>
        <v>0.39743589743589747</v>
      </c>
    </row>
    <row r="10" spans="1:3" x14ac:dyDescent="0.3">
      <c r="A10" t="s">
        <v>644</v>
      </c>
      <c r="B10">
        <v>23</v>
      </c>
      <c r="C10" s="3">
        <f t="shared" si="0"/>
        <v>0.29487179487179488</v>
      </c>
    </row>
    <row r="11" spans="1:3" x14ac:dyDescent="0.3">
      <c r="A11" t="s">
        <v>997</v>
      </c>
      <c r="B11">
        <v>18</v>
      </c>
      <c r="C11" s="3">
        <f t="shared" si="0"/>
        <v>0.23076923076923078</v>
      </c>
    </row>
    <row r="12" spans="1:3" x14ac:dyDescent="0.3">
      <c r="A12" t="s">
        <v>993</v>
      </c>
      <c r="B12">
        <v>31</v>
      </c>
      <c r="C12" s="3">
        <f t="shared" si="0"/>
        <v>0.39743589743589747</v>
      </c>
    </row>
  </sheetData>
  <sortState xmlns:xlrd2="http://schemas.microsoft.com/office/spreadsheetml/2017/richdata2" ref="A2:C12">
    <sortCondition ref="A2:A12"/>
  </sortState>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7EE90-CC68-43A7-9BB6-404633ACF5F8}">
  <dimension ref="A1:E11"/>
  <sheetViews>
    <sheetView workbookViewId="0">
      <selection activeCell="A15" sqref="A15"/>
    </sheetView>
  </sheetViews>
  <sheetFormatPr baseColWidth="10" defaultRowHeight="14.4" x14ac:dyDescent="0.3"/>
  <cols>
    <col min="1" max="1" width="39.33203125" customWidth="1"/>
    <col min="2" max="2" width="30.109375" customWidth="1"/>
    <col min="3" max="3" width="13.109375" customWidth="1"/>
    <col min="4" max="4" width="12" customWidth="1"/>
    <col min="5" max="5" width="25.33203125" customWidth="1"/>
  </cols>
  <sheetData>
    <row r="1" spans="1:5" x14ac:dyDescent="0.3">
      <c r="A1" t="s">
        <v>1003</v>
      </c>
      <c r="B1" t="s">
        <v>1004</v>
      </c>
      <c r="C1" t="s">
        <v>1006</v>
      </c>
      <c r="D1" t="s">
        <v>1005</v>
      </c>
      <c r="E1" t="s">
        <v>1007</v>
      </c>
    </row>
    <row r="2" spans="1:5" x14ac:dyDescent="0.3">
      <c r="A2" t="s">
        <v>487</v>
      </c>
      <c r="B2">
        <v>18</v>
      </c>
      <c r="C2" s="10">
        <v>23</v>
      </c>
      <c r="D2">
        <v>35</v>
      </c>
      <c r="E2" s="9">
        <v>-45</v>
      </c>
    </row>
    <row r="3" spans="1:5" x14ac:dyDescent="0.3">
      <c r="A3" t="s">
        <v>997</v>
      </c>
      <c r="B3">
        <v>18</v>
      </c>
      <c r="C3" s="10">
        <v>23</v>
      </c>
      <c r="D3">
        <v>20</v>
      </c>
      <c r="E3" s="9">
        <v>-26</v>
      </c>
    </row>
    <row r="4" spans="1:5" x14ac:dyDescent="0.3">
      <c r="A4" t="s">
        <v>996</v>
      </c>
      <c r="B4">
        <v>22</v>
      </c>
      <c r="C4" s="10">
        <v>28</v>
      </c>
      <c r="D4">
        <v>15</v>
      </c>
      <c r="E4" s="9">
        <v>-19</v>
      </c>
    </row>
    <row r="5" spans="1:5" x14ac:dyDescent="0.3">
      <c r="A5" t="s">
        <v>644</v>
      </c>
      <c r="B5">
        <v>23</v>
      </c>
      <c r="C5" s="10">
        <v>29</v>
      </c>
      <c r="D5">
        <v>28</v>
      </c>
      <c r="E5" s="9">
        <v>-36</v>
      </c>
    </row>
    <row r="6" spans="1:5" x14ac:dyDescent="0.3">
      <c r="A6" t="s">
        <v>332</v>
      </c>
      <c r="B6">
        <v>26</v>
      </c>
      <c r="C6" s="10">
        <v>33</v>
      </c>
      <c r="D6">
        <v>15</v>
      </c>
      <c r="E6" s="9">
        <v>-19</v>
      </c>
    </row>
    <row r="7" spans="1:5" x14ac:dyDescent="0.3">
      <c r="A7" t="s">
        <v>994</v>
      </c>
      <c r="B7">
        <v>29</v>
      </c>
      <c r="C7" s="10">
        <v>37</v>
      </c>
      <c r="D7">
        <v>26</v>
      </c>
      <c r="E7" s="9">
        <v>-33</v>
      </c>
    </row>
    <row r="8" spans="1:5" x14ac:dyDescent="0.3">
      <c r="A8" t="s">
        <v>995</v>
      </c>
      <c r="B8">
        <v>29</v>
      </c>
      <c r="C8" s="10">
        <v>37</v>
      </c>
      <c r="D8">
        <v>37</v>
      </c>
      <c r="E8" s="9">
        <v>-47</v>
      </c>
    </row>
    <row r="9" spans="1:5" x14ac:dyDescent="0.3">
      <c r="A9" t="s">
        <v>992</v>
      </c>
      <c r="B9">
        <v>31</v>
      </c>
      <c r="C9" s="10">
        <v>39</v>
      </c>
      <c r="D9">
        <v>24</v>
      </c>
      <c r="E9" s="9">
        <v>-31</v>
      </c>
    </row>
    <row r="10" spans="1:5" x14ac:dyDescent="0.3">
      <c r="A10" t="s">
        <v>993</v>
      </c>
      <c r="B10">
        <v>31</v>
      </c>
      <c r="C10" s="10">
        <v>39</v>
      </c>
      <c r="D10">
        <v>27</v>
      </c>
      <c r="E10" s="9">
        <v>-35</v>
      </c>
    </row>
    <row r="11" spans="1:5" x14ac:dyDescent="0.3">
      <c r="A11" t="s">
        <v>325</v>
      </c>
      <c r="B11">
        <v>42</v>
      </c>
      <c r="C11" s="10">
        <v>53</v>
      </c>
      <c r="D11">
        <v>17</v>
      </c>
      <c r="E11" s="9">
        <v>-22</v>
      </c>
    </row>
  </sheetData>
  <sortState xmlns:xlrd2="http://schemas.microsoft.com/office/spreadsheetml/2017/richdata2" ref="A2:E11">
    <sortCondition ref="C2:C11"/>
  </sortState>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35163-53EA-49A9-A704-6B53EC89C274}">
  <dimension ref="A1:C13"/>
  <sheetViews>
    <sheetView workbookViewId="0">
      <selection activeCell="A2" sqref="A2:C13"/>
    </sheetView>
  </sheetViews>
  <sheetFormatPr baseColWidth="10" defaultRowHeight="14.4" x14ac:dyDescent="0.3"/>
  <cols>
    <col min="1" max="1" width="34.44140625" customWidth="1"/>
    <col min="2" max="2" width="22.5546875" customWidth="1"/>
  </cols>
  <sheetData>
    <row r="1" spans="1:3" x14ac:dyDescent="0.3">
      <c r="A1" t="s">
        <v>991</v>
      </c>
      <c r="B1" t="s">
        <v>982</v>
      </c>
      <c r="C1" t="s">
        <v>2</v>
      </c>
    </row>
    <row r="2" spans="1:3" x14ac:dyDescent="0.3">
      <c r="A2" t="s">
        <v>998</v>
      </c>
      <c r="B2">
        <v>37</v>
      </c>
      <c r="C2" s="3">
        <f xml:space="preserve"> (B2*100)/78 *0.01</f>
        <v>0.47435897435897439</v>
      </c>
    </row>
    <row r="3" spans="1:3" x14ac:dyDescent="0.3">
      <c r="A3" t="s">
        <v>487</v>
      </c>
      <c r="B3">
        <v>35</v>
      </c>
      <c r="C3" s="3">
        <f t="shared" ref="C3:C13" si="0" xml:space="preserve"> (B3*100)/78 *0.01</f>
        <v>0.44871794871794868</v>
      </c>
    </row>
    <row r="4" spans="1:3" x14ac:dyDescent="0.3">
      <c r="A4" t="s">
        <v>999</v>
      </c>
      <c r="B4">
        <v>28</v>
      </c>
      <c r="C4" s="3">
        <f t="shared" si="0"/>
        <v>0.35897435897435898</v>
      </c>
    </row>
    <row r="5" spans="1:3" x14ac:dyDescent="0.3">
      <c r="A5" t="s">
        <v>1000</v>
      </c>
      <c r="B5">
        <v>27</v>
      </c>
      <c r="C5" s="3">
        <f t="shared" si="0"/>
        <v>0.34615384615384615</v>
      </c>
    </row>
    <row r="6" spans="1:3" x14ac:dyDescent="0.3">
      <c r="A6" t="s">
        <v>994</v>
      </c>
      <c r="B6">
        <v>26</v>
      </c>
      <c r="C6" s="3">
        <f t="shared" si="0"/>
        <v>0.33333333333333337</v>
      </c>
    </row>
    <row r="7" spans="1:3" x14ac:dyDescent="0.3">
      <c r="A7" t="s">
        <v>1001</v>
      </c>
      <c r="B7">
        <v>24</v>
      </c>
      <c r="C7" s="3">
        <f t="shared" si="0"/>
        <v>0.30769230769230771</v>
      </c>
    </row>
    <row r="8" spans="1:3" x14ac:dyDescent="0.3">
      <c r="A8" t="s">
        <v>997</v>
      </c>
      <c r="B8">
        <v>20</v>
      </c>
      <c r="C8" s="3">
        <f t="shared" si="0"/>
        <v>0.25641025641025644</v>
      </c>
    </row>
    <row r="9" spans="1:3" x14ac:dyDescent="0.3">
      <c r="A9" t="s">
        <v>325</v>
      </c>
      <c r="B9">
        <v>17</v>
      </c>
      <c r="C9" s="3">
        <f t="shared" si="0"/>
        <v>0.21794871794871795</v>
      </c>
    </row>
    <row r="10" spans="1:3" x14ac:dyDescent="0.3">
      <c r="A10" t="s">
        <v>1002</v>
      </c>
      <c r="B10">
        <v>15</v>
      </c>
      <c r="C10" s="3">
        <f t="shared" si="0"/>
        <v>0.19230769230769229</v>
      </c>
    </row>
    <row r="11" spans="1:3" x14ac:dyDescent="0.3">
      <c r="A11" t="s">
        <v>261</v>
      </c>
      <c r="B11">
        <v>15</v>
      </c>
      <c r="C11" s="3">
        <f t="shared" si="0"/>
        <v>0.19230769230769229</v>
      </c>
    </row>
    <row r="12" spans="1:3" x14ac:dyDescent="0.3">
      <c r="A12" t="s">
        <v>341</v>
      </c>
      <c r="B12">
        <v>3</v>
      </c>
      <c r="C12" s="3">
        <f t="shared" si="0"/>
        <v>3.8461538461538464E-2</v>
      </c>
    </row>
    <row r="13" spans="1:3" x14ac:dyDescent="0.3">
      <c r="A13" t="s">
        <v>252</v>
      </c>
      <c r="B13">
        <v>3</v>
      </c>
      <c r="C13" s="3">
        <f t="shared" si="0"/>
        <v>3.8461538461538464E-2</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38"/>
  <sheetViews>
    <sheetView workbookViewId="0">
      <selection activeCell="H40" sqref="H40"/>
    </sheetView>
  </sheetViews>
  <sheetFormatPr baseColWidth="10" defaultRowHeight="14.4" x14ac:dyDescent="0.3"/>
  <sheetData>
    <row r="1" spans="1:2" x14ac:dyDescent="0.3">
      <c r="A1" t="s">
        <v>40</v>
      </c>
      <c r="B1" t="s">
        <v>1</v>
      </c>
    </row>
    <row r="2" spans="1:2" x14ac:dyDescent="0.3">
      <c r="A2" t="s">
        <v>66</v>
      </c>
      <c r="B2">
        <v>1031</v>
      </c>
    </row>
    <row r="3" spans="1:2" x14ac:dyDescent="0.3">
      <c r="A3" t="s">
        <v>62</v>
      </c>
      <c r="B3">
        <v>876</v>
      </c>
    </row>
    <row r="4" spans="1:2" x14ac:dyDescent="0.3">
      <c r="A4" t="s">
        <v>71</v>
      </c>
      <c r="B4">
        <v>710</v>
      </c>
    </row>
    <row r="5" spans="1:2" x14ac:dyDescent="0.3">
      <c r="A5" t="s">
        <v>59</v>
      </c>
      <c r="B5">
        <v>580</v>
      </c>
    </row>
    <row r="6" spans="1:2" x14ac:dyDescent="0.3">
      <c r="A6" t="s">
        <v>52</v>
      </c>
      <c r="B6">
        <v>530</v>
      </c>
    </row>
    <row r="7" spans="1:2" x14ac:dyDescent="0.3">
      <c r="A7" t="s">
        <v>50</v>
      </c>
      <c r="B7">
        <v>500</v>
      </c>
    </row>
    <row r="8" spans="1:2" x14ac:dyDescent="0.3">
      <c r="A8" t="s">
        <v>67</v>
      </c>
      <c r="B8">
        <v>460</v>
      </c>
    </row>
    <row r="9" spans="1:2" x14ac:dyDescent="0.3">
      <c r="A9" t="s">
        <v>57</v>
      </c>
      <c r="B9">
        <v>400</v>
      </c>
    </row>
    <row r="10" spans="1:2" x14ac:dyDescent="0.3">
      <c r="A10" t="s">
        <v>58</v>
      </c>
      <c r="B10">
        <v>393</v>
      </c>
    </row>
    <row r="11" spans="1:2" x14ac:dyDescent="0.3">
      <c r="A11" t="s">
        <v>49</v>
      </c>
      <c r="B11">
        <v>261</v>
      </c>
    </row>
    <row r="12" spans="1:2" x14ac:dyDescent="0.3">
      <c r="A12" t="s">
        <v>45</v>
      </c>
      <c r="B12">
        <v>200</v>
      </c>
    </row>
    <row r="13" spans="1:2" x14ac:dyDescent="0.3">
      <c r="A13" t="s">
        <v>42</v>
      </c>
      <c r="B13">
        <v>179</v>
      </c>
    </row>
    <row r="14" spans="1:2" x14ac:dyDescent="0.3">
      <c r="A14" t="s">
        <v>46</v>
      </c>
      <c r="B14">
        <v>168</v>
      </c>
    </row>
    <row r="15" spans="1:2" x14ac:dyDescent="0.3">
      <c r="A15" t="s">
        <v>73</v>
      </c>
      <c r="B15">
        <v>150</v>
      </c>
    </row>
    <row r="16" spans="1:2" x14ac:dyDescent="0.3">
      <c r="A16" t="s">
        <v>75</v>
      </c>
      <c r="B16">
        <v>150</v>
      </c>
    </row>
    <row r="17" spans="1:2" x14ac:dyDescent="0.3">
      <c r="A17" t="s">
        <v>48</v>
      </c>
      <c r="B17">
        <v>130</v>
      </c>
    </row>
    <row r="18" spans="1:2" x14ac:dyDescent="0.3">
      <c r="A18" t="s">
        <v>44</v>
      </c>
      <c r="B18">
        <v>114</v>
      </c>
    </row>
    <row r="19" spans="1:2" x14ac:dyDescent="0.3">
      <c r="A19" t="s">
        <v>60</v>
      </c>
      <c r="B19">
        <v>110</v>
      </c>
    </row>
    <row r="20" spans="1:2" x14ac:dyDescent="0.3">
      <c r="A20" t="s">
        <v>51</v>
      </c>
      <c r="B20">
        <v>108</v>
      </c>
    </row>
    <row r="21" spans="1:2" x14ac:dyDescent="0.3">
      <c r="A21" t="s">
        <v>43</v>
      </c>
      <c r="B21">
        <v>100</v>
      </c>
    </row>
    <row r="22" spans="1:2" x14ac:dyDescent="0.3">
      <c r="A22" t="s">
        <v>61</v>
      </c>
      <c r="B22">
        <v>100</v>
      </c>
    </row>
    <row r="23" spans="1:2" x14ac:dyDescent="0.3">
      <c r="A23" t="s">
        <v>63</v>
      </c>
      <c r="B23">
        <v>100</v>
      </c>
    </row>
    <row r="24" spans="1:2" x14ac:dyDescent="0.3">
      <c r="A24" t="s">
        <v>64</v>
      </c>
      <c r="B24">
        <v>75</v>
      </c>
    </row>
    <row r="25" spans="1:2" x14ac:dyDescent="0.3">
      <c r="A25" t="s">
        <v>76</v>
      </c>
      <c r="B25">
        <v>45</v>
      </c>
    </row>
    <row r="26" spans="1:2" x14ac:dyDescent="0.3">
      <c r="A26" t="s">
        <v>47</v>
      </c>
      <c r="B26">
        <v>40</v>
      </c>
    </row>
    <row r="27" spans="1:2" x14ac:dyDescent="0.3">
      <c r="A27" t="s">
        <v>54</v>
      </c>
      <c r="B27">
        <v>40</v>
      </c>
    </row>
    <row r="28" spans="1:2" x14ac:dyDescent="0.3">
      <c r="A28" t="s">
        <v>74</v>
      </c>
      <c r="B28">
        <v>40</v>
      </c>
    </row>
    <row r="29" spans="1:2" x14ac:dyDescent="0.3">
      <c r="A29" t="s">
        <v>69</v>
      </c>
      <c r="B29">
        <v>35</v>
      </c>
    </row>
    <row r="30" spans="1:2" x14ac:dyDescent="0.3">
      <c r="A30" t="s">
        <v>77</v>
      </c>
      <c r="B30">
        <v>25</v>
      </c>
    </row>
    <row r="31" spans="1:2" x14ac:dyDescent="0.3">
      <c r="A31" t="s">
        <v>72</v>
      </c>
      <c r="B31">
        <v>17</v>
      </c>
    </row>
    <row r="32" spans="1:2" x14ac:dyDescent="0.3">
      <c r="A32" t="s">
        <v>53</v>
      </c>
      <c r="B32">
        <v>15</v>
      </c>
    </row>
    <row r="33" spans="1:2" x14ac:dyDescent="0.3">
      <c r="A33" t="s">
        <v>55</v>
      </c>
      <c r="B33">
        <v>13</v>
      </c>
    </row>
    <row r="34" spans="1:2" x14ac:dyDescent="0.3">
      <c r="A34" t="s">
        <v>56</v>
      </c>
      <c r="B34">
        <v>10</v>
      </c>
    </row>
    <row r="35" spans="1:2" x14ac:dyDescent="0.3">
      <c r="A35" t="s">
        <v>68</v>
      </c>
      <c r="B35">
        <v>5</v>
      </c>
    </row>
    <row r="36" spans="1:2" x14ac:dyDescent="0.3">
      <c r="A36" t="s">
        <v>65</v>
      </c>
      <c r="B36">
        <v>3</v>
      </c>
    </row>
    <row r="37" spans="1:2" x14ac:dyDescent="0.3">
      <c r="A37" t="s">
        <v>41</v>
      </c>
      <c r="B37">
        <v>1</v>
      </c>
    </row>
    <row r="38" spans="1:2" x14ac:dyDescent="0.3">
      <c r="A38" t="s">
        <v>70</v>
      </c>
      <c r="B38">
        <v>1</v>
      </c>
    </row>
  </sheetData>
  <sortState xmlns:xlrd2="http://schemas.microsoft.com/office/spreadsheetml/2017/richdata2" ref="A2:B38">
    <sortCondition descending="1" ref="B2:B38"/>
  </sortState>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C2" sqref="C2:C3"/>
    </sheetView>
  </sheetViews>
  <sheetFormatPr baseColWidth="10" defaultRowHeight="14.4" x14ac:dyDescent="0.3"/>
  <sheetData>
    <row r="1" spans="1:4" x14ac:dyDescent="0.3">
      <c r="A1" t="s">
        <v>36</v>
      </c>
      <c r="B1" t="s">
        <v>1</v>
      </c>
      <c r="C1" t="s">
        <v>2</v>
      </c>
    </row>
    <row r="2" spans="1:4" x14ac:dyDescent="0.3">
      <c r="A2" t="s">
        <v>9</v>
      </c>
      <c r="B2">
        <v>16</v>
      </c>
      <c r="C2" s="2">
        <f xml:space="preserve"> 20.5128205128205 + D2</f>
        <v>26.923076923076909</v>
      </c>
      <c r="D2">
        <v>6.4102564102564097</v>
      </c>
    </row>
    <row r="3" spans="1:4" x14ac:dyDescent="0.3">
      <c r="A3" t="s">
        <v>11</v>
      </c>
      <c r="B3">
        <v>57</v>
      </c>
      <c r="C3" s="2">
        <v>73.076923076923094</v>
      </c>
    </row>
  </sheetData>
  <pageMargins left="0.7" right="0.7" top="0.75" bottom="0.75" header="0.3" footer="0.3"/>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12"/>
  <sheetViews>
    <sheetView workbookViewId="0">
      <selection activeCell="J7" sqref="J7"/>
    </sheetView>
  </sheetViews>
  <sheetFormatPr baseColWidth="10" defaultRowHeight="14.4" x14ac:dyDescent="0.3"/>
  <sheetData>
    <row r="1" spans="1:2" x14ac:dyDescent="0.3">
      <c r="A1" t="s">
        <v>123</v>
      </c>
      <c r="B1" t="s">
        <v>1</v>
      </c>
    </row>
    <row r="2" spans="1:2" x14ac:dyDescent="0.3">
      <c r="A2" t="s">
        <v>187</v>
      </c>
      <c r="B2">
        <v>5187</v>
      </c>
    </row>
    <row r="3" spans="1:2" x14ac:dyDescent="0.3">
      <c r="A3" t="s">
        <v>328</v>
      </c>
      <c r="B3">
        <v>1181</v>
      </c>
    </row>
    <row r="4" spans="1:2" x14ac:dyDescent="0.3">
      <c r="A4" t="s">
        <v>250</v>
      </c>
      <c r="B4">
        <v>513</v>
      </c>
    </row>
    <row r="5" spans="1:2" x14ac:dyDescent="0.3">
      <c r="A5" t="s">
        <v>293</v>
      </c>
      <c r="B5">
        <v>359</v>
      </c>
    </row>
    <row r="6" spans="1:2" x14ac:dyDescent="0.3">
      <c r="A6" t="s">
        <v>459</v>
      </c>
      <c r="B6">
        <v>114</v>
      </c>
    </row>
    <row r="7" spans="1:2" x14ac:dyDescent="0.3">
      <c r="A7" t="s">
        <v>277</v>
      </c>
      <c r="B7">
        <v>111</v>
      </c>
    </row>
    <row r="8" spans="1:2" x14ac:dyDescent="0.3">
      <c r="A8" t="s">
        <v>817</v>
      </c>
      <c r="B8">
        <v>100</v>
      </c>
    </row>
    <row r="9" spans="1:2" x14ac:dyDescent="0.3">
      <c r="A9" t="s">
        <v>95</v>
      </c>
      <c r="B9">
        <v>75</v>
      </c>
    </row>
    <row r="10" spans="1:2" x14ac:dyDescent="0.3">
      <c r="A10" t="s">
        <v>476</v>
      </c>
      <c r="B10">
        <v>35</v>
      </c>
    </row>
    <row r="11" spans="1:2" x14ac:dyDescent="0.3">
      <c r="A11" t="s">
        <v>871</v>
      </c>
      <c r="B11">
        <v>30</v>
      </c>
    </row>
    <row r="12" spans="1:2" x14ac:dyDescent="0.3">
      <c r="A12" t="s">
        <v>863</v>
      </c>
      <c r="B12">
        <v>10</v>
      </c>
    </row>
  </sheetData>
  <sortState xmlns:xlrd2="http://schemas.microsoft.com/office/spreadsheetml/2017/richdata2" ref="A2:B12">
    <sortCondition descending="1" ref="B2:B12"/>
  </sortState>
  <pageMargins left="0.7" right="0.7" top="0.75" bottom="0.75" header="0.3" footer="0.3"/>
  <pageSetup paperSize="9" orientation="portrait" horizontalDpi="300" verticalDpi="300"/>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5"/>
  <sheetViews>
    <sheetView workbookViewId="0">
      <selection activeCell="D1" sqref="D1:D4"/>
    </sheetView>
  </sheetViews>
  <sheetFormatPr baseColWidth="10" defaultRowHeight="14.4" x14ac:dyDescent="0.3"/>
  <sheetData>
    <row r="1" spans="1:4" x14ac:dyDescent="0.3">
      <c r="A1" t="s">
        <v>169</v>
      </c>
      <c r="B1" t="s">
        <v>1</v>
      </c>
      <c r="C1" t="s">
        <v>2</v>
      </c>
      <c r="D1" t="s">
        <v>974</v>
      </c>
    </row>
    <row r="2" spans="1:4" x14ac:dyDescent="0.3">
      <c r="A2" t="s">
        <v>9</v>
      </c>
      <c r="B2">
        <v>8</v>
      </c>
      <c r="C2">
        <v>10.2564102564103</v>
      </c>
      <c r="D2" s="3">
        <f xml:space="preserve"> (B2*100)/ B5 * 0.01</f>
        <v>0.13333333333333333</v>
      </c>
    </row>
    <row r="3" spans="1:4" x14ac:dyDescent="0.3">
      <c r="A3" t="s">
        <v>10</v>
      </c>
      <c r="B3">
        <v>18</v>
      </c>
      <c r="C3">
        <v>23.076923076923102</v>
      </c>
      <c r="D3" s="3"/>
    </row>
    <row r="4" spans="1:4" x14ac:dyDescent="0.3">
      <c r="A4" t="s">
        <v>206</v>
      </c>
      <c r="B4">
        <v>52</v>
      </c>
      <c r="C4">
        <v>66.6666666666667</v>
      </c>
      <c r="D4" s="3">
        <f xml:space="preserve"> (B4*100)/ B5 * 0.01</f>
        <v>0.8666666666666667</v>
      </c>
    </row>
    <row r="5" spans="1:4" x14ac:dyDescent="0.3">
      <c r="B5">
        <f>SUM(B2,B4)</f>
        <v>60</v>
      </c>
    </row>
  </sheetData>
  <pageMargins left="0.7" right="0.7" top="0.75" bottom="0.75" header="0.3" footer="0.3"/>
  <pageSetup paperSize="9" orientation="portrait" horizontalDpi="300" verticalDpi="300"/>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5"/>
  <sheetViews>
    <sheetView workbookViewId="0">
      <selection activeCell="L9" sqref="L9"/>
    </sheetView>
  </sheetViews>
  <sheetFormatPr baseColWidth="10" defaultRowHeight="14.4" x14ac:dyDescent="0.3"/>
  <sheetData>
    <row r="1" spans="1:4" x14ac:dyDescent="0.3">
      <c r="A1" t="s">
        <v>170</v>
      </c>
      <c r="B1" t="s">
        <v>1</v>
      </c>
      <c r="C1" t="s">
        <v>2</v>
      </c>
      <c r="D1" t="s">
        <v>974</v>
      </c>
    </row>
    <row r="2" spans="1:4" x14ac:dyDescent="0.3">
      <c r="A2" t="s">
        <v>9</v>
      </c>
      <c r="B2">
        <v>17</v>
      </c>
      <c r="C2">
        <v>21.794871794871799</v>
      </c>
      <c r="D2" s="3">
        <f xml:space="preserve"> (B2*100)/ B5 * 0.01</f>
        <v>0.28813559322033899</v>
      </c>
    </row>
    <row r="3" spans="1:4" x14ac:dyDescent="0.3">
      <c r="A3" t="s">
        <v>10</v>
      </c>
      <c r="B3">
        <v>19</v>
      </c>
      <c r="C3">
        <v>24.3589743589744</v>
      </c>
      <c r="D3" s="3"/>
    </row>
    <row r="4" spans="1:4" x14ac:dyDescent="0.3">
      <c r="A4" t="s">
        <v>11</v>
      </c>
      <c r="B4">
        <v>42</v>
      </c>
      <c r="C4">
        <v>53.846153846153797</v>
      </c>
      <c r="D4" s="3">
        <f xml:space="preserve"> (B4*100)/ B5 * 0.01</f>
        <v>0.71186440677966101</v>
      </c>
    </row>
    <row r="5" spans="1:4" x14ac:dyDescent="0.3">
      <c r="B5">
        <f>SUM(B2 + B4)</f>
        <v>59</v>
      </c>
    </row>
  </sheetData>
  <pageMargins left="0.7" right="0.7" top="0.75" bottom="0.75" header="0.3" footer="0.3"/>
  <pageSetup paperSize="9" orientation="portrait" horizontalDpi="300" verticalDpi="300"/>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4"/>
  <sheetViews>
    <sheetView workbookViewId="0">
      <selection activeCell="B1" sqref="B1:B1048576"/>
    </sheetView>
  </sheetViews>
  <sheetFormatPr baseColWidth="10" defaultRowHeight="14.4" x14ac:dyDescent="0.3"/>
  <cols>
    <col min="1" max="1" width="23.5546875" customWidth="1"/>
  </cols>
  <sheetData>
    <row r="1" spans="1:3" x14ac:dyDescent="0.3">
      <c r="A1" t="s">
        <v>170</v>
      </c>
      <c r="B1" t="s">
        <v>1</v>
      </c>
      <c r="C1" t="s">
        <v>2</v>
      </c>
    </row>
    <row r="2" spans="1:3" x14ac:dyDescent="0.3">
      <c r="A2" t="s">
        <v>9</v>
      </c>
      <c r="B2">
        <v>17</v>
      </c>
      <c r="C2">
        <v>21.794871794871799</v>
      </c>
    </row>
    <row r="3" spans="1:3" x14ac:dyDescent="0.3">
      <c r="A3" t="s">
        <v>10</v>
      </c>
      <c r="B3">
        <v>19</v>
      </c>
      <c r="C3">
        <v>24.3589743589744</v>
      </c>
    </row>
    <row r="4" spans="1:3" x14ac:dyDescent="0.3">
      <c r="A4" t="s">
        <v>11</v>
      </c>
      <c r="B4">
        <v>42</v>
      </c>
      <c r="C4">
        <v>53.846153846153797</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66"/>
  <sheetViews>
    <sheetView workbookViewId="0">
      <selection activeCell="I41" sqref="I41"/>
    </sheetView>
  </sheetViews>
  <sheetFormatPr baseColWidth="10" defaultRowHeight="14.4" x14ac:dyDescent="0.3"/>
  <sheetData>
    <row r="1" spans="1:1" x14ac:dyDescent="0.3">
      <c r="A1" t="s">
        <v>0</v>
      </c>
    </row>
    <row r="2" spans="1:1" x14ac:dyDescent="0.3">
      <c r="A2" t="s">
        <v>8</v>
      </c>
    </row>
    <row r="3" spans="1:1" x14ac:dyDescent="0.3">
      <c r="A3" t="s">
        <v>12</v>
      </c>
    </row>
    <row r="4" spans="1:1" x14ac:dyDescent="0.3">
      <c r="A4" t="s">
        <v>36</v>
      </c>
    </row>
    <row r="5" spans="1:1" x14ac:dyDescent="0.3">
      <c r="A5" t="s">
        <v>37</v>
      </c>
    </row>
    <row r="6" spans="1:1" x14ac:dyDescent="0.3">
      <c r="A6" t="s">
        <v>935</v>
      </c>
    </row>
    <row r="7" spans="1:1" x14ac:dyDescent="0.3">
      <c r="A7" t="s">
        <v>39</v>
      </c>
    </row>
    <row r="8" spans="1:1" x14ac:dyDescent="0.3">
      <c r="A8" t="s">
        <v>936</v>
      </c>
    </row>
    <row r="9" spans="1:1" x14ac:dyDescent="0.3">
      <c r="A9" t="s">
        <v>937</v>
      </c>
    </row>
    <row r="10" spans="1:1" x14ac:dyDescent="0.3">
      <c r="A10" t="s">
        <v>78</v>
      </c>
    </row>
    <row r="11" spans="1:1" x14ac:dyDescent="0.3">
      <c r="A11" t="s">
        <v>79</v>
      </c>
    </row>
    <row r="12" spans="1:1" x14ac:dyDescent="0.3">
      <c r="A12" t="s">
        <v>80</v>
      </c>
    </row>
    <row r="13" spans="1:1" x14ac:dyDescent="0.3">
      <c r="A13" t="s">
        <v>81</v>
      </c>
    </row>
    <row r="14" spans="1:1" x14ac:dyDescent="0.3">
      <c r="A14" t="s">
        <v>82</v>
      </c>
    </row>
    <row r="15" spans="1:1" x14ac:dyDescent="0.3">
      <c r="A15" t="s">
        <v>86</v>
      </c>
    </row>
    <row r="16" spans="1:1" x14ac:dyDescent="0.3">
      <c r="A16" t="s">
        <v>103</v>
      </c>
    </row>
    <row r="17" spans="1:1" x14ac:dyDescent="0.3">
      <c r="A17" t="s">
        <v>104</v>
      </c>
    </row>
    <row r="18" spans="1:1" x14ac:dyDescent="0.3">
      <c r="A18" t="s">
        <v>105</v>
      </c>
    </row>
    <row r="19" spans="1:1" x14ac:dyDescent="0.3">
      <c r="A19" t="s">
        <v>106</v>
      </c>
    </row>
    <row r="20" spans="1:1" x14ac:dyDescent="0.3">
      <c r="A20" t="s">
        <v>107</v>
      </c>
    </row>
    <row r="21" spans="1:1" x14ac:dyDescent="0.3">
      <c r="A21" t="s">
        <v>115</v>
      </c>
    </row>
    <row r="22" spans="1:1" x14ac:dyDescent="0.3">
      <c r="A22" t="s">
        <v>938</v>
      </c>
    </row>
    <row r="23" spans="1:1" x14ac:dyDescent="0.3">
      <c r="A23" t="s">
        <v>138</v>
      </c>
    </row>
    <row r="24" spans="1:1" x14ac:dyDescent="0.3">
      <c r="A24" t="s">
        <v>159</v>
      </c>
    </row>
    <row r="25" spans="1:1" x14ac:dyDescent="0.3">
      <c r="A25" t="s">
        <v>161</v>
      </c>
    </row>
    <row r="26" spans="1:1" x14ac:dyDescent="0.3">
      <c r="A26" t="s">
        <v>153</v>
      </c>
    </row>
    <row r="27" spans="1:1" x14ac:dyDescent="0.3">
      <c r="A27" t="s">
        <v>939</v>
      </c>
    </row>
    <row r="28" spans="1:1" x14ac:dyDescent="0.3">
      <c r="A28" t="s">
        <v>121</v>
      </c>
    </row>
    <row r="29" spans="1:1" x14ac:dyDescent="0.3">
      <c r="A29" t="s">
        <v>171</v>
      </c>
    </row>
    <row r="30" spans="1:1" x14ac:dyDescent="0.3">
      <c r="A30" t="s">
        <v>141</v>
      </c>
    </row>
    <row r="31" spans="1:1" x14ac:dyDescent="0.3">
      <c r="A31" t="s">
        <v>143</v>
      </c>
    </row>
    <row r="32" spans="1:1" x14ac:dyDescent="0.3">
      <c r="A32" t="s">
        <v>168</v>
      </c>
    </row>
    <row r="33" spans="1:1" x14ac:dyDescent="0.3">
      <c r="A33" t="s">
        <v>940</v>
      </c>
    </row>
    <row r="34" spans="1:1" x14ac:dyDescent="0.3">
      <c r="A34" t="s">
        <v>132</v>
      </c>
    </row>
    <row r="35" spans="1:1" x14ac:dyDescent="0.3">
      <c r="A35" t="s">
        <v>139</v>
      </c>
    </row>
    <row r="36" spans="1:1" x14ac:dyDescent="0.3">
      <c r="A36" t="s">
        <v>941</v>
      </c>
    </row>
    <row r="37" spans="1:1" x14ac:dyDescent="0.3">
      <c r="A37" t="s">
        <v>136</v>
      </c>
    </row>
    <row r="38" spans="1:1" x14ac:dyDescent="0.3">
      <c r="A38" t="s">
        <v>156</v>
      </c>
    </row>
    <row r="39" spans="1:1" x14ac:dyDescent="0.3">
      <c r="A39" t="s">
        <v>157</v>
      </c>
    </row>
    <row r="40" spans="1:1" x14ac:dyDescent="0.3">
      <c r="A40" t="s">
        <v>152</v>
      </c>
    </row>
    <row r="41" spans="1:1" x14ac:dyDescent="0.3">
      <c r="A41" t="s">
        <v>942</v>
      </c>
    </row>
    <row r="42" spans="1:1" x14ac:dyDescent="0.3">
      <c r="A42" t="s">
        <v>943</v>
      </c>
    </row>
    <row r="43" spans="1:1" x14ac:dyDescent="0.3">
      <c r="A43" t="s">
        <v>169</v>
      </c>
    </row>
    <row r="44" spans="1:1" x14ac:dyDescent="0.3">
      <c r="A44" t="s">
        <v>170</v>
      </c>
    </row>
    <row r="45" spans="1:1" x14ac:dyDescent="0.3">
      <c r="A45" t="s">
        <v>944</v>
      </c>
    </row>
    <row r="46" spans="1:1" x14ac:dyDescent="0.3">
      <c r="A46" t="s">
        <v>934</v>
      </c>
    </row>
    <row r="47" spans="1:1" x14ac:dyDescent="0.3">
      <c r="A47" t="s">
        <v>945</v>
      </c>
    </row>
    <row r="48" spans="1:1" x14ac:dyDescent="0.3">
      <c r="A48" t="s">
        <v>946</v>
      </c>
    </row>
    <row r="49" spans="1:1" x14ac:dyDescent="0.3">
      <c r="A49" t="s">
        <v>947</v>
      </c>
    </row>
    <row r="50" spans="1:1" x14ac:dyDescent="0.3">
      <c r="A50" t="s">
        <v>948</v>
      </c>
    </row>
    <row r="51" spans="1:1" x14ac:dyDescent="0.3">
      <c r="A51" t="s">
        <v>175</v>
      </c>
    </row>
    <row r="52" spans="1:1" x14ac:dyDescent="0.3">
      <c r="A52" t="s">
        <v>165</v>
      </c>
    </row>
    <row r="53" spans="1:1" x14ac:dyDescent="0.3">
      <c r="A53" t="s">
        <v>167</v>
      </c>
    </row>
    <row r="54" spans="1:1" x14ac:dyDescent="0.3">
      <c r="A54" t="s">
        <v>137</v>
      </c>
    </row>
    <row r="55" spans="1:1" x14ac:dyDescent="0.3">
      <c r="A55" t="s">
        <v>148</v>
      </c>
    </row>
    <row r="56" spans="1:1" x14ac:dyDescent="0.3">
      <c r="A56" t="s">
        <v>127</v>
      </c>
    </row>
    <row r="57" spans="1:1" x14ac:dyDescent="0.3">
      <c r="A57" t="s">
        <v>130</v>
      </c>
    </row>
    <row r="58" spans="1:1" x14ac:dyDescent="0.3">
      <c r="A58" t="s">
        <v>133</v>
      </c>
    </row>
    <row r="59" spans="1:1" x14ac:dyDescent="0.3">
      <c r="A59" t="s">
        <v>131</v>
      </c>
    </row>
    <row r="60" spans="1:1" x14ac:dyDescent="0.3">
      <c r="A60" t="s">
        <v>949</v>
      </c>
    </row>
    <row r="61" spans="1:1" x14ac:dyDescent="0.3">
      <c r="A61" t="s">
        <v>176</v>
      </c>
    </row>
    <row r="62" spans="1:1" x14ac:dyDescent="0.3">
      <c r="A62" t="s">
        <v>129</v>
      </c>
    </row>
    <row r="63" spans="1:1" x14ac:dyDescent="0.3">
      <c r="A63" t="s">
        <v>950</v>
      </c>
    </row>
    <row r="64" spans="1:1" x14ac:dyDescent="0.3">
      <c r="A64" t="s">
        <v>166</v>
      </c>
    </row>
    <row r="65" spans="1:1" x14ac:dyDescent="0.3">
      <c r="A65" t="s">
        <v>951</v>
      </c>
    </row>
    <row r="66" spans="1:1" x14ac:dyDescent="0.3">
      <c r="A66" t="s">
        <v>126</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D4"/>
  <sheetViews>
    <sheetView workbookViewId="0">
      <selection activeCell="D2" sqref="D2"/>
    </sheetView>
  </sheetViews>
  <sheetFormatPr baseColWidth="10" defaultRowHeight="14.4" x14ac:dyDescent="0.3"/>
  <cols>
    <col min="1" max="1" width="22.44140625" customWidth="1"/>
  </cols>
  <sheetData>
    <row r="1" spans="1:4" x14ac:dyDescent="0.3">
      <c r="A1" t="s">
        <v>146</v>
      </c>
      <c r="B1" t="s">
        <v>1</v>
      </c>
      <c r="C1" t="s">
        <v>2</v>
      </c>
      <c r="D1" t="s">
        <v>974</v>
      </c>
    </row>
    <row r="2" spans="1:4" x14ac:dyDescent="0.3">
      <c r="A2" t="s">
        <v>9</v>
      </c>
      <c r="B2">
        <v>45</v>
      </c>
      <c r="C2">
        <v>57.692307692307701</v>
      </c>
      <c r="D2" s="3">
        <f xml:space="preserve"> (B2*100) / B4 * 0.01</f>
        <v>0.57692307692307698</v>
      </c>
    </row>
    <row r="3" spans="1:4" x14ac:dyDescent="0.3">
      <c r="A3" t="s">
        <v>11</v>
      </c>
      <c r="B3">
        <v>33</v>
      </c>
      <c r="C3">
        <v>42.307692307692299</v>
      </c>
      <c r="D3" s="3">
        <f xml:space="preserve"> (B3*100) / B4 * 0.01</f>
        <v>0.42307692307692307</v>
      </c>
    </row>
    <row r="4" spans="1:4" x14ac:dyDescent="0.3">
      <c r="B4">
        <f>SUM(B2:B3)</f>
        <v>78</v>
      </c>
    </row>
  </sheetData>
  <pageMargins left="0.7" right="0.7" top="0.75" bottom="0.75" header="0.3" footer="0.3"/>
  <pageSetup paperSize="9" orientation="portrait" horizontalDpi="300" verticalDpi="300"/>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D7C5B-B9B8-4139-85EF-D24E24FEF04F}">
  <dimension ref="A1:C11"/>
  <sheetViews>
    <sheetView workbookViewId="0">
      <selection activeCell="N14" sqref="N14"/>
    </sheetView>
  </sheetViews>
  <sheetFormatPr baseColWidth="10" defaultRowHeight="14.4" x14ac:dyDescent="0.3"/>
  <sheetData>
    <row r="1" spans="1:3" x14ac:dyDescent="0.3">
      <c r="A1" t="s">
        <v>985</v>
      </c>
      <c r="B1" t="s">
        <v>1</v>
      </c>
    </row>
    <row r="2" spans="1:3" x14ac:dyDescent="0.3">
      <c r="A2" t="s">
        <v>3</v>
      </c>
      <c r="B2">
        <v>48</v>
      </c>
      <c r="C2" s="3">
        <f>(B2*148)/100 * 0.01</f>
        <v>0.71040000000000003</v>
      </c>
    </row>
    <row r="3" spans="1:3" x14ac:dyDescent="0.3">
      <c r="A3" t="s">
        <v>989</v>
      </c>
      <c r="B3">
        <v>26</v>
      </c>
      <c r="C3" s="3">
        <f t="shared" ref="C3:C10" si="0">(B3*148)/100 * 0.01</f>
        <v>0.38479999999999998</v>
      </c>
    </row>
    <row r="4" spans="1:3" x14ac:dyDescent="0.3">
      <c r="A4" t="s">
        <v>514</v>
      </c>
      <c r="B4">
        <v>25</v>
      </c>
      <c r="C4" s="3">
        <f t="shared" si="0"/>
        <v>0.37</v>
      </c>
    </row>
    <row r="5" spans="1:3" x14ac:dyDescent="0.3">
      <c r="A5" t="s">
        <v>987</v>
      </c>
      <c r="B5">
        <v>16</v>
      </c>
      <c r="C5" s="3">
        <f t="shared" si="0"/>
        <v>0.23680000000000001</v>
      </c>
    </row>
    <row r="6" spans="1:3" x14ac:dyDescent="0.3">
      <c r="A6" t="s">
        <v>725</v>
      </c>
      <c r="B6">
        <v>10</v>
      </c>
      <c r="C6" s="3">
        <f t="shared" si="0"/>
        <v>0.14800000000000002</v>
      </c>
    </row>
    <row r="7" spans="1:3" x14ac:dyDescent="0.3">
      <c r="A7" t="s">
        <v>988</v>
      </c>
      <c r="B7">
        <v>9</v>
      </c>
      <c r="C7" s="3">
        <f t="shared" si="0"/>
        <v>0.13320000000000001</v>
      </c>
    </row>
    <row r="8" spans="1:3" x14ac:dyDescent="0.3">
      <c r="A8" t="s">
        <v>984</v>
      </c>
      <c r="B8">
        <v>5</v>
      </c>
      <c r="C8" s="3">
        <f t="shared" si="0"/>
        <v>7.400000000000001E-2</v>
      </c>
    </row>
    <row r="9" spans="1:3" x14ac:dyDescent="0.3">
      <c r="A9" t="s">
        <v>986</v>
      </c>
      <c r="B9">
        <v>5</v>
      </c>
      <c r="C9" s="3">
        <f t="shared" si="0"/>
        <v>7.400000000000001E-2</v>
      </c>
    </row>
    <row r="10" spans="1:3" x14ac:dyDescent="0.3">
      <c r="A10" t="s">
        <v>933</v>
      </c>
      <c r="B10">
        <v>4</v>
      </c>
      <c r="C10" s="3">
        <f t="shared" si="0"/>
        <v>5.9200000000000003E-2</v>
      </c>
    </row>
    <row r="11" spans="1:3" x14ac:dyDescent="0.3">
      <c r="B11">
        <f>SUM(B2:B10)</f>
        <v>148</v>
      </c>
    </row>
  </sheetData>
  <sortState xmlns:xlrd2="http://schemas.microsoft.com/office/spreadsheetml/2017/richdata2" ref="A2:B10">
    <sortCondition descending="1" ref="B2:B10"/>
  </sortState>
  <pageMargins left="0.7" right="0.7" top="0.75" bottom="0.75" header="0.3" footer="0.3"/>
  <pageSetup orientation="portrait" horizontalDpi="360" verticalDpi="36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D13"/>
  <sheetViews>
    <sheetView workbookViewId="0">
      <selection activeCell="E20" sqref="E20"/>
    </sheetView>
  </sheetViews>
  <sheetFormatPr baseColWidth="10" defaultRowHeight="14.4" x14ac:dyDescent="0.3"/>
  <sheetData>
    <row r="1" spans="1:4" x14ac:dyDescent="0.3">
      <c r="A1" t="s">
        <v>123</v>
      </c>
      <c r="B1" t="s">
        <v>1</v>
      </c>
      <c r="C1" t="s">
        <v>2</v>
      </c>
    </row>
    <row r="2" spans="1:4" x14ac:dyDescent="0.3">
      <c r="A2" t="s">
        <v>187</v>
      </c>
      <c r="B2">
        <v>46</v>
      </c>
      <c r="C2" s="3">
        <f xml:space="preserve"> 58.974358974359 * 0.01</f>
        <v>0.58974358974358998</v>
      </c>
      <c r="D2" s="3">
        <v>0.58974358974358976</v>
      </c>
    </row>
    <row r="3" spans="1:4" x14ac:dyDescent="0.3">
      <c r="A3" t="s">
        <v>328</v>
      </c>
      <c r="B3">
        <v>10</v>
      </c>
      <c r="C3" s="3">
        <f xml:space="preserve"> 12.8205128205128 * 0.01</f>
        <v>0.128205128205128</v>
      </c>
      <c r="D3" s="3">
        <v>0.12820512820512822</v>
      </c>
    </row>
    <row r="4" spans="1:4" x14ac:dyDescent="0.3">
      <c r="A4" t="s">
        <v>459</v>
      </c>
      <c r="B4">
        <v>6</v>
      </c>
      <c r="C4" s="3">
        <f xml:space="preserve"> 7.69230769230769 * 0.01</f>
        <v>7.69230769230769E-2</v>
      </c>
      <c r="D4" s="3">
        <v>7.6923076923076927E-2</v>
      </c>
    </row>
    <row r="5" spans="1:4" x14ac:dyDescent="0.3">
      <c r="A5" t="s">
        <v>293</v>
      </c>
      <c r="B5">
        <v>4</v>
      </c>
      <c r="C5" s="3">
        <f xml:space="preserve"> 5.12820512820513 * 0.01</f>
        <v>5.1282051282051308E-2</v>
      </c>
      <c r="D5" s="3">
        <v>5.1282051282051287E-2</v>
      </c>
    </row>
    <row r="6" spans="1:4" x14ac:dyDescent="0.3">
      <c r="A6" t="s">
        <v>277</v>
      </c>
      <c r="B6">
        <v>3</v>
      </c>
      <c r="C6" s="3">
        <f xml:space="preserve"> 3.84615384615385 * 0.01</f>
        <v>3.8461538461538498E-2</v>
      </c>
      <c r="D6" s="3">
        <v>3.8461538461538464E-2</v>
      </c>
    </row>
    <row r="7" spans="1:4" x14ac:dyDescent="0.3">
      <c r="A7" t="s">
        <v>476</v>
      </c>
      <c r="B7">
        <v>2</v>
      </c>
      <c r="C7" s="3">
        <f xml:space="preserve"> 2.56410256410256 * 0.01</f>
        <v>2.5641025641025599E-2</v>
      </c>
      <c r="D7" s="3">
        <v>2.5641025641025644E-2</v>
      </c>
    </row>
    <row r="8" spans="1:4" x14ac:dyDescent="0.3">
      <c r="A8" t="s">
        <v>817</v>
      </c>
      <c r="B8">
        <v>2</v>
      </c>
      <c r="C8" s="3">
        <f xml:space="preserve"> 2.56410256410256 * 0.01</f>
        <v>2.5641025641025599E-2</v>
      </c>
      <c r="D8" s="3">
        <v>2.5641025641025644E-2</v>
      </c>
    </row>
    <row r="9" spans="1:4" x14ac:dyDescent="0.3">
      <c r="A9" t="s">
        <v>250</v>
      </c>
      <c r="B9">
        <v>2</v>
      </c>
      <c r="C9" s="3">
        <f xml:space="preserve"> 2.56410256410256 * 0.01</f>
        <v>2.5641025641025599E-2</v>
      </c>
      <c r="D9" s="3">
        <v>2.5641025641025644E-2</v>
      </c>
    </row>
    <row r="10" spans="1:4" x14ac:dyDescent="0.3">
      <c r="A10" t="s">
        <v>871</v>
      </c>
      <c r="B10">
        <v>1</v>
      </c>
      <c r="C10">
        <v>1.2820512820512799</v>
      </c>
      <c r="D10" s="3">
        <v>1.2820512820512822E-2</v>
      </c>
    </row>
    <row r="11" spans="1:4" x14ac:dyDescent="0.3">
      <c r="A11" t="s">
        <v>95</v>
      </c>
      <c r="B11">
        <v>1</v>
      </c>
      <c r="C11">
        <v>1.2820512820512799</v>
      </c>
      <c r="D11" s="3">
        <v>1.2820512820512822E-2</v>
      </c>
    </row>
    <row r="12" spans="1:4" x14ac:dyDescent="0.3">
      <c r="A12" t="s">
        <v>863</v>
      </c>
      <c r="B12">
        <v>1</v>
      </c>
      <c r="C12">
        <v>1.2820512820512799</v>
      </c>
      <c r="D12" s="3">
        <v>1.2820512820512822E-2</v>
      </c>
    </row>
    <row r="13" spans="1:4" x14ac:dyDescent="0.3">
      <c r="B13">
        <f>SUM(B2:B12)</f>
        <v>78</v>
      </c>
    </row>
  </sheetData>
  <sortState xmlns:xlrd2="http://schemas.microsoft.com/office/spreadsheetml/2017/richdata2" ref="A2:D13">
    <sortCondition descending="1" ref="D2:D13"/>
  </sortState>
  <pageMargins left="0.7" right="0.7" top="0.75" bottom="0.75" header="0.3" footer="0.3"/>
  <pageSetup paperSize="9" orientation="portrait" horizontalDpi="300" verticalDpi="300"/>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3"/>
  <sheetViews>
    <sheetView workbookViewId="0">
      <selection activeCell="M19" sqref="M19"/>
    </sheetView>
  </sheetViews>
  <sheetFormatPr baseColWidth="10" defaultRowHeight="14.4" x14ac:dyDescent="0.3"/>
  <cols>
    <col min="1" max="1" width="22.5546875" customWidth="1"/>
    <col min="2" max="2" width="20.33203125" customWidth="1"/>
  </cols>
  <sheetData>
    <row r="1" spans="1:2" x14ac:dyDescent="0.3">
      <c r="A1" t="s">
        <v>121</v>
      </c>
      <c r="B1" t="s">
        <v>952</v>
      </c>
    </row>
    <row r="2" spans="1:2" x14ac:dyDescent="0.3">
      <c r="A2" t="s">
        <v>213</v>
      </c>
      <c r="B2" s="7">
        <v>48.037735849056602</v>
      </c>
    </row>
    <row r="3" spans="1:2" x14ac:dyDescent="0.3">
      <c r="A3" t="s">
        <v>186</v>
      </c>
      <c r="B3" s="7">
        <v>43.96</v>
      </c>
    </row>
  </sheetData>
  <pageMargins left="0.7" right="0.7" top="0.75" bottom="0.75" header="0.3" footer="0.3"/>
  <pageSetup paperSize="9" orientation="portrait" horizontalDpi="300" verticalDpi="300"/>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D7"/>
  <sheetViews>
    <sheetView workbookViewId="0">
      <selection activeCell="D4" activeCellId="3" sqref="D2 A2 A4 D4"/>
    </sheetView>
  </sheetViews>
  <sheetFormatPr baseColWidth="10" defaultRowHeight="14.4" x14ac:dyDescent="0.3"/>
  <sheetData>
    <row r="1" spans="1:4" x14ac:dyDescent="0.3">
      <c r="A1" t="s">
        <v>175</v>
      </c>
      <c r="B1" t="s">
        <v>1</v>
      </c>
      <c r="C1" t="s">
        <v>2</v>
      </c>
      <c r="D1" t="s">
        <v>974</v>
      </c>
    </row>
    <row r="2" spans="1:4" x14ac:dyDescent="0.3">
      <c r="A2" t="s">
        <v>9</v>
      </c>
      <c r="B2">
        <v>17</v>
      </c>
      <c r="C2">
        <v>21.794871794871799</v>
      </c>
      <c r="D2" s="3">
        <f xml:space="preserve"> (B2*100)/61 * 0.01</f>
        <v>0.27868852459016397</v>
      </c>
    </row>
    <row r="3" spans="1:4" x14ac:dyDescent="0.3">
      <c r="A3" t="s">
        <v>10</v>
      </c>
      <c r="B3">
        <v>17</v>
      </c>
      <c r="C3">
        <v>21.794871794871799</v>
      </c>
    </row>
    <row r="4" spans="1:4" x14ac:dyDescent="0.3">
      <c r="A4" t="s">
        <v>11</v>
      </c>
      <c r="B4">
        <v>44</v>
      </c>
      <c r="C4">
        <v>56.410256410256402</v>
      </c>
      <c r="D4" s="3">
        <f xml:space="preserve"> (B4*100)/61 * 0.01</f>
        <v>0.72131147540983609</v>
      </c>
    </row>
    <row r="5" spans="1:4" x14ac:dyDescent="0.3">
      <c r="B5">
        <f>SUM(B2+ B4)</f>
        <v>61</v>
      </c>
    </row>
    <row r="7" spans="1:4" x14ac:dyDescent="0.3">
      <c r="A7" t="s">
        <v>975</v>
      </c>
    </row>
  </sheetData>
  <pageMargins left="0.7" right="0.7" top="0.75" bottom="0.75" header="0.3" footer="0.3"/>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
  <sheetViews>
    <sheetView workbookViewId="0">
      <selection activeCell="C2" sqref="C2:C3"/>
    </sheetView>
  </sheetViews>
  <sheetFormatPr baseColWidth="10" defaultRowHeight="14.4" x14ac:dyDescent="0.3"/>
  <sheetData>
    <row r="1" spans="1:3" x14ac:dyDescent="0.3">
      <c r="A1" t="s">
        <v>37</v>
      </c>
      <c r="B1" t="s">
        <v>1</v>
      </c>
      <c r="C1" t="s">
        <v>2</v>
      </c>
    </row>
    <row r="2" spans="1:3" x14ac:dyDescent="0.3">
      <c r="A2" t="s">
        <v>9</v>
      </c>
      <c r="B2">
        <v>13</v>
      </c>
      <c r="C2" s="1">
        <f>(100*B2) / B4</f>
        <v>20.967741935483872</v>
      </c>
    </row>
    <row r="3" spans="1:3" x14ac:dyDescent="0.3">
      <c r="A3" t="s">
        <v>11</v>
      </c>
      <c r="B3">
        <v>49</v>
      </c>
      <c r="C3" s="1">
        <f>(100*B3) / B4</f>
        <v>79.032258064516128</v>
      </c>
    </row>
    <row r="4" spans="1:3" x14ac:dyDescent="0.3">
      <c r="B4">
        <f>SUM(B2:B3)</f>
        <v>62</v>
      </c>
    </row>
    <row r="5" spans="1:3" x14ac:dyDescent="0.3">
      <c r="C5">
        <f>SUM(C2:C4)</f>
        <v>100</v>
      </c>
    </row>
  </sheetData>
  <pageMargins left="0.7" right="0.7" top="0.75" bottom="0.75" header="0.3" footer="0.3"/>
  <pageSetup paperSize="9" orientation="portrait" horizontalDpi="300" verticalDpi="300"/>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D5"/>
  <sheetViews>
    <sheetView workbookViewId="0">
      <selection activeCell="A2" activeCellId="3" sqref="D2 D4 A4 A2"/>
    </sheetView>
  </sheetViews>
  <sheetFormatPr baseColWidth="10" defaultRowHeight="14.4" x14ac:dyDescent="0.3"/>
  <sheetData>
    <row r="1" spans="1:4" x14ac:dyDescent="0.3">
      <c r="A1" t="s">
        <v>165</v>
      </c>
      <c r="B1" t="s">
        <v>1</v>
      </c>
      <c r="C1" t="s">
        <v>2</v>
      </c>
      <c r="D1" t="s">
        <v>974</v>
      </c>
    </row>
    <row r="2" spans="1:4" x14ac:dyDescent="0.3">
      <c r="A2" t="s">
        <v>9</v>
      </c>
      <c r="B2">
        <v>33</v>
      </c>
      <c r="C2">
        <v>42.307692307692299</v>
      </c>
      <c r="D2" s="3">
        <f xml:space="preserve"> (B2 * 100) / 75 * 0.01</f>
        <v>0.44</v>
      </c>
    </row>
    <row r="3" spans="1:4" x14ac:dyDescent="0.3">
      <c r="A3" t="s">
        <v>10</v>
      </c>
      <c r="B3">
        <v>3</v>
      </c>
      <c r="C3">
        <v>3.8461538461538498</v>
      </c>
    </row>
    <row r="4" spans="1:4" x14ac:dyDescent="0.3">
      <c r="A4" t="s">
        <v>11</v>
      </c>
      <c r="B4">
        <v>42</v>
      </c>
      <c r="C4">
        <v>53.846153846153797</v>
      </c>
      <c r="D4" s="3">
        <f xml:space="preserve"> (B4 * 100) / 75 * 0.01</f>
        <v>0.56000000000000005</v>
      </c>
    </row>
    <row r="5" spans="1:4" x14ac:dyDescent="0.3">
      <c r="B5">
        <f xml:space="preserve"> B2 + B4</f>
        <v>75</v>
      </c>
    </row>
  </sheetData>
  <pageMargins left="0.7" right="0.7" top="0.75" bottom="0.75" header="0.3" footer="0.3"/>
  <pageSetup paperSize="9" orientation="portrait" horizontalDpi="300" verticalDpi="300"/>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5"/>
  <sheetViews>
    <sheetView workbookViewId="0">
      <selection activeCell="D2" activeCellId="1" sqref="A2:A4 D2:D4"/>
    </sheetView>
  </sheetViews>
  <sheetFormatPr baseColWidth="10" defaultRowHeight="14.4" x14ac:dyDescent="0.3"/>
  <cols>
    <col min="1" max="2" width="24.109375" customWidth="1"/>
  </cols>
  <sheetData>
    <row r="1" spans="1:4" x14ac:dyDescent="0.3">
      <c r="A1" t="s">
        <v>167</v>
      </c>
      <c r="B1" t="s">
        <v>1</v>
      </c>
      <c r="C1" t="s">
        <v>2</v>
      </c>
      <c r="D1" t="s">
        <v>974</v>
      </c>
    </row>
    <row r="2" spans="1:4" x14ac:dyDescent="0.3">
      <c r="A2" t="s">
        <v>9</v>
      </c>
      <c r="B2">
        <v>36</v>
      </c>
      <c r="C2">
        <v>46.153846153846203</v>
      </c>
      <c r="D2" s="3">
        <f xml:space="preserve"> (B2*100)/62 * 0.01</f>
        <v>0.58064516129032262</v>
      </c>
    </row>
    <row r="3" spans="1:4" x14ac:dyDescent="0.3">
      <c r="A3" t="s">
        <v>224</v>
      </c>
      <c r="B3">
        <v>15</v>
      </c>
      <c r="C3">
        <v>19.230769230769202</v>
      </c>
      <c r="D3" s="3">
        <f xml:space="preserve"> (B3*100)/62 * 0.01</f>
        <v>0.24193548387096778</v>
      </c>
    </row>
    <row r="4" spans="1:4" x14ac:dyDescent="0.3">
      <c r="A4" t="s">
        <v>11</v>
      </c>
      <c r="B4">
        <v>11</v>
      </c>
      <c r="C4">
        <v>14.1025641025641</v>
      </c>
      <c r="D4" s="3">
        <f xml:space="preserve"> (B4*100)/62 * 0.01</f>
        <v>0.17741935483870969</v>
      </c>
    </row>
    <row r="5" spans="1:4" x14ac:dyDescent="0.3">
      <c r="B5">
        <f>SUM(B2:B4)</f>
        <v>62</v>
      </c>
      <c r="D5" s="6">
        <f>SUM(D2:D4)</f>
        <v>1</v>
      </c>
    </row>
  </sheetData>
  <pageMargins left="0.7" right="0.7" top="0.75" bottom="0.75" header="0.3" footer="0.3"/>
  <pageSetup paperSize="9" orientation="portrait" horizontalDpi="300" verticalDpi="300"/>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3"/>
  <sheetViews>
    <sheetView workbookViewId="0">
      <selection activeCell="A2" sqref="A2:B3"/>
    </sheetView>
  </sheetViews>
  <sheetFormatPr baseColWidth="10" defaultRowHeight="14.4" x14ac:dyDescent="0.3"/>
  <sheetData>
    <row r="1" spans="1:3" x14ac:dyDescent="0.3">
      <c r="A1" t="s">
        <v>137</v>
      </c>
      <c r="B1" t="s">
        <v>1</v>
      </c>
      <c r="C1" t="s">
        <v>2</v>
      </c>
    </row>
    <row r="2" spans="1:3" x14ac:dyDescent="0.3">
      <c r="A2" t="s">
        <v>9</v>
      </c>
      <c r="B2">
        <v>73</v>
      </c>
      <c r="C2">
        <v>93.589743589743605</v>
      </c>
    </row>
    <row r="3" spans="1:3" x14ac:dyDescent="0.3">
      <c r="A3" t="s">
        <v>11</v>
      </c>
      <c r="B3">
        <v>5</v>
      </c>
      <c r="C3">
        <v>6.4102564102564097</v>
      </c>
    </row>
  </sheetData>
  <pageMargins left="0.7" right="0.7" top="0.75" bottom="0.75" header="0.3" footer="0.3"/>
  <pageSetup paperSize="9" orientation="portrait" horizontalDpi="300" verticalDpi="300"/>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D11"/>
  <sheetViews>
    <sheetView workbookViewId="0">
      <selection activeCell="A28" sqref="A28"/>
    </sheetView>
  </sheetViews>
  <sheetFormatPr baseColWidth="10" defaultRowHeight="14.4" x14ac:dyDescent="0.3"/>
  <cols>
    <col min="1" max="1" width="21" customWidth="1"/>
  </cols>
  <sheetData>
    <row r="1" spans="1:4" x14ac:dyDescent="0.3">
      <c r="A1" t="s">
        <v>148</v>
      </c>
      <c r="B1" t="s">
        <v>1</v>
      </c>
      <c r="C1" t="s">
        <v>2</v>
      </c>
      <c r="D1" t="s">
        <v>974</v>
      </c>
    </row>
    <row r="2" spans="1:4" x14ac:dyDescent="0.3">
      <c r="A2" t="s">
        <v>269</v>
      </c>
      <c r="B2">
        <v>37</v>
      </c>
      <c r="C2">
        <v>16.5178571428571</v>
      </c>
      <c r="D2" s="3">
        <f xml:space="preserve"> (B2* 100) / 78 * 0.01</f>
        <v>0.47435897435897439</v>
      </c>
    </row>
    <row r="3" spans="1:4" x14ac:dyDescent="0.3">
      <c r="A3" t="s">
        <v>332</v>
      </c>
      <c r="B3">
        <v>32</v>
      </c>
      <c r="C3">
        <v>14.285714285714301</v>
      </c>
      <c r="D3" s="3">
        <f t="shared" ref="D3:D10" si="0" xml:space="preserve"> (B3* 100) / 78 * 0.01</f>
        <v>0.4102564102564103</v>
      </c>
    </row>
    <row r="4" spans="1:4" x14ac:dyDescent="0.3">
      <c r="A4" t="s">
        <v>365</v>
      </c>
      <c r="B4">
        <v>30</v>
      </c>
      <c r="C4">
        <v>13.3928571428571</v>
      </c>
      <c r="D4" s="3">
        <f t="shared" si="0"/>
        <v>0.38461538461538458</v>
      </c>
    </row>
    <row r="5" spans="1:4" x14ac:dyDescent="0.3">
      <c r="A5" t="s">
        <v>486</v>
      </c>
      <c r="B5">
        <v>29</v>
      </c>
      <c r="C5">
        <v>12.9464285714286</v>
      </c>
      <c r="D5" s="3">
        <f t="shared" si="0"/>
        <v>0.37179487179487181</v>
      </c>
    </row>
    <row r="6" spans="1:4" x14ac:dyDescent="0.3">
      <c r="A6" t="s">
        <v>680</v>
      </c>
      <c r="B6">
        <v>28</v>
      </c>
      <c r="C6">
        <v>12.5</v>
      </c>
      <c r="D6" s="3">
        <f t="shared" si="0"/>
        <v>0.35897435897435898</v>
      </c>
    </row>
    <row r="7" spans="1:4" x14ac:dyDescent="0.3">
      <c r="A7" t="s">
        <v>629</v>
      </c>
      <c r="B7">
        <v>26</v>
      </c>
      <c r="C7">
        <v>11.6071428571429</v>
      </c>
      <c r="D7" s="3">
        <f t="shared" si="0"/>
        <v>0.33333333333333337</v>
      </c>
    </row>
    <row r="8" spans="1:4" x14ac:dyDescent="0.3">
      <c r="A8" t="s">
        <v>452</v>
      </c>
      <c r="B8">
        <v>21</v>
      </c>
      <c r="C8">
        <v>9.375</v>
      </c>
      <c r="D8" s="3">
        <f t="shared" si="0"/>
        <v>0.26923076923076922</v>
      </c>
    </row>
    <row r="9" spans="1:4" x14ac:dyDescent="0.3">
      <c r="A9" t="s">
        <v>953</v>
      </c>
      <c r="B9">
        <v>12</v>
      </c>
      <c r="C9">
        <v>5.3571428571428603</v>
      </c>
      <c r="D9" s="3">
        <f t="shared" si="0"/>
        <v>0.15384615384615385</v>
      </c>
    </row>
    <row r="10" spans="1:4" x14ac:dyDescent="0.3">
      <c r="A10" t="s">
        <v>95</v>
      </c>
      <c r="B10">
        <v>9</v>
      </c>
      <c r="C10">
        <v>4.0178571428571397</v>
      </c>
      <c r="D10" s="3">
        <f t="shared" si="0"/>
        <v>0.11538461538461539</v>
      </c>
    </row>
    <row r="11" spans="1:4" x14ac:dyDescent="0.3">
      <c r="B11">
        <f>SUM(B2:B10)</f>
        <v>224</v>
      </c>
      <c r="D11" s="6"/>
    </row>
  </sheetData>
  <sortState xmlns:xlrd2="http://schemas.microsoft.com/office/spreadsheetml/2017/richdata2" ref="A2:D11">
    <sortCondition descending="1" ref="D2:D11"/>
  </sortState>
  <pageMargins left="0.7" right="0.7" top="0.75" bottom="0.75" header="0.3" footer="0.3"/>
  <pageSetup paperSize="9" orientation="portrait" horizontalDpi="300" verticalDpi="300"/>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6"/>
  <sheetViews>
    <sheetView workbookViewId="0">
      <selection activeCell="D1" sqref="D1:D5"/>
    </sheetView>
  </sheetViews>
  <sheetFormatPr baseColWidth="10" defaultRowHeight="14.4" x14ac:dyDescent="0.3"/>
  <cols>
    <col min="1" max="1" width="20.77734375" customWidth="1"/>
  </cols>
  <sheetData>
    <row r="1" spans="1:4" x14ac:dyDescent="0.3">
      <c r="A1" t="s">
        <v>127</v>
      </c>
      <c r="B1" t="s">
        <v>1</v>
      </c>
      <c r="C1" t="s">
        <v>2</v>
      </c>
      <c r="D1" t="s">
        <v>974</v>
      </c>
    </row>
    <row r="2" spans="1:4" x14ac:dyDescent="0.3">
      <c r="A2" t="s">
        <v>190</v>
      </c>
      <c r="B2">
        <v>4</v>
      </c>
      <c r="C2">
        <v>5.1282051282051304</v>
      </c>
      <c r="D2" s="3">
        <f xml:space="preserve"> (B2*100) / 78 * 0.01</f>
        <v>5.1282051282051287E-2</v>
      </c>
    </row>
    <row r="3" spans="1:4" x14ac:dyDescent="0.3">
      <c r="A3" t="s">
        <v>251</v>
      </c>
      <c r="B3">
        <v>42</v>
      </c>
      <c r="C3">
        <v>53.846153846153797</v>
      </c>
      <c r="D3" s="3">
        <f t="shared" ref="D3:D5" si="0" xml:space="preserve"> (B3*100) / 78 * 0.01</f>
        <v>0.53846153846153844</v>
      </c>
    </row>
    <row r="4" spans="1:4" x14ac:dyDescent="0.3">
      <c r="A4" t="s">
        <v>232</v>
      </c>
      <c r="B4">
        <v>29</v>
      </c>
      <c r="C4">
        <v>37.179487179487197</v>
      </c>
      <c r="D4" s="3">
        <f t="shared" si="0"/>
        <v>0.37179487179487181</v>
      </c>
    </row>
    <row r="5" spans="1:4" x14ac:dyDescent="0.3">
      <c r="A5" t="s">
        <v>95</v>
      </c>
      <c r="B5">
        <v>3</v>
      </c>
      <c r="C5">
        <v>3.8461538461538498</v>
      </c>
      <c r="D5" s="3">
        <f t="shared" si="0"/>
        <v>3.8461538461538464E-2</v>
      </c>
    </row>
    <row r="6" spans="1:4" x14ac:dyDescent="0.3">
      <c r="B6">
        <f>SUM(B2:B5)</f>
        <v>78</v>
      </c>
    </row>
  </sheetData>
  <pageMargins left="0.7" right="0.7" top="0.75" bottom="0.75" header="0.3" footer="0.3"/>
  <pageSetup paperSize="9" orientation="portrait" horizontalDpi="300" verticalDpi="300"/>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D7"/>
  <sheetViews>
    <sheetView workbookViewId="0">
      <selection activeCell="C2" sqref="C2"/>
    </sheetView>
  </sheetViews>
  <sheetFormatPr baseColWidth="10" defaultRowHeight="14.4" x14ac:dyDescent="0.3"/>
  <cols>
    <col min="1" max="1" width="29.5546875" customWidth="1"/>
    <col min="2" max="2" width="22.6640625" customWidth="1"/>
  </cols>
  <sheetData>
    <row r="1" spans="1:4" x14ac:dyDescent="0.3">
      <c r="A1" t="s">
        <v>130</v>
      </c>
      <c r="B1" t="s">
        <v>1</v>
      </c>
      <c r="C1" t="s">
        <v>2</v>
      </c>
      <c r="D1" t="s">
        <v>974</v>
      </c>
    </row>
    <row r="2" spans="1:4" x14ac:dyDescent="0.3">
      <c r="A2" t="s">
        <v>955</v>
      </c>
      <c r="B2">
        <v>54</v>
      </c>
      <c r="C2">
        <v>52.427184466019398</v>
      </c>
      <c r="D2" s="3">
        <f xml:space="preserve"> (B2*100) / 103 * 0.01</f>
        <v>0.52427184466019416</v>
      </c>
    </row>
    <row r="3" spans="1:4" x14ac:dyDescent="0.3">
      <c r="A3" t="s">
        <v>976</v>
      </c>
      <c r="B3">
        <v>23</v>
      </c>
      <c r="C3">
        <v>22.330097087378601</v>
      </c>
      <c r="D3" s="3">
        <f xml:space="preserve"> (B3*100) / 103 * 0.01</f>
        <v>0.22330097087378639</v>
      </c>
    </row>
    <row r="4" spans="1:4" x14ac:dyDescent="0.3">
      <c r="A4" t="s">
        <v>977</v>
      </c>
      <c r="B4">
        <v>11</v>
      </c>
      <c r="C4">
        <v>10.6796116504854</v>
      </c>
      <c r="D4" s="3">
        <f xml:space="preserve"> (B4*100) / 103 * 0.01</f>
        <v>0.10679611650485438</v>
      </c>
    </row>
    <row r="5" spans="1:4" x14ac:dyDescent="0.3">
      <c r="A5" t="s">
        <v>956</v>
      </c>
      <c r="B5">
        <v>9</v>
      </c>
      <c r="C5">
        <v>8.7378640776699008</v>
      </c>
      <c r="D5" s="3">
        <f xml:space="preserve"> (B5*100) / 103 * 0.01</f>
        <v>8.7378640776699032E-2</v>
      </c>
    </row>
    <row r="6" spans="1:4" x14ac:dyDescent="0.3">
      <c r="A6" t="s">
        <v>954</v>
      </c>
      <c r="B6">
        <v>6</v>
      </c>
      <c r="C6">
        <v>5.8252427184466002</v>
      </c>
      <c r="D6" s="3">
        <f xml:space="preserve"> (B6*100) / 103 * 0.01</f>
        <v>5.8252427184466021E-2</v>
      </c>
    </row>
    <row r="7" spans="1:4" x14ac:dyDescent="0.3">
      <c r="B7">
        <f>SUM(B2:B6)</f>
        <v>103</v>
      </c>
    </row>
  </sheetData>
  <sortState xmlns:xlrd2="http://schemas.microsoft.com/office/spreadsheetml/2017/richdata2" ref="A2:D7">
    <sortCondition descending="1" ref="D2:D7"/>
  </sortState>
  <pageMargins left="0.7" right="0.7" top="0.75" bottom="0.75" header="0.3" footer="0.3"/>
  <pageSetup paperSize="9" orientation="portrait" horizontalDpi="300" verticalDpi="300"/>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D8"/>
  <sheetViews>
    <sheetView workbookViewId="0">
      <selection activeCell="J22" sqref="J22"/>
    </sheetView>
  </sheetViews>
  <sheetFormatPr baseColWidth="10" defaultRowHeight="14.4" x14ac:dyDescent="0.3"/>
  <cols>
    <col min="1" max="1" width="37.109375" customWidth="1"/>
  </cols>
  <sheetData>
    <row r="1" spans="1:4" x14ac:dyDescent="0.3">
      <c r="A1" t="s">
        <v>133</v>
      </c>
      <c r="B1" t="s">
        <v>1</v>
      </c>
      <c r="C1" t="s">
        <v>2</v>
      </c>
      <c r="D1" t="s">
        <v>974</v>
      </c>
    </row>
    <row r="2" spans="1:4" x14ac:dyDescent="0.3">
      <c r="A2" t="s">
        <v>280</v>
      </c>
      <c r="B2">
        <v>32</v>
      </c>
      <c r="C2">
        <v>38.095238095238102</v>
      </c>
      <c r="D2" s="3">
        <f t="shared" ref="D2:D8" si="0" xml:space="preserve"> (B2*100) / 78 * 0.01</f>
        <v>0.4102564102564103</v>
      </c>
    </row>
    <row r="3" spans="1:4" x14ac:dyDescent="0.3">
      <c r="A3" t="s">
        <v>3</v>
      </c>
      <c r="B3">
        <v>24</v>
      </c>
      <c r="C3">
        <v>28.571428571428601</v>
      </c>
      <c r="D3" s="3">
        <f t="shared" si="0"/>
        <v>0.30769230769230771</v>
      </c>
    </row>
    <row r="4" spans="1:4" x14ac:dyDescent="0.3">
      <c r="A4" t="s">
        <v>193</v>
      </c>
      <c r="B4">
        <v>13</v>
      </c>
      <c r="C4">
        <v>15.476190476190499</v>
      </c>
      <c r="D4" s="3">
        <f t="shared" si="0"/>
        <v>0.16666666666666669</v>
      </c>
    </row>
    <row r="5" spans="1:4" x14ac:dyDescent="0.3">
      <c r="A5" t="s">
        <v>234</v>
      </c>
      <c r="B5">
        <v>11</v>
      </c>
      <c r="C5">
        <v>13.0952380952381</v>
      </c>
      <c r="D5" s="3">
        <f t="shared" si="0"/>
        <v>0.14102564102564102</v>
      </c>
    </row>
    <row r="6" spans="1:4" x14ac:dyDescent="0.3">
      <c r="A6" t="s">
        <v>957</v>
      </c>
      <c r="B6">
        <v>2</v>
      </c>
      <c r="C6">
        <v>2.38095238095238</v>
      </c>
      <c r="D6" s="3">
        <f t="shared" si="0"/>
        <v>2.5641025641025644E-2</v>
      </c>
    </row>
    <row r="7" spans="1:4" x14ac:dyDescent="0.3">
      <c r="A7" t="s">
        <v>341</v>
      </c>
      <c r="B7">
        <v>1</v>
      </c>
      <c r="C7">
        <v>1.19047619047619</v>
      </c>
      <c r="D7" s="3">
        <f t="shared" si="0"/>
        <v>1.2820512820512822E-2</v>
      </c>
    </row>
    <row r="8" spans="1:4" x14ac:dyDescent="0.3">
      <c r="A8" t="s">
        <v>958</v>
      </c>
      <c r="B8">
        <v>1</v>
      </c>
      <c r="C8">
        <v>1.19047619047619</v>
      </c>
      <c r="D8" s="3">
        <f t="shared" si="0"/>
        <v>1.2820512820512822E-2</v>
      </c>
    </row>
  </sheetData>
  <sortState xmlns:xlrd2="http://schemas.microsoft.com/office/spreadsheetml/2017/richdata2" ref="A2:D8">
    <sortCondition descending="1" ref="B2:B8"/>
  </sortState>
  <pageMargins left="0.7" right="0.7" top="0.75" bottom="0.75" header="0.3" footer="0.3"/>
  <pageSetup paperSize="9" orientation="portrait" horizontalDpi="300" verticalDpi="300"/>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D8"/>
  <sheetViews>
    <sheetView workbookViewId="0">
      <selection activeCell="F4" sqref="F4"/>
    </sheetView>
  </sheetViews>
  <sheetFormatPr baseColWidth="10" defaultRowHeight="14.4" x14ac:dyDescent="0.3"/>
  <cols>
    <col min="1" max="1" width="56.44140625" customWidth="1"/>
  </cols>
  <sheetData>
    <row r="1" spans="1:4" x14ac:dyDescent="0.3">
      <c r="A1" t="s">
        <v>131</v>
      </c>
      <c r="B1" t="s">
        <v>1</v>
      </c>
      <c r="C1" t="s">
        <v>2</v>
      </c>
      <c r="D1" t="s">
        <v>974</v>
      </c>
    </row>
    <row r="2" spans="1:4" x14ac:dyDescent="0.3">
      <c r="A2" t="s">
        <v>192</v>
      </c>
      <c r="B2">
        <v>56</v>
      </c>
      <c r="C2">
        <v>33.734939759036102</v>
      </c>
      <c r="D2" s="3">
        <f xml:space="preserve"> (B2*100) / 78 * 0.01</f>
        <v>0.71794871794871795</v>
      </c>
    </row>
    <row r="3" spans="1:4" x14ac:dyDescent="0.3">
      <c r="A3" t="s">
        <v>959</v>
      </c>
      <c r="B3">
        <v>32</v>
      </c>
      <c r="C3">
        <v>19.277108433734899</v>
      </c>
      <c r="D3" s="3">
        <f t="shared" ref="D3:D6" si="0" xml:space="preserve"> (B3*100) / 78 * 0.01</f>
        <v>0.4102564102564103</v>
      </c>
    </row>
    <row r="4" spans="1:4" x14ac:dyDescent="0.3">
      <c r="A4" t="s">
        <v>914</v>
      </c>
      <c r="B4">
        <v>31</v>
      </c>
      <c r="C4">
        <v>18.674698795180699</v>
      </c>
      <c r="D4" s="3">
        <f t="shared" si="0"/>
        <v>0.39743589743589747</v>
      </c>
    </row>
    <row r="5" spans="1:4" x14ac:dyDescent="0.3">
      <c r="A5" t="s">
        <v>960</v>
      </c>
      <c r="B5">
        <v>26</v>
      </c>
      <c r="C5">
        <v>15.662650602409601</v>
      </c>
      <c r="D5" s="3">
        <f t="shared" si="0"/>
        <v>0.33333333333333337</v>
      </c>
    </row>
    <row r="6" spans="1:4" x14ac:dyDescent="0.3">
      <c r="A6" t="s">
        <v>252</v>
      </c>
      <c r="B6">
        <v>21</v>
      </c>
      <c r="C6">
        <v>12.6506024096386</v>
      </c>
      <c r="D6" s="3">
        <f t="shared" si="0"/>
        <v>0.26923076923076922</v>
      </c>
    </row>
    <row r="7" spans="1:4" x14ac:dyDescent="0.3">
      <c r="D7" s="3"/>
    </row>
    <row r="8" spans="1:4" x14ac:dyDescent="0.3">
      <c r="D8" s="3"/>
    </row>
  </sheetData>
  <sortState xmlns:xlrd2="http://schemas.microsoft.com/office/spreadsheetml/2017/richdata2" ref="A2:D6">
    <sortCondition descending="1" ref="D2:D6"/>
  </sortState>
  <pageMargins left="0.7" right="0.7" top="0.75" bottom="0.75" header="0.3" footer="0.3"/>
  <pageSetup paperSize="9" orientation="portrait" horizontalDpi="300" verticalDpi="300"/>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D37"/>
  <sheetViews>
    <sheetView topLeftCell="A25" workbookViewId="0">
      <selection activeCell="C51" sqref="C51"/>
    </sheetView>
  </sheetViews>
  <sheetFormatPr baseColWidth="10" defaultRowHeight="14.4" x14ac:dyDescent="0.3"/>
  <cols>
    <col min="1" max="1" width="30.33203125" customWidth="1"/>
  </cols>
  <sheetData>
    <row r="1" spans="1:4" x14ac:dyDescent="0.3">
      <c r="A1" t="s">
        <v>131</v>
      </c>
      <c r="B1" t="s">
        <v>123</v>
      </c>
      <c r="C1" t="s">
        <v>1</v>
      </c>
      <c r="D1" t="s">
        <v>2</v>
      </c>
    </row>
    <row r="2" spans="1:4" x14ac:dyDescent="0.3">
      <c r="A2" t="s">
        <v>192</v>
      </c>
      <c r="B2" t="s">
        <v>476</v>
      </c>
      <c r="C2">
        <v>2</v>
      </c>
      <c r="D2">
        <v>3.5714285714285698</v>
      </c>
    </row>
    <row r="3" spans="1:4" x14ac:dyDescent="0.3">
      <c r="A3" t="s">
        <v>192</v>
      </c>
      <c r="B3" t="s">
        <v>817</v>
      </c>
      <c r="C3">
        <v>2</v>
      </c>
      <c r="D3">
        <v>3.5714285714285698</v>
      </c>
    </row>
    <row r="4" spans="1:4" x14ac:dyDescent="0.3">
      <c r="A4" t="s">
        <v>192</v>
      </c>
      <c r="B4" t="s">
        <v>187</v>
      </c>
      <c r="C4">
        <v>38</v>
      </c>
      <c r="D4">
        <v>67.857142857142904</v>
      </c>
    </row>
    <row r="5" spans="1:4" x14ac:dyDescent="0.3">
      <c r="A5" t="s">
        <v>192</v>
      </c>
      <c r="B5" t="s">
        <v>277</v>
      </c>
      <c r="C5">
        <v>2</v>
      </c>
      <c r="D5">
        <v>3.5714285714285698</v>
      </c>
    </row>
    <row r="6" spans="1:4" x14ac:dyDescent="0.3">
      <c r="A6" t="s">
        <v>192</v>
      </c>
      <c r="B6" t="s">
        <v>95</v>
      </c>
      <c r="C6">
        <v>1</v>
      </c>
      <c r="D6">
        <v>1.78571428571429</v>
      </c>
    </row>
    <row r="7" spans="1:4" x14ac:dyDescent="0.3">
      <c r="A7" t="s">
        <v>192</v>
      </c>
      <c r="B7" t="s">
        <v>293</v>
      </c>
      <c r="C7">
        <v>2</v>
      </c>
      <c r="D7">
        <v>3.5714285714285698</v>
      </c>
    </row>
    <row r="8" spans="1:4" x14ac:dyDescent="0.3">
      <c r="A8" t="s">
        <v>192</v>
      </c>
      <c r="B8" t="s">
        <v>328</v>
      </c>
      <c r="C8">
        <v>6</v>
      </c>
      <c r="D8">
        <v>10.714285714285699</v>
      </c>
    </row>
    <row r="9" spans="1:4" x14ac:dyDescent="0.3">
      <c r="A9" t="s">
        <v>192</v>
      </c>
      <c r="B9" t="s">
        <v>459</v>
      </c>
      <c r="C9">
        <v>3</v>
      </c>
      <c r="D9">
        <v>5.3571428571428603</v>
      </c>
    </row>
    <row r="10" spans="1:4" x14ac:dyDescent="0.3">
      <c r="A10" t="s">
        <v>252</v>
      </c>
      <c r="B10" t="s">
        <v>250</v>
      </c>
      <c r="C10">
        <v>2</v>
      </c>
      <c r="D10">
        <v>9.5238095238095202</v>
      </c>
    </row>
    <row r="11" spans="1:4" x14ac:dyDescent="0.3">
      <c r="A11" t="s">
        <v>252</v>
      </c>
      <c r="B11" t="s">
        <v>871</v>
      </c>
      <c r="C11">
        <v>1</v>
      </c>
      <c r="D11">
        <v>4.7619047619047601</v>
      </c>
    </row>
    <row r="12" spans="1:4" x14ac:dyDescent="0.3">
      <c r="A12" t="s">
        <v>252</v>
      </c>
      <c r="B12" t="s">
        <v>187</v>
      </c>
      <c r="C12">
        <v>8</v>
      </c>
      <c r="D12">
        <v>38.095238095238102</v>
      </c>
    </row>
    <row r="13" spans="1:4" x14ac:dyDescent="0.3">
      <c r="A13" t="s">
        <v>252</v>
      </c>
      <c r="B13" t="s">
        <v>277</v>
      </c>
      <c r="C13">
        <v>1</v>
      </c>
      <c r="D13">
        <v>4.7619047619047601</v>
      </c>
    </row>
    <row r="14" spans="1:4" x14ac:dyDescent="0.3">
      <c r="A14" t="s">
        <v>252</v>
      </c>
      <c r="B14" t="s">
        <v>293</v>
      </c>
      <c r="C14">
        <v>2</v>
      </c>
      <c r="D14">
        <v>9.5238095238095202</v>
      </c>
    </row>
    <row r="15" spans="1:4" x14ac:dyDescent="0.3">
      <c r="A15" t="s">
        <v>252</v>
      </c>
      <c r="B15" t="s">
        <v>863</v>
      </c>
      <c r="C15">
        <v>1</v>
      </c>
      <c r="D15">
        <v>4.7619047619047601</v>
      </c>
    </row>
    <row r="16" spans="1:4" x14ac:dyDescent="0.3">
      <c r="A16" t="s">
        <v>252</v>
      </c>
      <c r="B16" t="s">
        <v>328</v>
      </c>
      <c r="C16">
        <v>3</v>
      </c>
      <c r="D16">
        <v>14.285714285714301</v>
      </c>
    </row>
    <row r="17" spans="1:4" x14ac:dyDescent="0.3">
      <c r="A17" t="s">
        <v>252</v>
      </c>
      <c r="B17" t="s">
        <v>459</v>
      </c>
      <c r="C17">
        <v>3</v>
      </c>
      <c r="D17">
        <v>14.285714285714301</v>
      </c>
    </row>
    <row r="18" spans="1:4" x14ac:dyDescent="0.3">
      <c r="A18" t="s">
        <v>959</v>
      </c>
      <c r="B18" t="s">
        <v>476</v>
      </c>
      <c r="C18">
        <v>1</v>
      </c>
      <c r="D18">
        <v>3.125</v>
      </c>
    </row>
    <row r="19" spans="1:4" x14ac:dyDescent="0.3">
      <c r="A19" t="s">
        <v>959</v>
      </c>
      <c r="B19" t="s">
        <v>817</v>
      </c>
      <c r="C19">
        <v>2</v>
      </c>
      <c r="D19">
        <v>6.25</v>
      </c>
    </row>
    <row r="20" spans="1:4" x14ac:dyDescent="0.3">
      <c r="A20" t="s">
        <v>959</v>
      </c>
      <c r="B20" t="s">
        <v>187</v>
      </c>
      <c r="C20">
        <v>22</v>
      </c>
      <c r="D20">
        <v>68.75</v>
      </c>
    </row>
    <row r="21" spans="1:4" x14ac:dyDescent="0.3">
      <c r="A21" t="s">
        <v>959</v>
      </c>
      <c r="B21" t="s">
        <v>277</v>
      </c>
      <c r="C21">
        <v>1</v>
      </c>
      <c r="D21">
        <v>3.125</v>
      </c>
    </row>
    <row r="22" spans="1:4" x14ac:dyDescent="0.3">
      <c r="A22" t="s">
        <v>959</v>
      </c>
      <c r="B22" t="s">
        <v>95</v>
      </c>
      <c r="C22">
        <v>1</v>
      </c>
      <c r="D22">
        <v>3.125</v>
      </c>
    </row>
    <row r="23" spans="1:4" x14ac:dyDescent="0.3">
      <c r="A23" t="s">
        <v>959</v>
      </c>
      <c r="B23" t="s">
        <v>293</v>
      </c>
      <c r="C23">
        <v>1</v>
      </c>
      <c r="D23">
        <v>3.125</v>
      </c>
    </row>
    <row r="24" spans="1:4" x14ac:dyDescent="0.3">
      <c r="A24" t="s">
        <v>959</v>
      </c>
      <c r="B24" t="s">
        <v>328</v>
      </c>
      <c r="C24">
        <v>4</v>
      </c>
      <c r="D24">
        <v>12.5</v>
      </c>
    </row>
    <row r="25" spans="1:4" x14ac:dyDescent="0.3">
      <c r="A25" t="s">
        <v>914</v>
      </c>
      <c r="B25" t="s">
        <v>476</v>
      </c>
      <c r="C25">
        <v>1</v>
      </c>
      <c r="D25">
        <v>3.2258064516128999</v>
      </c>
    </row>
    <row r="26" spans="1:4" x14ac:dyDescent="0.3">
      <c r="A26" t="s">
        <v>914</v>
      </c>
      <c r="B26" t="s">
        <v>817</v>
      </c>
      <c r="C26">
        <v>2</v>
      </c>
      <c r="D26">
        <v>6.4516129032258096</v>
      </c>
    </row>
    <row r="27" spans="1:4" x14ac:dyDescent="0.3">
      <c r="A27" t="s">
        <v>914</v>
      </c>
      <c r="B27" t="s">
        <v>187</v>
      </c>
      <c r="C27">
        <v>22</v>
      </c>
      <c r="D27">
        <v>70.9677419354839</v>
      </c>
    </row>
    <row r="28" spans="1:4" x14ac:dyDescent="0.3">
      <c r="A28" t="s">
        <v>914</v>
      </c>
      <c r="B28" t="s">
        <v>277</v>
      </c>
      <c r="C28">
        <v>1</v>
      </c>
      <c r="D28">
        <v>3.2258064516128999</v>
      </c>
    </row>
    <row r="29" spans="1:4" x14ac:dyDescent="0.3">
      <c r="A29" t="s">
        <v>914</v>
      </c>
      <c r="B29" t="s">
        <v>95</v>
      </c>
      <c r="C29">
        <v>1</v>
      </c>
      <c r="D29">
        <v>3.2258064516128999</v>
      </c>
    </row>
    <row r="30" spans="1:4" x14ac:dyDescent="0.3">
      <c r="A30" t="s">
        <v>914</v>
      </c>
      <c r="B30" t="s">
        <v>293</v>
      </c>
      <c r="C30">
        <v>1</v>
      </c>
      <c r="D30">
        <v>3.2258064516128999</v>
      </c>
    </row>
    <row r="31" spans="1:4" x14ac:dyDescent="0.3">
      <c r="A31" t="s">
        <v>914</v>
      </c>
      <c r="B31" t="s">
        <v>328</v>
      </c>
      <c r="C31">
        <v>3</v>
      </c>
      <c r="D31">
        <v>9.67741935483871</v>
      </c>
    </row>
    <row r="32" spans="1:4" x14ac:dyDescent="0.3">
      <c r="A32" t="s">
        <v>960</v>
      </c>
      <c r="B32" t="s">
        <v>476</v>
      </c>
      <c r="C32">
        <v>1</v>
      </c>
      <c r="D32">
        <v>3.8461538461538498</v>
      </c>
    </row>
    <row r="33" spans="1:4" x14ac:dyDescent="0.3">
      <c r="A33" t="s">
        <v>960</v>
      </c>
      <c r="B33" t="s">
        <v>817</v>
      </c>
      <c r="C33">
        <v>1</v>
      </c>
      <c r="D33">
        <v>3.8461538461538498</v>
      </c>
    </row>
    <row r="34" spans="1:4" x14ac:dyDescent="0.3">
      <c r="A34" t="s">
        <v>960</v>
      </c>
      <c r="B34" t="s">
        <v>187</v>
      </c>
      <c r="C34">
        <v>18</v>
      </c>
      <c r="D34">
        <v>69.230769230769198</v>
      </c>
    </row>
    <row r="35" spans="1:4" x14ac:dyDescent="0.3">
      <c r="A35" t="s">
        <v>960</v>
      </c>
      <c r="B35" t="s">
        <v>277</v>
      </c>
      <c r="C35">
        <v>1</v>
      </c>
      <c r="D35">
        <v>3.8461538461538498</v>
      </c>
    </row>
    <row r="36" spans="1:4" x14ac:dyDescent="0.3">
      <c r="A36" t="s">
        <v>960</v>
      </c>
      <c r="B36" t="s">
        <v>95</v>
      </c>
      <c r="C36">
        <v>1</v>
      </c>
      <c r="D36">
        <v>3.8461538461538498</v>
      </c>
    </row>
    <row r="37" spans="1:4" x14ac:dyDescent="0.3">
      <c r="A37" t="s">
        <v>960</v>
      </c>
      <c r="B37" t="s">
        <v>328</v>
      </c>
      <c r="C37">
        <v>4</v>
      </c>
      <c r="D37">
        <v>15.384615384615399</v>
      </c>
    </row>
  </sheetData>
  <pageMargins left="0.7" right="0.7" top="0.75" bottom="0.75" header="0.3" footer="0.3"/>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D6"/>
  <sheetViews>
    <sheetView workbookViewId="0">
      <selection activeCell="A28" sqref="A28"/>
    </sheetView>
  </sheetViews>
  <sheetFormatPr baseColWidth="10" defaultRowHeight="14.4" x14ac:dyDescent="0.3"/>
  <cols>
    <col min="1" max="1" width="30.21875" customWidth="1"/>
  </cols>
  <sheetData>
    <row r="1" spans="1:4" x14ac:dyDescent="0.3">
      <c r="A1" t="s">
        <v>176</v>
      </c>
      <c r="B1" t="s">
        <v>1</v>
      </c>
      <c r="C1" t="s">
        <v>2</v>
      </c>
    </row>
    <row r="2" spans="1:4" x14ac:dyDescent="0.3">
      <c r="A2" t="s">
        <v>9</v>
      </c>
      <c r="B2">
        <v>41</v>
      </c>
      <c r="C2">
        <v>52.564102564102598</v>
      </c>
      <c r="D2" s="3">
        <v>0.52564102564102566</v>
      </c>
    </row>
    <row r="3" spans="1:4" x14ac:dyDescent="0.3">
      <c r="A3" t="s">
        <v>224</v>
      </c>
      <c r="B3">
        <v>21</v>
      </c>
      <c r="C3">
        <v>26.923076923076898</v>
      </c>
      <c r="D3" s="3">
        <v>0.26923076923076922</v>
      </c>
    </row>
    <row r="4" spans="1:4" x14ac:dyDescent="0.3">
      <c r="A4" t="s">
        <v>11</v>
      </c>
      <c r="B4">
        <v>15</v>
      </c>
      <c r="C4">
        <v>19.230769230769202</v>
      </c>
      <c r="D4" s="3">
        <v>0.19230769230769229</v>
      </c>
    </row>
    <row r="5" spans="1:4" x14ac:dyDescent="0.3">
      <c r="A5" t="s">
        <v>10</v>
      </c>
      <c r="B5">
        <v>1</v>
      </c>
      <c r="C5">
        <v>1.2820512820512799</v>
      </c>
      <c r="D5" s="3">
        <v>1.2820512820512822E-2</v>
      </c>
    </row>
    <row r="6" spans="1:4" x14ac:dyDescent="0.3">
      <c r="B6">
        <f>SUM(B2:B5)</f>
        <v>78</v>
      </c>
    </row>
  </sheetData>
  <sortState xmlns:xlrd2="http://schemas.microsoft.com/office/spreadsheetml/2017/richdata2" ref="A2:D6">
    <sortCondition descending="1" ref="D2:D6"/>
  </sortState>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
  <sheetViews>
    <sheetView workbookViewId="0">
      <selection activeCell="A2" sqref="A2:B4"/>
    </sheetView>
  </sheetViews>
  <sheetFormatPr baseColWidth="10" defaultRowHeight="14.4" x14ac:dyDescent="0.3"/>
  <cols>
    <col min="1" max="1" width="22.109375" customWidth="1"/>
  </cols>
  <sheetData>
    <row r="1" spans="1:3" x14ac:dyDescent="0.3">
      <c r="A1" t="s">
        <v>38</v>
      </c>
      <c r="B1" t="s">
        <v>2</v>
      </c>
      <c r="C1" t="s">
        <v>1</v>
      </c>
    </row>
    <row r="2" spans="1:3" x14ac:dyDescent="0.3">
      <c r="A2" t="s">
        <v>9</v>
      </c>
      <c r="B2">
        <v>7.6923076923076898</v>
      </c>
      <c r="C2">
        <v>6</v>
      </c>
    </row>
    <row r="3" spans="1:3" x14ac:dyDescent="0.3">
      <c r="A3" t="s">
        <v>3</v>
      </c>
      <c r="B3">
        <v>58.974358974358999</v>
      </c>
      <c r="C3">
        <v>46</v>
      </c>
    </row>
    <row r="4" spans="1:3" x14ac:dyDescent="0.3">
      <c r="A4" t="s">
        <v>11</v>
      </c>
      <c r="B4">
        <v>33.3333333333333</v>
      </c>
      <c r="C4">
        <v>26</v>
      </c>
    </row>
  </sheetData>
  <pageMargins left="0.7" right="0.7" top="0.75" bottom="0.75" header="0.3" footer="0.3"/>
  <pageSetup paperSize="9" orientation="portrait" horizontalDpi="300" verticalDpi="300"/>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D3"/>
  <sheetViews>
    <sheetView workbookViewId="0">
      <selection activeCell="D2" sqref="D2:D3"/>
    </sheetView>
  </sheetViews>
  <sheetFormatPr baseColWidth="10" defaultRowHeight="14.4" x14ac:dyDescent="0.3"/>
  <sheetData>
    <row r="1" spans="1:4" x14ac:dyDescent="0.3">
      <c r="A1" t="s">
        <v>129</v>
      </c>
      <c r="B1" t="s">
        <v>1</v>
      </c>
      <c r="C1" t="s">
        <v>2</v>
      </c>
      <c r="D1" t="s">
        <v>978</v>
      </c>
    </row>
    <row r="2" spans="1:4" x14ac:dyDescent="0.3">
      <c r="A2" t="s">
        <v>11</v>
      </c>
      <c r="B2">
        <v>47</v>
      </c>
      <c r="C2" s="3">
        <v>60.256410256410298</v>
      </c>
      <c r="D2" s="4">
        <v>0.60199999999999998</v>
      </c>
    </row>
    <row r="3" spans="1:4" x14ac:dyDescent="0.3">
      <c r="A3" t="s">
        <v>9</v>
      </c>
      <c r="B3">
        <v>31</v>
      </c>
      <c r="C3" s="3">
        <v>39.743589743589702</v>
      </c>
      <c r="D3" s="4">
        <v>0.39700000000000002</v>
      </c>
    </row>
  </sheetData>
  <sortState xmlns:xlrd2="http://schemas.microsoft.com/office/spreadsheetml/2017/richdata2" ref="A2:D3">
    <sortCondition descending="1" ref="D2:D3"/>
  </sortState>
  <pageMargins left="0.7" right="0.7" top="0.75" bottom="0.75" header="0.3" footer="0.3"/>
  <pageSetup paperSize="9" orientation="portrait" horizontalDpi="300" verticalDpi="300"/>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1" tint="0.249977111117893"/>
  </sheetPr>
  <dimension ref="A1:D11"/>
  <sheetViews>
    <sheetView workbookViewId="0">
      <selection activeCell="E1" sqref="E1"/>
    </sheetView>
  </sheetViews>
  <sheetFormatPr baseColWidth="10" defaultRowHeight="14.4" x14ac:dyDescent="0.3"/>
  <cols>
    <col min="2" max="2" width="21.109375" customWidth="1"/>
    <col min="3" max="3" width="23.6640625" customWidth="1"/>
  </cols>
  <sheetData>
    <row r="1" spans="1:4" x14ac:dyDescent="0.3">
      <c r="A1" t="s">
        <v>123</v>
      </c>
      <c r="B1" t="s">
        <v>961</v>
      </c>
      <c r="C1" t="s">
        <v>962</v>
      </c>
      <c r="D1" t="s">
        <v>963</v>
      </c>
    </row>
    <row r="2" spans="1:4" x14ac:dyDescent="0.3">
      <c r="A2" t="s">
        <v>476</v>
      </c>
      <c r="B2">
        <v>2</v>
      </c>
      <c r="C2">
        <v>2</v>
      </c>
      <c r="D2">
        <v>100</v>
      </c>
    </row>
    <row r="3" spans="1:4" x14ac:dyDescent="0.3">
      <c r="A3" t="s">
        <v>817</v>
      </c>
      <c r="B3">
        <v>1</v>
      </c>
      <c r="C3">
        <v>2</v>
      </c>
      <c r="D3">
        <v>50</v>
      </c>
    </row>
    <row r="4" spans="1:4" x14ac:dyDescent="0.3">
      <c r="A4" t="s">
        <v>250</v>
      </c>
      <c r="B4">
        <v>2</v>
      </c>
      <c r="C4">
        <v>2</v>
      </c>
      <c r="D4">
        <v>100</v>
      </c>
    </row>
    <row r="5" spans="1:4" x14ac:dyDescent="0.3">
      <c r="A5" t="s">
        <v>871</v>
      </c>
      <c r="B5">
        <v>1</v>
      </c>
      <c r="C5">
        <v>1</v>
      </c>
      <c r="D5">
        <v>100</v>
      </c>
    </row>
    <row r="6" spans="1:4" x14ac:dyDescent="0.3">
      <c r="A6" t="s">
        <v>187</v>
      </c>
      <c r="B6">
        <v>30</v>
      </c>
      <c r="C6">
        <v>46</v>
      </c>
      <c r="D6">
        <v>65.2173913043478</v>
      </c>
    </row>
    <row r="7" spans="1:4" x14ac:dyDescent="0.3">
      <c r="A7" t="s">
        <v>277</v>
      </c>
      <c r="B7">
        <v>1</v>
      </c>
      <c r="C7">
        <v>3</v>
      </c>
      <c r="D7">
        <v>33.3333333333333</v>
      </c>
    </row>
    <row r="8" spans="1:4" x14ac:dyDescent="0.3">
      <c r="A8" t="s">
        <v>95</v>
      </c>
      <c r="B8">
        <v>1</v>
      </c>
      <c r="C8">
        <v>1</v>
      </c>
      <c r="D8">
        <v>100</v>
      </c>
    </row>
    <row r="9" spans="1:4" x14ac:dyDescent="0.3">
      <c r="A9" t="s">
        <v>293</v>
      </c>
      <c r="B9">
        <v>2</v>
      </c>
      <c r="C9">
        <v>4</v>
      </c>
      <c r="D9">
        <v>50</v>
      </c>
    </row>
    <row r="10" spans="1:4" x14ac:dyDescent="0.3">
      <c r="A10" t="s">
        <v>328</v>
      </c>
      <c r="B10">
        <v>6</v>
      </c>
      <c r="C10">
        <v>10</v>
      </c>
      <c r="D10">
        <v>60</v>
      </c>
    </row>
    <row r="11" spans="1:4" x14ac:dyDescent="0.3">
      <c r="A11" t="s">
        <v>459</v>
      </c>
      <c r="B11">
        <v>1</v>
      </c>
      <c r="C11">
        <v>6</v>
      </c>
      <c r="D11">
        <v>16.6666666666667</v>
      </c>
    </row>
  </sheetData>
  <pageMargins left="0.7" right="0.7" top="0.75" bottom="0.75" header="0.3" footer="0.3"/>
  <pageSetup paperSize="9"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D4"/>
  <sheetViews>
    <sheetView workbookViewId="0">
      <selection activeCell="D3" activeCellId="3" sqref="A2 A3 D2 D3"/>
    </sheetView>
  </sheetViews>
  <sheetFormatPr baseColWidth="10" defaultRowHeight="14.4" x14ac:dyDescent="0.3"/>
  <cols>
    <col min="1" max="1" width="22.5546875" customWidth="1"/>
  </cols>
  <sheetData>
    <row r="1" spans="1:4" x14ac:dyDescent="0.3">
      <c r="A1" t="s">
        <v>166</v>
      </c>
      <c r="B1" t="s">
        <v>1</v>
      </c>
      <c r="C1" t="s">
        <v>2</v>
      </c>
      <c r="D1" t="s">
        <v>978</v>
      </c>
    </row>
    <row r="2" spans="1:4" x14ac:dyDescent="0.3">
      <c r="A2" t="s">
        <v>11</v>
      </c>
      <c r="B2">
        <v>60</v>
      </c>
      <c r="C2">
        <v>76.923076923076906</v>
      </c>
      <c r="D2" s="3">
        <v>0.76900000000000002</v>
      </c>
    </row>
    <row r="3" spans="1:4" x14ac:dyDescent="0.3">
      <c r="A3" t="s">
        <v>9</v>
      </c>
      <c r="B3">
        <v>16</v>
      </c>
      <c r="C3">
        <v>20.5128205128205</v>
      </c>
      <c r="D3" s="3">
        <v>0.22500000000000001</v>
      </c>
    </row>
    <row r="4" spans="1:4" x14ac:dyDescent="0.3">
      <c r="A4" t="s">
        <v>10</v>
      </c>
      <c r="B4">
        <v>2</v>
      </c>
      <c r="C4">
        <v>2.5641025641025599</v>
      </c>
      <c r="D4" s="3">
        <v>0</v>
      </c>
    </row>
  </sheetData>
  <sortState xmlns:xlrd2="http://schemas.microsoft.com/office/spreadsheetml/2017/richdata2" ref="A2:D4">
    <sortCondition descending="1" ref="D2:D4"/>
  </sortState>
  <pageMargins left="0.7" right="0.7" top="0.75" bottom="0.75" header="0.3" footer="0.3"/>
  <pageSetup paperSize="9" orientation="portrait" horizontalDpi="300" verticalDpi="300"/>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
  <sheetViews>
    <sheetView workbookViewId="0"/>
  </sheetViews>
  <sheetFormatPr baseColWidth="10" defaultRowHeight="14.4" x14ac:dyDescent="0.3"/>
  <sheetData/>
  <pageMargins left="0.7" right="0.7" top="0.75" bottom="0.75" header="0.3" footer="0.3"/>
  <pageSetup paperSize="9"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C3"/>
  <sheetViews>
    <sheetView workbookViewId="0">
      <selection activeCell="A2" sqref="A2:B3"/>
    </sheetView>
  </sheetViews>
  <sheetFormatPr baseColWidth="10" defaultRowHeight="14.4" x14ac:dyDescent="0.3"/>
  <sheetData>
    <row r="1" spans="1:3" x14ac:dyDescent="0.3">
      <c r="A1" t="s">
        <v>78</v>
      </c>
      <c r="B1" t="s">
        <v>2</v>
      </c>
      <c r="C1" t="s">
        <v>1</v>
      </c>
    </row>
    <row r="2" spans="1:3" x14ac:dyDescent="0.3">
      <c r="A2" t="s">
        <v>9</v>
      </c>
      <c r="B2">
        <v>23.076923076923102</v>
      </c>
      <c r="C2">
        <v>18</v>
      </c>
    </row>
    <row r="3" spans="1:3" x14ac:dyDescent="0.3">
      <c r="A3" t="s">
        <v>11</v>
      </c>
      <c r="B3">
        <v>76.923076923076906</v>
      </c>
      <c r="C3">
        <v>60</v>
      </c>
    </row>
  </sheetData>
  <pageMargins left="0.7" right="0.7" top="0.75" bottom="0.75" header="0.3" footer="0.3"/>
  <pageSetup paperSize="9" orientation="portrait" horizontalDpi="300" verticalDpi="300"/>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C4"/>
  <sheetViews>
    <sheetView workbookViewId="0">
      <selection activeCell="A2" sqref="A2:B3"/>
    </sheetView>
  </sheetViews>
  <sheetFormatPr baseColWidth="10" defaultRowHeight="14.4" x14ac:dyDescent="0.3"/>
  <cols>
    <col min="1" max="1" width="23.77734375" customWidth="1"/>
  </cols>
  <sheetData>
    <row r="1" spans="1:3" x14ac:dyDescent="0.3">
      <c r="A1" t="s">
        <v>79</v>
      </c>
      <c r="B1" t="s">
        <v>2</v>
      </c>
      <c r="C1" t="s">
        <v>1</v>
      </c>
    </row>
    <row r="2" spans="1:3" x14ac:dyDescent="0.3">
      <c r="A2" t="s">
        <v>11</v>
      </c>
      <c r="B2" s="2">
        <f xml:space="preserve"> (C2*100) / C4</f>
        <v>64.179104477611943</v>
      </c>
      <c r="C2">
        <v>43</v>
      </c>
    </row>
    <row r="3" spans="1:3" x14ac:dyDescent="0.3">
      <c r="A3" t="s">
        <v>9</v>
      </c>
      <c r="B3" s="2">
        <f xml:space="preserve"> (C3*100) / C4</f>
        <v>35.820895522388057</v>
      </c>
      <c r="C3">
        <v>24</v>
      </c>
    </row>
    <row r="4" spans="1:3" x14ac:dyDescent="0.3">
      <c r="C4">
        <f>SUM(C2:C3)</f>
        <v>67</v>
      </c>
    </row>
  </sheetData>
  <sortState xmlns:xlrd2="http://schemas.microsoft.com/office/spreadsheetml/2017/richdata2" ref="A2:C4">
    <sortCondition descending="1" ref="B2:B4"/>
  </sortState>
  <pageMargins left="0.7" right="0.7" top="0.75" bottom="0.75" header="0.3" footer="0.3"/>
  <pageSetup paperSize="9" orientation="portrait" horizontalDpi="300" verticalDpi="300"/>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79998168889431442"/>
  </sheetPr>
  <dimension ref="A1:C5"/>
  <sheetViews>
    <sheetView workbookViewId="0">
      <selection activeCell="B4" sqref="B4"/>
    </sheetView>
  </sheetViews>
  <sheetFormatPr baseColWidth="10" defaultRowHeight="14.4" x14ac:dyDescent="0.3"/>
  <cols>
    <col min="1" max="1" width="22.44140625" customWidth="1"/>
    <col min="2" max="2" width="12.44140625" bestFit="1" customWidth="1"/>
  </cols>
  <sheetData>
    <row r="1" spans="1:3" x14ac:dyDescent="0.3">
      <c r="A1" t="s">
        <v>82</v>
      </c>
      <c r="B1" t="s">
        <v>2</v>
      </c>
      <c r="C1" t="s">
        <v>1</v>
      </c>
    </row>
    <row r="2" spans="1:3" x14ac:dyDescent="0.3">
      <c r="A2" t="s">
        <v>83</v>
      </c>
      <c r="B2" s="3">
        <f xml:space="preserve"> ((C2*100) /C5) * 0.01</f>
        <v>0.40384615384615385</v>
      </c>
      <c r="C2">
        <v>21</v>
      </c>
    </row>
    <row r="3" spans="1:3" x14ac:dyDescent="0.3">
      <c r="A3" t="s">
        <v>84</v>
      </c>
      <c r="B3" s="3">
        <f xml:space="preserve"> ((C3*100) /C5) * 0.01</f>
        <v>0.53846153846153844</v>
      </c>
      <c r="C3">
        <v>28</v>
      </c>
    </row>
    <row r="4" spans="1:3" x14ac:dyDescent="0.3">
      <c r="A4" t="s">
        <v>85</v>
      </c>
      <c r="B4" s="3">
        <f xml:space="preserve"> ((C4*100) /C5) * 0.01</f>
        <v>5.7692307692307696E-2</v>
      </c>
      <c r="C4">
        <v>3</v>
      </c>
    </row>
    <row r="5" spans="1:3" x14ac:dyDescent="0.3">
      <c r="C5">
        <f>SUM(C2:C4)</f>
        <v>52</v>
      </c>
    </row>
  </sheetData>
  <pageMargins left="0.7" right="0.7" top="0.75" bottom="0.75" header="0.3" footer="0.3"/>
  <pageSetup paperSize="9" orientation="portrait" horizontalDpi="300" verticalDpi="300"/>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79998168889431442"/>
  </sheetPr>
  <dimension ref="A1:C4"/>
  <sheetViews>
    <sheetView workbookViewId="0">
      <selection activeCell="A2" sqref="A2:B3"/>
    </sheetView>
  </sheetViews>
  <sheetFormatPr baseColWidth="10" defaultRowHeight="14.4" x14ac:dyDescent="0.3"/>
  <sheetData>
    <row r="1" spans="1:3" x14ac:dyDescent="0.3">
      <c r="A1" t="s">
        <v>80</v>
      </c>
      <c r="B1" t="s">
        <v>2</v>
      </c>
      <c r="C1" t="s">
        <v>1</v>
      </c>
    </row>
    <row r="2" spans="1:3" x14ac:dyDescent="0.3">
      <c r="A2" t="s">
        <v>11</v>
      </c>
      <c r="B2" s="2">
        <f xml:space="preserve"> (C2 * 100) / C4</f>
        <v>58.333333333333336</v>
      </c>
      <c r="C2">
        <v>35</v>
      </c>
    </row>
    <row r="3" spans="1:3" x14ac:dyDescent="0.3">
      <c r="A3" t="s">
        <v>9</v>
      </c>
      <c r="B3" s="2">
        <f xml:space="preserve"> (C3 * 100) / C4</f>
        <v>41.666666666666664</v>
      </c>
      <c r="C3">
        <v>25</v>
      </c>
    </row>
    <row r="4" spans="1:3" x14ac:dyDescent="0.3">
      <c r="C4">
        <f>SUM(C2:C3)</f>
        <v>60</v>
      </c>
    </row>
  </sheetData>
  <sortState xmlns:xlrd2="http://schemas.microsoft.com/office/spreadsheetml/2017/richdata2" ref="A2:C4">
    <sortCondition descending="1" ref="B2:B4"/>
  </sortState>
  <pageMargins left="0.7" right="0.7" top="0.75" bottom="0.75" header="0.3" footer="0.3"/>
  <pageSetup paperSize="9" orientation="portrait" horizontalDpi="300" verticalDpi="300"/>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79998168889431442"/>
  </sheetPr>
  <dimension ref="A1:C4"/>
  <sheetViews>
    <sheetView workbookViewId="0">
      <selection activeCell="A2" sqref="A2:B3"/>
    </sheetView>
  </sheetViews>
  <sheetFormatPr baseColWidth="10" defaultRowHeight="14.4" x14ac:dyDescent="0.3"/>
  <cols>
    <col min="1" max="1" width="15.88671875" customWidth="1"/>
    <col min="2" max="2" width="29.6640625" customWidth="1"/>
  </cols>
  <sheetData>
    <row r="1" spans="1:3" x14ac:dyDescent="0.3">
      <c r="A1" t="s">
        <v>81</v>
      </c>
      <c r="B1" t="s">
        <v>2</v>
      </c>
      <c r="C1" t="s">
        <v>1</v>
      </c>
    </row>
    <row r="2" spans="1:3" x14ac:dyDescent="0.3">
      <c r="A2" t="s">
        <v>11</v>
      </c>
      <c r="B2" s="2">
        <f xml:space="preserve"> (C2 * 100) / C4</f>
        <v>86.15384615384616</v>
      </c>
      <c r="C2">
        <v>56</v>
      </c>
    </row>
    <row r="3" spans="1:3" x14ac:dyDescent="0.3">
      <c r="A3" t="s">
        <v>9</v>
      </c>
      <c r="B3" s="2">
        <f xml:space="preserve"> (C3 * 100) / C4</f>
        <v>13.846153846153847</v>
      </c>
      <c r="C3">
        <v>9</v>
      </c>
    </row>
    <row r="4" spans="1:3" x14ac:dyDescent="0.3">
      <c r="C4">
        <f>SUM(C2:C3)</f>
        <v>65</v>
      </c>
    </row>
  </sheetData>
  <sortState xmlns:xlrd2="http://schemas.microsoft.com/office/spreadsheetml/2017/richdata2" ref="A2:C4">
    <sortCondition descending="1" ref="B2:B4"/>
  </sortState>
  <pageMargins left="0.7" right="0.7" top="0.75" bottom="0.75" header="0.3" footer="0.3"/>
  <pageSetup paperSize="9" orientation="portrait" horizontalDpi="300" verticalDpi="300"/>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79998168889431442"/>
  </sheetPr>
  <dimension ref="A1:C16"/>
  <sheetViews>
    <sheetView tabSelected="1" workbookViewId="0">
      <selection activeCell="J8" sqref="J8"/>
    </sheetView>
  </sheetViews>
  <sheetFormatPr baseColWidth="10" defaultRowHeight="14.4" x14ac:dyDescent="0.3"/>
  <cols>
    <col min="1" max="1" width="18.33203125" customWidth="1"/>
    <col min="2" max="2" width="31.33203125" customWidth="1"/>
  </cols>
  <sheetData>
    <row r="1" spans="1:3" x14ac:dyDescent="0.3">
      <c r="A1" t="s">
        <v>86</v>
      </c>
      <c r="B1" t="s">
        <v>1</v>
      </c>
      <c r="C1" t="s">
        <v>2</v>
      </c>
    </row>
    <row r="2" spans="1:3" x14ac:dyDescent="0.3">
      <c r="A2" t="s">
        <v>96</v>
      </c>
      <c r="B2">
        <v>54</v>
      </c>
      <c r="C2" s="3">
        <f xml:space="preserve"> B2*100/78 * 0.01</f>
        <v>0.69230769230769229</v>
      </c>
    </row>
    <row r="3" spans="1:3" x14ac:dyDescent="0.3">
      <c r="A3" t="s">
        <v>88</v>
      </c>
      <c r="B3">
        <v>23</v>
      </c>
      <c r="C3" s="3">
        <f xml:space="preserve"> B3*100/78 * 0.01</f>
        <v>0.29487179487179488</v>
      </c>
    </row>
    <row r="4" spans="1:3" x14ac:dyDescent="0.3">
      <c r="A4" t="s">
        <v>92</v>
      </c>
      <c r="B4">
        <v>11</v>
      </c>
      <c r="C4" s="3">
        <f xml:space="preserve"> B4*100/78 * 0.01</f>
        <v>0.14102564102564102</v>
      </c>
    </row>
    <row r="5" spans="1:3" x14ac:dyDescent="0.3">
      <c r="A5" t="s">
        <v>91</v>
      </c>
      <c r="B5">
        <v>9</v>
      </c>
      <c r="C5" s="3">
        <f xml:space="preserve"> B5*100/78 * 0.01</f>
        <v>0.11538461538461539</v>
      </c>
    </row>
    <row r="6" spans="1:3" x14ac:dyDescent="0.3">
      <c r="A6" t="s">
        <v>87</v>
      </c>
      <c r="B6">
        <v>5</v>
      </c>
      <c r="C6" s="3">
        <f xml:space="preserve"> B6*100/78 * 0.01</f>
        <v>6.4102564102564111E-2</v>
      </c>
    </row>
    <row r="7" spans="1:3" x14ac:dyDescent="0.3">
      <c r="A7" t="s">
        <v>89</v>
      </c>
      <c r="B7">
        <v>5</v>
      </c>
      <c r="C7" s="3">
        <f xml:space="preserve"> B7*100/78 * 0.01</f>
        <v>6.4102564102564111E-2</v>
      </c>
    </row>
    <row r="8" spans="1:3" x14ac:dyDescent="0.3">
      <c r="A8" t="s">
        <v>93</v>
      </c>
      <c r="B8">
        <v>4</v>
      </c>
      <c r="C8" s="3">
        <f xml:space="preserve"> B8*100/78 * 0.01</f>
        <v>5.1282051282051287E-2</v>
      </c>
    </row>
    <row r="9" spans="1:3" x14ac:dyDescent="0.3">
      <c r="A9" t="s">
        <v>101</v>
      </c>
      <c r="B9">
        <v>4</v>
      </c>
      <c r="C9" s="3">
        <f xml:space="preserve"> B9*100/78 * 0.01</f>
        <v>5.1282051282051287E-2</v>
      </c>
    </row>
    <row r="10" spans="1:3" x14ac:dyDescent="0.3">
      <c r="A10" t="s">
        <v>90</v>
      </c>
      <c r="B10">
        <v>3</v>
      </c>
      <c r="C10" s="3">
        <f xml:space="preserve"> B10*100/78 * 0.01</f>
        <v>3.8461538461538464E-2</v>
      </c>
    </row>
    <row r="11" spans="1:3" x14ac:dyDescent="0.3">
      <c r="A11" t="s">
        <v>94</v>
      </c>
      <c r="B11">
        <v>2</v>
      </c>
      <c r="C11" s="3">
        <f xml:space="preserve"> B11*100/78 * 0.01</f>
        <v>2.5641025641025644E-2</v>
      </c>
    </row>
    <row r="12" spans="1:3" x14ac:dyDescent="0.3">
      <c r="A12" t="s">
        <v>98</v>
      </c>
      <c r="B12">
        <v>2</v>
      </c>
      <c r="C12" s="3">
        <f xml:space="preserve"> B12*100/78 * 0.01</f>
        <v>2.5641025641025644E-2</v>
      </c>
    </row>
    <row r="13" spans="1:3" x14ac:dyDescent="0.3">
      <c r="A13" t="s">
        <v>100</v>
      </c>
      <c r="B13">
        <v>2</v>
      </c>
      <c r="C13" s="3">
        <f xml:space="preserve"> B13*100/78 * 0.01</f>
        <v>2.5641025641025644E-2</v>
      </c>
    </row>
    <row r="14" spans="1:3" x14ac:dyDescent="0.3">
      <c r="A14" t="s">
        <v>97</v>
      </c>
      <c r="B14">
        <v>1</v>
      </c>
      <c r="C14" s="3">
        <f xml:space="preserve"> B14*100/78 * 0.01</f>
        <v>1.2820512820512822E-2</v>
      </c>
    </row>
    <row r="15" spans="1:3" x14ac:dyDescent="0.3">
      <c r="A15" t="s">
        <v>99</v>
      </c>
      <c r="B15">
        <v>1</v>
      </c>
      <c r="C15" s="3">
        <f xml:space="preserve"> B15*100/78 * 0.01</f>
        <v>1.2820512820512822E-2</v>
      </c>
    </row>
    <row r="16" spans="1:3" x14ac:dyDescent="0.3">
      <c r="A16" t="s">
        <v>102</v>
      </c>
      <c r="B16">
        <v>1</v>
      </c>
      <c r="C16" s="3">
        <f xml:space="preserve"> B16*100/78 * 0.01</f>
        <v>1.2820512820512822E-2</v>
      </c>
    </row>
  </sheetData>
  <sortState xmlns:xlrd2="http://schemas.microsoft.com/office/spreadsheetml/2017/richdata2" ref="A2:C16">
    <sortCondition descending="1" ref="B2:B16"/>
  </sortState>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election activeCell="L11" sqref="L11"/>
    </sheetView>
  </sheetViews>
  <sheetFormatPr baseColWidth="10" defaultRowHeight="14.4" x14ac:dyDescent="0.3"/>
  <sheetData>
    <row r="1" spans="1:3" x14ac:dyDescent="0.3">
      <c r="A1" t="s">
        <v>39</v>
      </c>
      <c r="B1" t="s">
        <v>2</v>
      </c>
      <c r="C1" t="s">
        <v>1</v>
      </c>
    </row>
    <row r="2" spans="1:3" x14ac:dyDescent="0.3">
      <c r="A2" t="s">
        <v>9</v>
      </c>
      <c r="B2" s="1">
        <f>(100*C2) / C4</f>
        <v>13.888888888888889</v>
      </c>
      <c r="C2">
        <v>10</v>
      </c>
    </row>
    <row r="3" spans="1:3" x14ac:dyDescent="0.3">
      <c r="A3" t="s">
        <v>11</v>
      </c>
      <c r="B3" s="1">
        <f>(100*C3) / C4</f>
        <v>86.111111111111114</v>
      </c>
      <c r="C3">
        <v>62</v>
      </c>
    </row>
    <row r="4" spans="1:3" x14ac:dyDescent="0.3">
      <c r="C4">
        <f>SUM(C2:C3)</f>
        <v>72</v>
      </c>
    </row>
  </sheetData>
  <pageMargins left="0.7" right="0.7" top="0.75" bottom="0.75" header="0.3" footer="0.3"/>
  <pageSetup paperSize="9" orientation="portrait" horizontalDpi="300" verticalDpi="300"/>
  <drawing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79998168889431442"/>
  </sheetPr>
  <dimension ref="A1:C4"/>
  <sheetViews>
    <sheetView workbookViewId="0">
      <selection activeCell="I36" sqref="I36"/>
    </sheetView>
  </sheetViews>
  <sheetFormatPr baseColWidth="10" defaultRowHeight="14.4" x14ac:dyDescent="0.3"/>
  <cols>
    <col min="1" max="1" width="17.6640625" customWidth="1"/>
    <col min="2" max="2" width="12.44140625" bestFit="1" customWidth="1"/>
  </cols>
  <sheetData>
    <row r="1" spans="1:3" x14ac:dyDescent="0.3">
      <c r="A1" t="s">
        <v>103</v>
      </c>
      <c r="B1" t="s">
        <v>2</v>
      </c>
      <c r="C1" t="s">
        <v>1</v>
      </c>
    </row>
    <row r="2" spans="1:3" x14ac:dyDescent="0.3">
      <c r="A2" t="s">
        <v>11</v>
      </c>
      <c r="B2" s="2">
        <f xml:space="preserve"> (C2 * 100)/ C4</f>
        <v>30.263157894736842</v>
      </c>
      <c r="C2">
        <v>23</v>
      </c>
    </row>
    <row r="3" spans="1:3" x14ac:dyDescent="0.3">
      <c r="A3" t="s">
        <v>9</v>
      </c>
      <c r="B3" s="2">
        <f xml:space="preserve"> (C3 * 100)/ C4</f>
        <v>69.736842105263165</v>
      </c>
      <c r="C3">
        <v>53</v>
      </c>
    </row>
    <row r="4" spans="1:3" x14ac:dyDescent="0.3">
      <c r="C4">
        <f>SUM(C2:C3)</f>
        <v>76</v>
      </c>
    </row>
  </sheetData>
  <sortState xmlns:xlrd2="http://schemas.microsoft.com/office/spreadsheetml/2017/richdata2" ref="A2:C4">
    <sortCondition descending="1" ref="A2:A4"/>
  </sortState>
  <pageMargins left="0.7" right="0.7" top="0.75" bottom="0.75" header="0.3" footer="0.3"/>
  <pageSetup paperSize="9" orientation="portrait" horizontalDpi="300" verticalDpi="300"/>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79998168889431442"/>
  </sheetPr>
  <dimension ref="A1:C4"/>
  <sheetViews>
    <sheetView workbookViewId="0">
      <selection activeCell="A2" sqref="A2:B3"/>
    </sheetView>
  </sheetViews>
  <sheetFormatPr baseColWidth="10" defaultRowHeight="14.4" x14ac:dyDescent="0.3"/>
  <cols>
    <col min="1" max="1" width="28.109375" customWidth="1"/>
    <col min="2" max="2" width="12.44140625" bestFit="1" customWidth="1"/>
  </cols>
  <sheetData>
    <row r="1" spans="1:3" x14ac:dyDescent="0.3">
      <c r="A1" t="s">
        <v>104</v>
      </c>
      <c r="B1" t="s">
        <v>2</v>
      </c>
      <c r="C1" t="s">
        <v>1</v>
      </c>
    </row>
    <row r="2" spans="1:3" x14ac:dyDescent="0.3">
      <c r="A2" t="s">
        <v>11</v>
      </c>
      <c r="B2" s="2">
        <f xml:space="preserve"> (C2 * 100) / C4</f>
        <v>86.15384615384616</v>
      </c>
      <c r="C2">
        <v>56</v>
      </c>
    </row>
    <row r="3" spans="1:3" x14ac:dyDescent="0.3">
      <c r="A3" t="s">
        <v>9</v>
      </c>
      <c r="B3" s="2">
        <f xml:space="preserve"> (C3 * 100) / C4</f>
        <v>13.846153846153847</v>
      </c>
      <c r="C3">
        <v>9</v>
      </c>
    </row>
    <row r="4" spans="1:3" x14ac:dyDescent="0.3">
      <c r="B4">
        <f>SUM(B2:B3)</f>
        <v>100</v>
      </c>
      <c r="C4">
        <f>SUM(C2:C3)</f>
        <v>65</v>
      </c>
    </row>
  </sheetData>
  <sortState xmlns:xlrd2="http://schemas.microsoft.com/office/spreadsheetml/2017/richdata2" ref="A2:C4">
    <sortCondition descending="1" ref="A2:A4"/>
  </sortState>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8"/>
  <sheetViews>
    <sheetView workbookViewId="0">
      <selection activeCell="O29" sqref="O29"/>
    </sheetView>
  </sheetViews>
  <sheetFormatPr baseColWidth="10" defaultRowHeight="14.4" x14ac:dyDescent="0.3"/>
  <cols>
    <col min="1" max="1" width="19.77734375" customWidth="1"/>
    <col min="2" max="2" width="19.21875" customWidth="1"/>
  </cols>
  <sheetData>
    <row r="1" spans="1:4" x14ac:dyDescent="0.3">
      <c r="A1" t="s">
        <v>40</v>
      </c>
      <c r="B1" t="s">
        <v>1</v>
      </c>
      <c r="C1" t="s">
        <v>2</v>
      </c>
    </row>
    <row r="2" spans="1:4" x14ac:dyDescent="0.3">
      <c r="A2" t="s">
        <v>66</v>
      </c>
      <c r="B2">
        <v>9</v>
      </c>
      <c r="C2">
        <v>11.538461538461499</v>
      </c>
      <c r="D2" s="3">
        <v>0.115</v>
      </c>
    </row>
    <row r="3" spans="1:4" x14ac:dyDescent="0.3">
      <c r="A3" t="s">
        <v>58</v>
      </c>
      <c r="B3">
        <v>8</v>
      </c>
      <c r="C3">
        <v>10.2564102564103</v>
      </c>
      <c r="D3" s="3">
        <v>0.10199999999999999</v>
      </c>
    </row>
    <row r="4" spans="1:4" x14ac:dyDescent="0.3">
      <c r="A4" t="s">
        <v>44</v>
      </c>
      <c r="B4">
        <v>6</v>
      </c>
      <c r="C4">
        <v>7.6923076923076898</v>
      </c>
      <c r="D4" s="3">
        <v>7.5999999999999998E-2</v>
      </c>
    </row>
    <row r="5" spans="1:4" x14ac:dyDescent="0.3">
      <c r="A5" t="s">
        <v>46</v>
      </c>
      <c r="B5">
        <v>5</v>
      </c>
      <c r="C5">
        <v>6.4102564102564097</v>
      </c>
      <c r="D5" s="3">
        <v>6.4100000000000004E-2</v>
      </c>
    </row>
    <row r="6" spans="1:4" x14ac:dyDescent="0.3">
      <c r="A6" t="s">
        <v>62</v>
      </c>
      <c r="B6">
        <v>4</v>
      </c>
      <c r="C6">
        <v>5.1282051282051304</v>
      </c>
      <c r="D6" s="3">
        <v>5.1200000000000002E-2</v>
      </c>
    </row>
    <row r="7" spans="1:4" x14ac:dyDescent="0.3">
      <c r="A7" t="s">
        <v>67</v>
      </c>
      <c r="B7">
        <v>3</v>
      </c>
      <c r="C7">
        <v>3.8461538461538498</v>
      </c>
      <c r="D7" s="3">
        <v>3.8399999999999997E-2</v>
      </c>
    </row>
    <row r="8" spans="1:4" x14ac:dyDescent="0.3">
      <c r="A8" t="s">
        <v>71</v>
      </c>
      <c r="B8">
        <v>3</v>
      </c>
      <c r="C8">
        <v>3.8461538461538498</v>
      </c>
      <c r="D8" s="3">
        <v>3.8399999999999997E-2</v>
      </c>
    </row>
    <row r="9" spans="1:4" x14ac:dyDescent="0.3">
      <c r="A9" t="s">
        <v>42</v>
      </c>
      <c r="B9">
        <v>2</v>
      </c>
      <c r="C9">
        <v>2.5641025641025599</v>
      </c>
      <c r="D9" s="3">
        <v>2.5399999999999999E-2</v>
      </c>
    </row>
    <row r="10" spans="1:4" x14ac:dyDescent="0.3">
      <c r="A10" t="s">
        <v>45</v>
      </c>
      <c r="B10">
        <v>2</v>
      </c>
      <c r="C10">
        <v>2.5641025641025599</v>
      </c>
      <c r="D10" s="3">
        <v>2.5399999999999999E-2</v>
      </c>
    </row>
    <row r="11" spans="1:4" x14ac:dyDescent="0.3">
      <c r="A11" t="s">
        <v>49</v>
      </c>
      <c r="B11">
        <v>2</v>
      </c>
      <c r="C11">
        <v>2.5641025641025599</v>
      </c>
      <c r="D11" s="3">
        <v>2.5399999999999999E-2</v>
      </c>
    </row>
    <row r="12" spans="1:4" x14ac:dyDescent="0.3">
      <c r="A12" t="s">
        <v>52</v>
      </c>
      <c r="B12">
        <v>2</v>
      </c>
      <c r="C12">
        <v>2.5641025641025599</v>
      </c>
      <c r="D12" s="3">
        <v>2.5399999999999999E-2</v>
      </c>
    </row>
    <row r="13" spans="1:4" x14ac:dyDescent="0.3">
      <c r="A13" t="s">
        <v>59</v>
      </c>
      <c r="B13">
        <v>2</v>
      </c>
      <c r="C13">
        <v>2.5641025641025599</v>
      </c>
      <c r="D13" s="3">
        <v>2.5399999999999999E-2</v>
      </c>
    </row>
    <row r="14" spans="1:4" x14ac:dyDescent="0.3">
      <c r="A14" t="s">
        <v>63</v>
      </c>
      <c r="B14">
        <v>2</v>
      </c>
      <c r="C14">
        <v>2.5641025641025599</v>
      </c>
      <c r="D14" s="3">
        <v>2.5399999999999999E-2</v>
      </c>
    </row>
    <row r="15" spans="1:4" x14ac:dyDescent="0.3">
      <c r="A15" t="s">
        <v>69</v>
      </c>
      <c r="B15">
        <v>2</v>
      </c>
      <c r="C15">
        <v>2.5641025641025599</v>
      </c>
      <c r="D15" s="3">
        <v>2.5399999999999999E-2</v>
      </c>
    </row>
    <row r="16" spans="1:4" x14ac:dyDescent="0.3">
      <c r="A16" t="s">
        <v>74</v>
      </c>
      <c r="B16">
        <v>2</v>
      </c>
      <c r="C16">
        <v>2.5641025641025599</v>
      </c>
      <c r="D16" s="3">
        <v>2.5399999999999999E-2</v>
      </c>
    </row>
    <row r="17" spans="1:4" x14ac:dyDescent="0.3">
      <c r="A17" t="s">
        <v>75</v>
      </c>
      <c r="B17">
        <v>2</v>
      </c>
      <c r="C17">
        <v>2.5641025641025599</v>
      </c>
      <c r="D17" s="3">
        <v>2.5399999999999999E-2</v>
      </c>
    </row>
    <row r="18" spans="1:4" x14ac:dyDescent="0.3">
      <c r="A18" t="s">
        <v>76</v>
      </c>
      <c r="B18">
        <v>2</v>
      </c>
      <c r="C18">
        <v>2.5641025641025599</v>
      </c>
      <c r="D18" s="3">
        <v>2.5399999999999999E-2</v>
      </c>
    </row>
    <row r="19" spans="1:4" x14ac:dyDescent="0.3">
      <c r="A19" t="s">
        <v>41</v>
      </c>
      <c r="B19">
        <v>1</v>
      </c>
      <c r="C19">
        <v>1.2820512820512799</v>
      </c>
    </row>
    <row r="20" spans="1:4" x14ac:dyDescent="0.3">
      <c r="A20" t="s">
        <v>43</v>
      </c>
      <c r="B20">
        <v>1</v>
      </c>
      <c r="C20">
        <v>1.2820512820512799</v>
      </c>
    </row>
    <row r="21" spans="1:4" x14ac:dyDescent="0.3">
      <c r="A21" t="s">
        <v>47</v>
      </c>
      <c r="B21">
        <v>1</v>
      </c>
      <c r="C21">
        <v>1.2820512820512799</v>
      </c>
    </row>
    <row r="22" spans="1:4" x14ac:dyDescent="0.3">
      <c r="A22" t="s">
        <v>48</v>
      </c>
      <c r="B22">
        <v>1</v>
      </c>
      <c r="C22">
        <v>1.2820512820512799</v>
      </c>
    </row>
    <row r="23" spans="1:4" x14ac:dyDescent="0.3">
      <c r="A23" t="s">
        <v>50</v>
      </c>
      <c r="B23">
        <v>1</v>
      </c>
      <c r="C23">
        <v>1.2820512820512799</v>
      </c>
    </row>
    <row r="24" spans="1:4" x14ac:dyDescent="0.3">
      <c r="A24" t="s">
        <v>51</v>
      </c>
      <c r="B24">
        <v>1</v>
      </c>
      <c r="C24">
        <v>1.2820512820512799</v>
      </c>
    </row>
    <row r="25" spans="1:4" x14ac:dyDescent="0.3">
      <c r="A25" t="s">
        <v>53</v>
      </c>
      <c r="B25">
        <v>1</v>
      </c>
      <c r="C25">
        <v>1.2820512820512799</v>
      </c>
    </row>
    <row r="26" spans="1:4" x14ac:dyDescent="0.3">
      <c r="A26" t="s">
        <v>54</v>
      </c>
      <c r="B26">
        <v>1</v>
      </c>
      <c r="C26">
        <v>1.2820512820512799</v>
      </c>
    </row>
    <row r="27" spans="1:4" x14ac:dyDescent="0.3">
      <c r="A27" t="s">
        <v>55</v>
      </c>
      <c r="B27">
        <v>1</v>
      </c>
      <c r="C27">
        <v>1.2820512820512799</v>
      </c>
    </row>
    <row r="28" spans="1:4" x14ac:dyDescent="0.3">
      <c r="A28" t="s">
        <v>56</v>
      </c>
      <c r="B28">
        <v>1</v>
      </c>
      <c r="C28">
        <v>1.2820512820512799</v>
      </c>
    </row>
    <row r="29" spans="1:4" x14ac:dyDescent="0.3">
      <c r="A29" t="s">
        <v>57</v>
      </c>
      <c r="B29">
        <v>1</v>
      </c>
      <c r="C29">
        <v>1.2820512820512799</v>
      </c>
    </row>
    <row r="30" spans="1:4" x14ac:dyDescent="0.3">
      <c r="A30" t="s">
        <v>60</v>
      </c>
      <c r="B30">
        <v>1</v>
      </c>
      <c r="C30">
        <v>1.2820512820512799</v>
      </c>
    </row>
    <row r="31" spans="1:4" x14ac:dyDescent="0.3">
      <c r="A31" t="s">
        <v>61</v>
      </c>
      <c r="B31">
        <v>1</v>
      </c>
      <c r="C31">
        <v>1.2820512820512799</v>
      </c>
    </row>
    <row r="32" spans="1:4" x14ac:dyDescent="0.3">
      <c r="A32" t="s">
        <v>64</v>
      </c>
      <c r="B32">
        <v>1</v>
      </c>
      <c r="C32">
        <v>1.2820512820512799</v>
      </c>
    </row>
    <row r="33" spans="1:3" x14ac:dyDescent="0.3">
      <c r="A33" t="s">
        <v>65</v>
      </c>
      <c r="B33">
        <v>1</v>
      </c>
      <c r="C33">
        <v>1.2820512820512799</v>
      </c>
    </row>
    <row r="34" spans="1:3" x14ac:dyDescent="0.3">
      <c r="A34" t="s">
        <v>68</v>
      </c>
      <c r="B34">
        <v>1</v>
      </c>
      <c r="C34">
        <v>1.2820512820512799</v>
      </c>
    </row>
    <row r="35" spans="1:3" x14ac:dyDescent="0.3">
      <c r="A35" t="s">
        <v>70</v>
      </c>
      <c r="B35">
        <v>1</v>
      </c>
      <c r="C35">
        <v>1.2820512820512799</v>
      </c>
    </row>
    <row r="36" spans="1:3" x14ac:dyDescent="0.3">
      <c r="A36" t="s">
        <v>72</v>
      </c>
      <c r="B36">
        <v>1</v>
      </c>
      <c r="C36">
        <v>1.2820512820512799</v>
      </c>
    </row>
    <row r="37" spans="1:3" x14ac:dyDescent="0.3">
      <c r="A37" t="s">
        <v>73</v>
      </c>
      <c r="B37">
        <v>1</v>
      </c>
      <c r="C37">
        <v>1.2820512820512799</v>
      </c>
    </row>
    <row r="38" spans="1:3" x14ac:dyDescent="0.3">
      <c r="A38" t="s">
        <v>77</v>
      </c>
      <c r="B38">
        <v>1</v>
      </c>
      <c r="C38">
        <v>1.2820512820512799</v>
      </c>
    </row>
  </sheetData>
  <sortState xmlns:xlrd2="http://schemas.microsoft.com/office/spreadsheetml/2017/richdata2" ref="A2:C38">
    <sortCondition descending="1" ref="B2:B38"/>
  </sortState>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8"/>
  <sheetViews>
    <sheetView workbookViewId="0"/>
  </sheetViews>
  <sheetFormatPr baseColWidth="10" defaultRowHeight="14.4" x14ac:dyDescent="0.3"/>
  <sheetData>
    <row r="1" spans="1:3" x14ac:dyDescent="0.3">
      <c r="A1" t="s">
        <v>40</v>
      </c>
      <c r="B1" t="s">
        <v>1</v>
      </c>
      <c r="C1" t="s">
        <v>2</v>
      </c>
    </row>
    <row r="2" spans="1:3" x14ac:dyDescent="0.3">
      <c r="A2" t="s">
        <v>41</v>
      </c>
      <c r="B2">
        <v>1</v>
      </c>
      <c r="C2">
        <v>1.2820512820512799</v>
      </c>
    </row>
    <row r="3" spans="1:3" x14ac:dyDescent="0.3">
      <c r="A3" t="s">
        <v>42</v>
      </c>
      <c r="B3">
        <v>2</v>
      </c>
      <c r="C3">
        <v>2.5641025641025599</v>
      </c>
    </row>
    <row r="4" spans="1:3" x14ac:dyDescent="0.3">
      <c r="A4" t="s">
        <v>43</v>
      </c>
      <c r="B4">
        <v>1</v>
      </c>
      <c r="C4">
        <v>1.2820512820512799</v>
      </c>
    </row>
    <row r="5" spans="1:3" x14ac:dyDescent="0.3">
      <c r="A5" t="s">
        <v>44</v>
      </c>
      <c r="B5">
        <v>6</v>
      </c>
      <c r="C5">
        <v>7.6923076923076898</v>
      </c>
    </row>
    <row r="6" spans="1:3" x14ac:dyDescent="0.3">
      <c r="A6" t="s">
        <v>45</v>
      </c>
      <c r="B6">
        <v>2</v>
      </c>
      <c r="C6">
        <v>2.5641025641025599</v>
      </c>
    </row>
    <row r="7" spans="1:3" x14ac:dyDescent="0.3">
      <c r="A7" t="s">
        <v>46</v>
      </c>
      <c r="B7">
        <v>5</v>
      </c>
      <c r="C7">
        <v>6.4102564102564097</v>
      </c>
    </row>
    <row r="8" spans="1:3" x14ac:dyDescent="0.3">
      <c r="A8" t="s">
        <v>47</v>
      </c>
      <c r="B8">
        <v>1</v>
      </c>
      <c r="C8">
        <v>1.2820512820512799</v>
      </c>
    </row>
    <row r="9" spans="1:3" x14ac:dyDescent="0.3">
      <c r="A9" t="s">
        <v>48</v>
      </c>
      <c r="B9">
        <v>1</v>
      </c>
      <c r="C9">
        <v>1.2820512820512799</v>
      </c>
    </row>
    <row r="10" spans="1:3" x14ac:dyDescent="0.3">
      <c r="A10" t="s">
        <v>49</v>
      </c>
      <c r="B10">
        <v>2</v>
      </c>
      <c r="C10">
        <v>2.5641025641025599</v>
      </c>
    </row>
    <row r="11" spans="1:3" x14ac:dyDescent="0.3">
      <c r="A11" t="s">
        <v>50</v>
      </c>
      <c r="B11">
        <v>1</v>
      </c>
      <c r="C11">
        <v>1.2820512820512799</v>
      </c>
    </row>
    <row r="12" spans="1:3" x14ac:dyDescent="0.3">
      <c r="A12" t="s">
        <v>51</v>
      </c>
      <c r="B12">
        <v>1</v>
      </c>
      <c r="C12">
        <v>1.2820512820512799</v>
      </c>
    </row>
    <row r="13" spans="1:3" x14ac:dyDescent="0.3">
      <c r="A13" t="s">
        <v>52</v>
      </c>
      <c r="B13">
        <v>2</v>
      </c>
      <c r="C13">
        <v>2.5641025641025599</v>
      </c>
    </row>
    <row r="14" spans="1:3" x14ac:dyDescent="0.3">
      <c r="A14" t="s">
        <v>53</v>
      </c>
      <c r="B14">
        <v>1</v>
      </c>
      <c r="C14">
        <v>1.2820512820512799</v>
      </c>
    </row>
    <row r="15" spans="1:3" x14ac:dyDescent="0.3">
      <c r="A15" t="s">
        <v>54</v>
      </c>
      <c r="B15">
        <v>1</v>
      </c>
      <c r="C15">
        <v>1.2820512820512799</v>
      </c>
    </row>
    <row r="16" spans="1:3" x14ac:dyDescent="0.3">
      <c r="A16" t="s">
        <v>55</v>
      </c>
      <c r="B16">
        <v>1</v>
      </c>
      <c r="C16">
        <v>1.2820512820512799</v>
      </c>
    </row>
    <row r="17" spans="1:3" x14ac:dyDescent="0.3">
      <c r="A17" t="s">
        <v>56</v>
      </c>
      <c r="B17">
        <v>1</v>
      </c>
      <c r="C17">
        <v>1.2820512820512799</v>
      </c>
    </row>
    <row r="18" spans="1:3" x14ac:dyDescent="0.3">
      <c r="A18" t="s">
        <v>57</v>
      </c>
      <c r="B18">
        <v>1</v>
      </c>
      <c r="C18">
        <v>1.2820512820512799</v>
      </c>
    </row>
    <row r="19" spans="1:3" x14ac:dyDescent="0.3">
      <c r="A19" t="s">
        <v>58</v>
      </c>
      <c r="B19">
        <v>8</v>
      </c>
      <c r="C19">
        <v>10.2564102564103</v>
      </c>
    </row>
    <row r="20" spans="1:3" x14ac:dyDescent="0.3">
      <c r="A20" t="s">
        <v>59</v>
      </c>
      <c r="B20">
        <v>2</v>
      </c>
      <c r="C20">
        <v>2.5641025641025599</v>
      </c>
    </row>
    <row r="21" spans="1:3" x14ac:dyDescent="0.3">
      <c r="A21" t="s">
        <v>60</v>
      </c>
      <c r="B21">
        <v>1</v>
      </c>
      <c r="C21">
        <v>1.2820512820512799</v>
      </c>
    </row>
    <row r="22" spans="1:3" x14ac:dyDescent="0.3">
      <c r="A22" t="s">
        <v>61</v>
      </c>
      <c r="B22">
        <v>1</v>
      </c>
      <c r="C22">
        <v>1.2820512820512799</v>
      </c>
    </row>
    <row r="23" spans="1:3" x14ac:dyDescent="0.3">
      <c r="A23" t="s">
        <v>62</v>
      </c>
      <c r="B23">
        <v>4</v>
      </c>
      <c r="C23">
        <v>5.1282051282051304</v>
      </c>
    </row>
    <row r="24" spans="1:3" x14ac:dyDescent="0.3">
      <c r="A24" t="s">
        <v>63</v>
      </c>
      <c r="B24">
        <v>2</v>
      </c>
      <c r="C24">
        <v>2.5641025641025599</v>
      </c>
    </row>
    <row r="25" spans="1:3" x14ac:dyDescent="0.3">
      <c r="A25" t="s">
        <v>64</v>
      </c>
      <c r="B25">
        <v>1</v>
      </c>
      <c r="C25">
        <v>1.2820512820512799</v>
      </c>
    </row>
    <row r="26" spans="1:3" x14ac:dyDescent="0.3">
      <c r="A26" t="s">
        <v>65</v>
      </c>
      <c r="B26">
        <v>1</v>
      </c>
      <c r="C26">
        <v>1.2820512820512799</v>
      </c>
    </row>
    <row r="27" spans="1:3" x14ac:dyDescent="0.3">
      <c r="A27" t="s">
        <v>66</v>
      </c>
      <c r="B27">
        <v>9</v>
      </c>
      <c r="C27">
        <v>11.538461538461499</v>
      </c>
    </row>
    <row r="28" spans="1:3" x14ac:dyDescent="0.3">
      <c r="A28" t="s">
        <v>67</v>
      </c>
      <c r="B28">
        <v>3</v>
      </c>
      <c r="C28">
        <v>3.8461538461538498</v>
      </c>
    </row>
    <row r="29" spans="1:3" x14ac:dyDescent="0.3">
      <c r="A29" t="s">
        <v>68</v>
      </c>
      <c r="B29">
        <v>1</v>
      </c>
      <c r="C29">
        <v>1.2820512820512799</v>
      </c>
    </row>
    <row r="30" spans="1:3" x14ac:dyDescent="0.3">
      <c r="A30" t="s">
        <v>69</v>
      </c>
      <c r="B30">
        <v>2</v>
      </c>
      <c r="C30">
        <v>2.5641025641025599</v>
      </c>
    </row>
    <row r="31" spans="1:3" x14ac:dyDescent="0.3">
      <c r="A31" t="s">
        <v>70</v>
      </c>
      <c r="B31">
        <v>1</v>
      </c>
      <c r="C31">
        <v>1.2820512820512799</v>
      </c>
    </row>
    <row r="32" spans="1:3" x14ac:dyDescent="0.3">
      <c r="A32" t="s">
        <v>71</v>
      </c>
      <c r="B32">
        <v>3</v>
      </c>
      <c r="C32">
        <v>3.8461538461538498</v>
      </c>
    </row>
    <row r="33" spans="1:3" x14ac:dyDescent="0.3">
      <c r="A33" t="s">
        <v>72</v>
      </c>
      <c r="B33">
        <v>1</v>
      </c>
      <c r="C33">
        <v>1.2820512820512799</v>
      </c>
    </row>
    <row r="34" spans="1:3" x14ac:dyDescent="0.3">
      <c r="A34" t="s">
        <v>73</v>
      </c>
      <c r="B34">
        <v>1</v>
      </c>
      <c r="C34">
        <v>1.2820512820512799</v>
      </c>
    </row>
    <row r="35" spans="1:3" x14ac:dyDescent="0.3">
      <c r="A35" t="s">
        <v>74</v>
      </c>
      <c r="B35">
        <v>2</v>
      </c>
      <c r="C35">
        <v>2.5641025641025599</v>
      </c>
    </row>
    <row r="36" spans="1:3" x14ac:dyDescent="0.3">
      <c r="A36" t="s">
        <v>75</v>
      </c>
      <c r="B36">
        <v>2</v>
      </c>
      <c r="C36">
        <v>2.5641025641025599</v>
      </c>
    </row>
    <row r="37" spans="1:3" x14ac:dyDescent="0.3">
      <c r="A37" t="s">
        <v>76</v>
      </c>
      <c r="B37">
        <v>2</v>
      </c>
      <c r="C37">
        <v>2.5641025641025599</v>
      </c>
    </row>
    <row r="38" spans="1:3" x14ac:dyDescent="0.3">
      <c r="A38" t="s">
        <v>77</v>
      </c>
      <c r="B38">
        <v>1</v>
      </c>
      <c r="C38">
        <v>1.2820512820512799</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71</vt:i4>
      </vt:variant>
    </vt:vector>
  </HeadingPairs>
  <TitlesOfParts>
    <vt:vector size="71" baseType="lpstr">
      <vt:lpstr>actividad_complementaria</vt:lpstr>
      <vt:lpstr>admision_mascotas</vt:lpstr>
      <vt:lpstr>ano_inicio</vt:lpstr>
      <vt:lpstr>artesania_local</vt:lpstr>
      <vt:lpstr>capacidad_de_carga</vt:lpstr>
      <vt:lpstr>comida</vt:lpstr>
      <vt:lpstr>compra_comunidad</vt:lpstr>
      <vt:lpstr>comuna</vt:lpstr>
      <vt:lpstr>comuna_otra_pegada</vt:lpstr>
      <vt:lpstr>discapacidad</vt:lpstr>
      <vt:lpstr>disponibilidad_agua</vt:lpstr>
      <vt:lpstr>educacion</vt:lpstr>
      <vt:lpstr>eficiencia_energetica</vt:lpstr>
      <vt:lpstr>encuesta_turista</vt:lpstr>
      <vt:lpstr>espacio_desarrollo</vt:lpstr>
      <vt:lpstr>financiamiento</vt:lpstr>
      <vt:lpstr>financiamiento_institucion</vt:lpstr>
      <vt:lpstr>gasto_turista</vt:lpstr>
      <vt:lpstr>gasto_turista_comuna</vt:lpstr>
      <vt:lpstr>id_genero</vt:lpstr>
      <vt:lpstr>sus_gestion_basura</vt:lpstr>
      <vt:lpstr>herramienta_difusion</vt:lpstr>
      <vt:lpstr>idioma</vt:lpstr>
      <vt:lpstr>informacion_ancestral</vt:lpstr>
      <vt:lpstr>informacion_ancestral_pueblo</vt:lpstr>
      <vt:lpstr>inicio_actividades</vt:lpstr>
      <vt:lpstr>instalaciones_turisticas</vt:lpstr>
      <vt:lpstr>organizacion_indigena</vt:lpstr>
      <vt:lpstr>internet</vt:lpstr>
      <vt:lpstr>justificacion_no_inicio</vt:lpstr>
      <vt:lpstr>zona_emprendimiento</vt:lpstr>
      <vt:lpstr>Hoja2</vt:lpstr>
      <vt:lpstr>n_personas_emprendimiento_alta</vt:lpstr>
      <vt:lpstr>n_personas_emprendimiento_baja</vt:lpstr>
      <vt:lpstr>n_turistas_alta</vt:lpstr>
      <vt:lpstr>capacitaciones_recibidas</vt:lpstr>
      <vt:lpstr>capacitaciones_recibidas_neces</vt:lpstr>
      <vt:lpstr>capacitaciones_necesitadas</vt:lpstr>
      <vt:lpstr>n_turistas_suma</vt:lpstr>
      <vt:lpstr>n_turistas_suma_pueblo</vt:lpstr>
      <vt:lpstr>normas_comportamiento_personas</vt:lpstr>
      <vt:lpstr>normas_comportamiento_servicios</vt:lpstr>
      <vt:lpstr>obj</vt:lpstr>
      <vt:lpstr>objetos</vt:lpstr>
      <vt:lpstr>organizacion_no_indigena</vt:lpstr>
      <vt:lpstr>servicios_recreativos</vt:lpstr>
      <vt:lpstr>porcentaje_pueblo_indigena</vt:lpstr>
      <vt:lpstr>promedio_por_genero</vt:lpstr>
      <vt:lpstr>recuperacion_ambiental</vt:lpstr>
      <vt:lpstr>relaciones_externas</vt:lpstr>
      <vt:lpstr>resguardo_patrimonial</vt:lpstr>
      <vt:lpstr>sello_indigena</vt:lpstr>
      <vt:lpstr>servicios_turisticos</vt:lpstr>
      <vt:lpstr>sociedad_emprendimiento</vt:lpstr>
      <vt:lpstr>temporada_abierto</vt:lpstr>
      <vt:lpstr>tipos_sociedad</vt:lpstr>
      <vt:lpstr>tramite_formalizacion</vt:lpstr>
      <vt:lpstr>tramite_formalizacion_pueblos</vt:lpstr>
      <vt:lpstr>turismo_afectado</vt:lpstr>
      <vt:lpstr>turismo_principal</vt:lpstr>
      <vt:lpstr>turismo_principal_pueblo</vt:lpstr>
      <vt:lpstr>vinculacion_otros_actores</vt:lpstr>
      <vt:lpstr>wb</vt:lpstr>
      <vt:lpstr>crisis_desarrollo</vt:lpstr>
      <vt:lpstr>crisis_primeros_auxilios</vt:lpstr>
      <vt:lpstr>crisis_recuperacion</vt:lpstr>
      <vt:lpstr>crisis_protocolo_emergencia</vt:lpstr>
      <vt:lpstr>crisis_protocolo_sanitario</vt:lpstr>
      <vt:lpstr>crisis_tipo_evento</vt:lpstr>
      <vt:lpstr>crisis_zona_riesgo</vt:lpstr>
      <vt:lpstr>crisis_zona_segura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mjdkn</dc:creator>
  <cp:lastModifiedBy>Matias Deneken</cp:lastModifiedBy>
  <dcterms:created xsi:type="dcterms:W3CDTF">2024-03-26T20:01:49Z</dcterms:created>
  <dcterms:modified xsi:type="dcterms:W3CDTF">2024-04-08T21:22:43Z</dcterms:modified>
</cp:coreProperties>
</file>