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440" windowHeight="9060"/>
  </bookViews>
  <sheets>
    <sheet name="1- écart rémunération" sheetId="5" r:id="rId1"/>
    <sheet name="2- écart augmentations" sheetId="9" r:id="rId2"/>
    <sheet name="3- écart promotions" sheetId="11" r:id="rId3"/>
    <sheet name="4- AI maternité" sheetId="12" r:id="rId4"/>
    <sheet name="5- 10 + hautes rému" sheetId="10" r:id="rId5"/>
    <sheet name="index" sheetId="7" r:id="rId6"/>
    <sheet name="barèmes" sheetId="8" r:id="rId7"/>
  </sheets>
  <definedNames>
    <definedName name="_xlnm.Print_Area" localSheetId="0">'1- écart rémunération'!$A$1:$K$33</definedName>
    <definedName name="_xlnm.Print_Area" localSheetId="1">'2- écart augmentations'!$A$1:$L$18</definedName>
    <definedName name="_xlnm.Print_Area" localSheetId="2">'3- écart promotions'!$A$1:$L$18</definedName>
    <definedName name="_xlnm.Print_Area" localSheetId="3">'4- AI maternité'!$A$1:$M$14</definedName>
    <definedName name="_xlnm.Print_Area" localSheetId="4">'5- 10 + hautes rému'!$A$1:$M$12</definedName>
  </definedNames>
  <calcPr calcId="145621"/>
</workbook>
</file>

<file path=xl/calcChain.xml><?xml version="1.0" encoding="utf-8"?>
<calcChain xmlns="http://schemas.openxmlformats.org/spreadsheetml/2006/main">
  <c r="G28" i="5" l="1"/>
  <c r="C28" i="5"/>
  <c r="D28" i="5"/>
  <c r="F10" i="9" l="1"/>
  <c r="F11" i="9"/>
  <c r="D9" i="9" l="1"/>
  <c r="C12" i="12" l="1"/>
  <c r="D12" i="12" s="1"/>
  <c r="D9" i="11"/>
  <c r="E9" i="9"/>
  <c r="F9" i="9"/>
  <c r="E10" i="9"/>
  <c r="E11" i="9"/>
  <c r="E12" i="9"/>
  <c r="F12" i="9"/>
  <c r="D10" i="9"/>
  <c r="D11" i="9"/>
  <c r="D12" i="9"/>
  <c r="I13" i="5"/>
  <c r="J13" i="5" s="1"/>
  <c r="I14" i="5"/>
  <c r="J14" i="5" s="1"/>
  <c r="I15" i="5"/>
  <c r="J15" i="5" s="1"/>
  <c r="I16" i="5"/>
  <c r="J16" i="5" s="1"/>
  <c r="I17" i="5"/>
  <c r="J17" i="5" s="1"/>
  <c r="I18" i="5"/>
  <c r="J18" i="5" s="1"/>
  <c r="I19" i="5"/>
  <c r="J19" i="5" s="1"/>
  <c r="I20" i="5"/>
  <c r="J20" i="5" s="1"/>
  <c r="I21" i="5"/>
  <c r="J21" i="5" s="1"/>
  <c r="I22" i="5"/>
  <c r="J22" i="5" s="1"/>
  <c r="I23" i="5"/>
  <c r="J23" i="5" s="1"/>
  <c r="I24" i="5"/>
  <c r="J24" i="5" s="1"/>
  <c r="I25" i="5"/>
  <c r="J25" i="5" s="1"/>
  <c r="I26" i="5"/>
  <c r="J26" i="5" s="1"/>
  <c r="I27" i="5"/>
  <c r="J27" i="5" s="1"/>
  <c r="E13" i="5"/>
  <c r="F13" i="5" s="1"/>
  <c r="E14" i="5"/>
  <c r="F14" i="5" s="1"/>
  <c r="E15" i="5"/>
  <c r="F15" i="5" s="1"/>
  <c r="E16" i="5"/>
  <c r="F16" i="5" s="1"/>
  <c r="E17" i="5"/>
  <c r="F17" i="5" s="1"/>
  <c r="E18" i="5"/>
  <c r="F18" i="5" s="1"/>
  <c r="E19" i="5"/>
  <c r="F19" i="5" s="1"/>
  <c r="E20" i="5"/>
  <c r="F20" i="5" s="1"/>
  <c r="E21" i="5"/>
  <c r="F21" i="5" s="1"/>
  <c r="E22" i="5"/>
  <c r="F22" i="5" s="1"/>
  <c r="E23" i="5"/>
  <c r="F23" i="5" s="1"/>
  <c r="E24" i="5"/>
  <c r="F24" i="5" s="1"/>
  <c r="E25" i="5"/>
  <c r="F25" i="5" s="1"/>
  <c r="E26" i="5"/>
  <c r="F26" i="5" s="1"/>
  <c r="E27" i="5"/>
  <c r="F27" i="5" s="1"/>
  <c r="K15" i="5" l="1"/>
  <c r="C13" i="9"/>
  <c r="B13" i="9"/>
  <c r="E13" i="9"/>
  <c r="B9" i="7"/>
  <c r="G11" i="9"/>
  <c r="H11" i="9" s="1"/>
  <c r="G12" i="9"/>
  <c r="H12" i="9" s="1"/>
  <c r="G10" i="9"/>
  <c r="H10" i="9" s="1"/>
  <c r="K13" i="5"/>
  <c r="K27" i="5"/>
  <c r="K14" i="5"/>
  <c r="D8" i="12"/>
  <c r="F12" i="11"/>
  <c r="E12" i="11"/>
  <c r="F11" i="11"/>
  <c r="E11" i="11"/>
  <c r="F10" i="11"/>
  <c r="E10" i="11"/>
  <c r="F9" i="11"/>
  <c r="E9" i="11"/>
  <c r="B8" i="8"/>
  <c r="B9" i="8" s="1"/>
  <c r="B10" i="8" s="1"/>
  <c r="B11" i="8" s="1"/>
  <c r="B12" i="8" s="1"/>
  <c r="B13" i="8" s="1"/>
  <c r="B14" i="8" s="1"/>
  <c r="B15" i="8" s="1"/>
  <c r="B16" i="8" s="1"/>
  <c r="B17" i="8" s="1"/>
  <c r="B18" i="8" s="1"/>
  <c r="B19" i="8" s="1"/>
  <c r="B20" i="8" s="1"/>
  <c r="B21" i="8" s="1"/>
  <c r="B22" i="8" s="1"/>
  <c r="B23" i="8" s="1"/>
  <c r="B24" i="8" s="1"/>
  <c r="B25" i="8" s="1"/>
  <c r="B26" i="8" s="1"/>
  <c r="B7" i="8"/>
  <c r="C13" i="11" l="1"/>
  <c r="E13" i="11"/>
  <c r="B13" i="11"/>
  <c r="D13" i="9"/>
  <c r="D12" i="11"/>
  <c r="D11" i="11"/>
  <c r="D10" i="11"/>
  <c r="C13" i="12"/>
  <c r="C9" i="7" s="1"/>
  <c r="G10" i="11"/>
  <c r="G12" i="11"/>
  <c r="H12" i="11" s="1"/>
  <c r="G11" i="11"/>
  <c r="H11" i="11" s="1"/>
  <c r="H10" i="11"/>
  <c r="G9" i="11"/>
  <c r="F10" i="7"/>
  <c r="D8" i="10"/>
  <c r="E8" i="10" s="1"/>
  <c r="C11" i="10" s="1"/>
  <c r="E12" i="5"/>
  <c r="F12" i="5" s="1"/>
  <c r="E28" i="5"/>
  <c r="I12" i="5"/>
  <c r="K12" i="5" s="1"/>
  <c r="D11" i="10" l="1"/>
  <c r="D13" i="11"/>
  <c r="C14" i="12"/>
  <c r="D14" i="12" s="1"/>
  <c r="F9" i="7"/>
  <c r="J12" i="5"/>
  <c r="J28" i="5" s="1"/>
  <c r="D32" i="5" s="1"/>
  <c r="I9" i="11"/>
  <c r="H9" i="11"/>
  <c r="H13" i="11" s="1"/>
  <c r="G9" i="9"/>
  <c r="I9" i="9" l="1"/>
  <c r="H9" i="9"/>
  <c r="H13" i="9" s="1"/>
  <c r="C16" i="9" s="1"/>
  <c r="C16" i="11"/>
  <c r="D16" i="11" s="1"/>
  <c r="I10" i="11"/>
  <c r="D9" i="7"/>
  <c r="K23" i="5"/>
  <c r="K24" i="5"/>
  <c r="K25" i="5"/>
  <c r="K19" i="5"/>
  <c r="K20" i="5"/>
  <c r="K16" i="5"/>
  <c r="K18" i="5"/>
  <c r="K26" i="5"/>
  <c r="K17" i="5"/>
  <c r="K22" i="5"/>
  <c r="K21" i="5"/>
  <c r="I12" i="11"/>
  <c r="I11" i="11"/>
  <c r="C12" i="10"/>
  <c r="D10" i="7" s="1"/>
  <c r="C10" i="7"/>
  <c r="E32" i="5" l="1"/>
  <c r="B7" i="7"/>
  <c r="F7" i="7" s="1"/>
  <c r="I11" i="9"/>
  <c r="I13" i="11"/>
  <c r="C17" i="11" s="1"/>
  <c r="B8" i="7"/>
  <c r="F8" i="7" s="1"/>
  <c r="K28" i="5"/>
  <c r="E33" i="5" s="1"/>
  <c r="I12" i="9"/>
  <c r="I10" i="9"/>
  <c r="D17" i="11" l="1"/>
  <c r="I13" i="9"/>
  <c r="D33" i="5"/>
  <c r="D16" i="9"/>
  <c r="D17" i="9" l="1"/>
  <c r="C17" i="9"/>
  <c r="C8" i="7"/>
  <c r="D34" i="5"/>
  <c r="B6" i="7"/>
  <c r="F6" i="7" s="1"/>
  <c r="F11" i="7" s="1"/>
  <c r="D18" i="9" l="1"/>
  <c r="C18" i="9"/>
  <c r="D7" i="7" s="1"/>
  <c r="D18" i="11"/>
  <c r="C18" i="11"/>
  <c r="D8" i="7" s="1"/>
  <c r="A13" i="7"/>
  <c r="C7" i="7"/>
  <c r="D6" i="7"/>
  <c r="D11" i="7" l="1"/>
  <c r="D12" i="7" s="1"/>
  <c r="C6" i="7"/>
</calcChain>
</file>

<file path=xl/comments1.xml><?xml version="1.0" encoding="utf-8"?>
<comments xmlns="http://schemas.openxmlformats.org/spreadsheetml/2006/main">
  <authors>
    <author>CECI-RENAUD, Nila 2 (DARES)</author>
  </authors>
  <commentList>
    <comment ref="C10" authorId="0">
      <text>
        <r>
          <rPr>
            <sz val="14"/>
            <color indexed="81"/>
            <rFont val="Tahoma"/>
            <family val="2"/>
          </rPr>
          <t>Prendre en compte tous les éléments de rémunération, sauf :
- indemnités de licenciement ou de départ à la retraite ;
- primes liées à une sujétion particulière qui ne concerne pas la personne du salarié ;
- primes d'ancienneté ;
- heures supplémentaires ou complémentaires.
- intéressement et participation.
Pour chaque salarié, la rémunération est rapportée au nombre d'équivalent temps plein (EQTP) en tenant compte de la durée de présence du salarié au cours de la période de référence annuelle, et le cas échéant de sa quotité de temps partiel.
Puis on calcule la moyenne des salaires par EQTP.</t>
        </r>
      </text>
    </comment>
    <comment ref="G10" authorId="0">
      <text>
        <r>
          <rPr>
            <sz val="14"/>
            <color indexed="81"/>
            <rFont val="Tahoma"/>
            <family val="2"/>
          </rPr>
          <t>Prendre en compte l'ensemble des salariés présents pendant la période annuelle de référence, sauf :
- apprentis ou titulaires d'un contrat de professionnalisation ;
- salariés mis à disposition par une entreprise extérieure ;
- salariés expatriés ;
- salariés absents plus de la moitié de la période de référence.</t>
        </r>
      </text>
    </comment>
  </commentList>
</comments>
</file>

<file path=xl/sharedStrings.xml><?xml version="1.0" encoding="utf-8"?>
<sst xmlns="http://schemas.openxmlformats.org/spreadsheetml/2006/main" count="150" uniqueCount="84">
  <si>
    <t>femmes</t>
  </si>
  <si>
    <t>hommes</t>
  </si>
  <si>
    <t>catégorie socioprofessionnelle (CSP)</t>
  </si>
  <si>
    <t>tranche d'âge</t>
  </si>
  <si>
    <t>30 à 39 ans</t>
  </si>
  <si>
    <t>40 à 49 ans</t>
  </si>
  <si>
    <t>50 ans et plus</t>
  </si>
  <si>
    <t>moins de 30 ans</t>
  </si>
  <si>
    <t>validité du groupe (1=oui, 0=non)</t>
  </si>
  <si>
    <t>écart pondéré</t>
  </si>
  <si>
    <t>effectifs valides</t>
  </si>
  <si>
    <t>écart après application du seuil de pertinence</t>
  </si>
  <si>
    <t>ensemble</t>
  </si>
  <si>
    <t>ingénieurs et cadres</t>
  </si>
  <si>
    <t>indicateur calculable (1=oui, 0=non)</t>
  </si>
  <si>
    <t>plancher</t>
  </si>
  <si>
    <t>note</t>
  </si>
  <si>
    <t>indicateur d'écart de rémunération (%) :</t>
  </si>
  <si>
    <t>note obtenue sur 40 :</t>
  </si>
  <si>
    <t>indicateur calculable (1=oui, 0=non) :</t>
  </si>
  <si>
    <t>employés</t>
  </si>
  <si>
    <t>ouvriers</t>
  </si>
  <si>
    <t>valeur de l'indicateur</t>
  </si>
  <si>
    <t>nombre de points maximum de l'indicateur</t>
  </si>
  <si>
    <t>nombre de salariés</t>
  </si>
  <si>
    <t>Calculs automatiques, ne pas modifier.</t>
  </si>
  <si>
    <t>note obtenue sur 20 :</t>
  </si>
  <si>
    <t>Nombre de salariés parmi les 10 plus hautes rémunérations*</t>
  </si>
  <si>
    <t>* Les rémunérations à considérer sont les rémunérations brutes annuelles par EQTP utilisées pour l'indicateur 1.</t>
  </si>
  <si>
    <t>ensemble des salariés</t>
  </si>
  <si>
    <t>nombre de salariés du sexe sous-représenté</t>
  </si>
  <si>
    <t>Indicateur 5 : nombre de salariés du sexe sous-représenté parmi les 10 plus hautes rémunérations</t>
  </si>
  <si>
    <t>note obtenue sur 10 :</t>
  </si>
  <si>
    <t>indicateur du nombre de salariés du sexe sous-représenté parmi les 10 plus hautes rémunérations :</t>
  </si>
  <si>
    <t>Calcul de l'index d'égalité professionnelle femmes-hommes</t>
  </si>
  <si>
    <t>points obtenus</t>
  </si>
  <si>
    <t>Catégories de postes équivalents :</t>
  </si>
  <si>
    <t>Seuil de pertinence associé :</t>
  </si>
  <si>
    <t>4 CSP</t>
  </si>
  <si>
    <t>techniciens et agents de maîtrise</t>
  </si>
  <si>
    <t>effectifs valides (groupes pris en compte)</t>
  </si>
  <si>
    <t>rémunération annuelle brute moyenne par EQTP</t>
  </si>
  <si>
    <t>écart de rémunération moyenne</t>
  </si>
  <si>
    <t>1- Indicateur d'écart de rémunération</t>
  </si>
  <si>
    <t>2- indicateur d'écart de taux d'augmentations individuelles</t>
  </si>
  <si>
    <t>* Seules les augmentations individuelles du salaire de base sont à prendre en compte, lorsqu'elles ne correspondent pas à des promotions.</t>
  </si>
  <si>
    <t>écart de taux d'augmen-tation</t>
  </si>
  <si>
    <t>taux d'augmentation (proportion de salariés augmentés) *</t>
  </si>
  <si>
    <t>taux de promotion (proportion de salariés promus)</t>
  </si>
  <si>
    <t>écart de taux de promotion</t>
  </si>
  <si>
    <t>3- indicateur d'écart de taux de promotions</t>
  </si>
  <si>
    <t>Indicateur 1 : écart de rémunération (%)</t>
  </si>
  <si>
    <t>Indicateur 2 : écart de taux d'augmentations individuelles (points de %)</t>
  </si>
  <si>
    <t>Indicateur 3 : écart de taux de promotion (points de %)</t>
  </si>
  <si>
    <t>1- écart de remuneration (en %)</t>
  </si>
  <si>
    <t>2- écarts d'augmentations individuelles (en points de %)</t>
  </si>
  <si>
    <t>3- écarts de promotions (en points de %)</t>
  </si>
  <si>
    <t>5- nombre de salariés du sexe sous-représenté parmi les 10 plus hautes rémunérations</t>
  </si>
  <si>
    <t>4- pourcentage de salariés ayant bénéficié d'une augmentation dans l'année suivant leur retour de congé maternité</t>
  </si>
  <si>
    <t>total</t>
  </si>
  <si>
    <t>pourcentage de salariés augmentés</t>
  </si>
  <si>
    <t>Indicateur 4 : pourcentage de salariés ayant bénéficié d'une augmentation dans l'année suivant leur retour de congé maternité (%)</t>
  </si>
  <si>
    <t>indicateur de pourcentage de salariés ayant bénéficié d'une augmentation dans l'année suivant leur retour de congé maternité (%) :</t>
  </si>
  <si>
    <t>nombre de salariées de retour de congé maternité*</t>
  </si>
  <si>
    <t>augmentées**</t>
  </si>
  <si>
    <t>** Les augmentations à prendre en compte sont celles qui sont intervenues pendant la période de référence et qui permettent de rattraper au moins la moyenne des augmentations survenues pendant le congé maternité.</t>
  </si>
  <si>
    <t>* Les salariées à considérer sont les salariées revenues de congés maternité (éventuellement prolongé par un congé parental) pendant la période de référence, uniquement lorsqu'une ou plusieurs augmentations ont eu lieu dans l'entreprise pendant la durée du congé maternité.</t>
  </si>
  <si>
    <t>4- pourcentage de salariés augmentés au retour d'un congé maternité (%)</t>
  </si>
  <si>
    <t>note obtenue sur 15 :</t>
  </si>
  <si>
    <t>INDEX (sur 100 points)</t>
  </si>
  <si>
    <t>Total des indicateurs calculables</t>
  </si>
  <si>
    <t xml:space="preserve">Ne pas modifier les barèmes des indicateurs. </t>
  </si>
  <si>
    <t>indicateur d'écart d'augmentations (points de %) :</t>
  </si>
  <si>
    <t>indicateur d'écart de promotions (points de %) :</t>
  </si>
  <si>
    <t>nombre de points maximum des indicateurs calculables</t>
  </si>
  <si>
    <t>En l'absence de modification de votre part, les nombres de salariés sont calculés d'après les données renseignées pour l'indicateur d'écarts de rémunération (cellules grises).</t>
  </si>
  <si>
    <t xml:space="preserve">Saisir vos données dans les seules cellules vertes. Ne rien saisir dans les autres cellules. </t>
  </si>
  <si>
    <t>Ne renseigner les salaires moyens que lorsqu'ils sont calculés sur au moins trois personnes.</t>
  </si>
  <si>
    <t xml:space="preserve">Les résultats apparaissent dans les cellules jaunes. Ils peuvent être accompagnés de commmentaires pour les interpréter. </t>
  </si>
  <si>
    <t>Dans ce cas, les effectifs par CSP doivent être renseignés dans les cellules grises pour le calcul des indicateurs d'augmentation et de promotion.</t>
  </si>
  <si>
    <t xml:space="preserve">Saisir vos données dans les seules cellules vertes. Ne rien saisir dans les autres cellules (sauf les cellules grises si vous utilisez une autre catégorisation que les CSP pour l'indicateur d'écart de rémunération). </t>
  </si>
  <si>
    <t>Pour des catégories de postes équivalents plus fines que les 4 CSP, dupliquer et insérer les lignes 12 à 15 après la ligne 19 autant de fois que nécessaire et modifier les intitulés de catégories de postes.</t>
  </si>
  <si>
    <t>Par défaut, les catégories de postes équivalents sont les 4 catégories socioprofessionnelles (CSP).</t>
  </si>
  <si>
    <t>Par défaut, le seuil de pertinence est fixé à 5 % (pour une catégorisation en 4 CSP). Pour toute autre catégorisation, il est fixé à 2 %. Remplacer 5 % par 2 % si vous êtes dans ce cas.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</si>
</sst>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4" x14ac:knownFonts="1">
    <font>
      <sz val="11"/>
      <color theme="1"/>
      <name val="Calibri"/>
      <family val="2"/>
      <scheme val="minor"/>
    </font>
    <font>
      <sz val="26"/>
      <color rgb="FF87D200"/>
      <name val="Arial"/>
      <family val="2"/>
    </font>
    <font>
      <sz val="18"/>
      <color theme="1"/>
      <name val="Calibri"/>
      <family val="2"/>
      <scheme val="minor"/>
    </font>
    <font>
      <b/>
      <sz val="18"/>
      <color rgb="FFFFFFFF"/>
      <name val="Calibri"/>
      <family val="2"/>
      <scheme val="minor"/>
    </font>
    <font>
      <sz val="18"/>
      <color rgb="FFFF0000"/>
      <name val="Calibri"/>
      <family val="2"/>
      <scheme val="minor"/>
    </font>
    <font>
      <sz val="18"/>
      <color rgb="FF000000"/>
      <name val="Calibri"/>
      <family val="2"/>
      <scheme val="minor"/>
    </font>
    <font>
      <sz val="18"/>
      <name val="Calibri"/>
      <family val="2"/>
      <scheme val="minor"/>
    </font>
    <font>
      <b/>
      <sz val="18"/>
      <name val="Calibri"/>
      <family val="2"/>
      <scheme val="minor"/>
    </font>
    <font>
      <sz val="18"/>
      <name val="Arial"/>
      <family val="2"/>
    </font>
    <font>
      <b/>
      <sz val="14"/>
      <color rgb="FF850032"/>
      <name val="Arial"/>
      <family val="2"/>
    </font>
    <font>
      <sz val="14"/>
      <color rgb="FF850032"/>
      <name val="Arial"/>
      <family val="2"/>
    </font>
    <font>
      <b/>
      <sz val="11"/>
      <color theme="1"/>
      <name val="Calibri"/>
      <family val="2"/>
      <scheme val="minor"/>
    </font>
    <font>
      <sz val="11"/>
      <color theme="1"/>
      <name val="Calibri"/>
      <family val="2"/>
      <scheme val="minor"/>
    </font>
    <font>
      <b/>
      <sz val="16"/>
      <color rgb="FFFF0000"/>
      <name val="Calibri"/>
      <family val="2"/>
      <scheme val="minor"/>
    </font>
    <font>
      <b/>
      <sz val="26"/>
      <color theme="4"/>
      <name val="Arial"/>
      <family val="2"/>
    </font>
    <font>
      <sz val="16"/>
      <color theme="1"/>
      <name val="Calibri"/>
      <family val="2"/>
      <scheme val="minor"/>
    </font>
    <font>
      <b/>
      <sz val="18"/>
      <color theme="1"/>
      <name val="Calibri"/>
      <family val="2"/>
      <scheme val="minor"/>
    </font>
    <font>
      <b/>
      <sz val="18"/>
      <color rgb="FF000000"/>
      <name val="Calibri"/>
      <family val="2"/>
      <scheme val="minor"/>
    </font>
    <font>
      <sz val="16"/>
      <name val="Calibri"/>
      <family val="2"/>
      <scheme val="minor"/>
    </font>
    <font>
      <b/>
      <sz val="16"/>
      <color theme="1"/>
      <name val="Calibri"/>
      <family val="2"/>
      <scheme val="minor"/>
    </font>
    <font>
      <b/>
      <sz val="28"/>
      <color theme="4"/>
      <name val="Arial"/>
      <family val="2"/>
    </font>
    <font>
      <sz val="11"/>
      <name val="Calibri"/>
      <family val="2"/>
      <scheme val="minor"/>
    </font>
    <font>
      <b/>
      <sz val="16"/>
      <name val="Calibri"/>
      <family val="2"/>
      <scheme val="minor"/>
    </font>
    <font>
      <sz val="14"/>
      <color indexed="81"/>
      <name val="Tahoma"/>
      <family val="2"/>
    </font>
  </fonts>
  <fills count="11">
    <fill>
      <patternFill patternType="none"/>
    </fill>
    <fill>
      <patternFill patternType="gray125"/>
    </fill>
    <fill>
      <patternFill patternType="solid">
        <fgColor rgb="FFFFD100"/>
        <bgColor indexed="64"/>
      </patternFill>
    </fill>
    <fill>
      <patternFill patternType="solid">
        <fgColor rgb="FFFFEECB"/>
        <bgColor indexed="64"/>
      </patternFill>
    </fill>
    <fill>
      <patternFill patternType="solid">
        <fgColor rgb="FFFFF7E7"/>
        <bgColor indexed="64"/>
      </patternFill>
    </fill>
    <fill>
      <patternFill patternType="solid">
        <fgColor theme="0"/>
        <bgColor indexed="64"/>
      </patternFill>
    </fill>
    <fill>
      <patternFill patternType="solid">
        <fgColor rgb="FFFFFF00"/>
        <bgColor indexed="64"/>
      </patternFill>
    </fill>
    <fill>
      <patternFill patternType="solid">
        <fgColor theme="4"/>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6"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rgb="FFFFFFFF"/>
      </left>
      <right style="medium">
        <color rgb="FFFFFFFF"/>
      </right>
      <top style="medium">
        <color rgb="FFFFFFFF"/>
      </top>
      <bottom/>
      <diagonal/>
    </border>
    <border>
      <left style="medium">
        <color rgb="FFFFFFFF"/>
      </left>
      <right style="medium">
        <color rgb="FFFFFFFF"/>
      </right>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s>
  <cellStyleXfs count="2">
    <xf numFmtId="0" fontId="0" fillId="0" borderId="0"/>
    <xf numFmtId="9" fontId="12" fillId="0" borderId="0" applyFont="0" applyFill="0" applyBorder="0" applyAlignment="0" applyProtection="0"/>
  </cellStyleXfs>
  <cellXfs count="101">
    <xf numFmtId="0" fontId="0" fillId="0" borderId="0" xfId="0"/>
    <xf numFmtId="0" fontId="1" fillId="0" borderId="0" xfId="0" applyFont="1" applyAlignment="1">
      <alignment horizontal="left" vertical="center" readingOrder="1"/>
    </xf>
    <xf numFmtId="0" fontId="10" fillId="3" borderId="4" xfId="0" applyFont="1" applyFill="1" applyBorder="1" applyAlignment="1">
      <alignment horizontal="left" vertical="center" wrapText="1" readingOrder="1"/>
    </xf>
    <xf numFmtId="0" fontId="10" fillId="4" borderId="5" xfId="0" applyFont="1" applyFill="1" applyBorder="1" applyAlignment="1">
      <alignment horizontal="left" vertical="center" wrapText="1" readingOrder="1"/>
    </xf>
    <xf numFmtId="0" fontId="10" fillId="3" borderId="5" xfId="0" applyFont="1" applyFill="1" applyBorder="1" applyAlignment="1">
      <alignment horizontal="left" vertical="center" wrapText="1" readingOrder="1"/>
    </xf>
    <xf numFmtId="0" fontId="4" fillId="0" borderId="0" xfId="0" applyFont="1"/>
    <xf numFmtId="0" fontId="9" fillId="2" borderId="3" xfId="0" applyFont="1" applyFill="1" applyBorder="1" applyAlignment="1">
      <alignment horizontal="center" vertical="center" wrapText="1" readingOrder="1"/>
    </xf>
    <xf numFmtId="0" fontId="8" fillId="2" borderId="3" xfId="0" applyFont="1" applyFill="1" applyBorder="1" applyAlignment="1">
      <alignment vertical="top" wrapText="1"/>
    </xf>
    <xf numFmtId="0" fontId="13" fillId="0" borderId="0" xfId="0" applyFont="1"/>
    <xf numFmtId="0" fontId="3" fillId="7" borderId="1" xfId="0" applyFont="1" applyFill="1" applyBorder="1" applyAlignment="1">
      <alignment horizontal="center" vertical="center" wrapText="1" readingOrder="1"/>
    </xf>
    <xf numFmtId="0" fontId="3" fillId="7" borderId="1" xfId="0" applyFont="1" applyFill="1" applyBorder="1" applyAlignment="1">
      <alignment horizontal="left" vertical="center" wrapText="1" readingOrder="1"/>
    </xf>
    <xf numFmtId="0" fontId="14" fillId="0" borderId="0" xfId="0" applyFont="1" applyAlignment="1">
      <alignment horizontal="left" vertical="center" readingOrder="1"/>
    </xf>
    <xf numFmtId="0" fontId="7" fillId="0" borderId="0" xfId="0" applyFont="1"/>
    <xf numFmtId="164" fontId="6" fillId="0" borderId="0" xfId="1" applyNumberFormat="1" applyFont="1"/>
    <xf numFmtId="9" fontId="0" fillId="0" borderId="0" xfId="0" applyNumberFormat="1"/>
    <xf numFmtId="165" fontId="7" fillId="6" borderId="0" xfId="1" applyNumberFormat="1" applyFont="1" applyFill="1" applyAlignment="1">
      <alignment horizontal="right" indent="2"/>
    </xf>
    <xf numFmtId="1" fontId="0" fillId="0" borderId="0" xfId="0" applyNumberFormat="1"/>
    <xf numFmtId="165" fontId="0" fillId="0" borderId="0" xfId="0" applyNumberFormat="1"/>
    <xf numFmtId="1" fontId="7" fillId="6" borderId="0" xfId="0" applyNumberFormat="1" applyFont="1" applyFill="1" applyAlignment="1">
      <alignment horizontal="right" indent="2"/>
    </xf>
    <xf numFmtId="3" fontId="2" fillId="8" borderId="1" xfId="0" applyNumberFormat="1" applyFont="1" applyFill="1" applyBorder="1" applyAlignment="1" applyProtection="1">
      <alignment horizontal="center" wrapText="1" readingOrder="1"/>
      <protection locked="0"/>
    </xf>
    <xf numFmtId="164" fontId="2" fillId="5" borderId="1" xfId="0" applyNumberFormat="1" applyFont="1" applyFill="1" applyBorder="1" applyAlignment="1" applyProtection="1">
      <alignment horizontal="right" wrapText="1" indent="2" readingOrder="1"/>
      <protection locked="0"/>
    </xf>
    <xf numFmtId="0" fontId="2" fillId="8" borderId="1" xfId="0" applyFont="1" applyFill="1" applyBorder="1" applyAlignment="1" applyProtection="1">
      <alignment horizontal="center" wrapText="1" readingOrder="1"/>
      <protection locked="0"/>
    </xf>
    <xf numFmtId="0" fontId="2" fillId="0" borderId="1" xfId="0" applyFont="1" applyBorder="1" applyAlignment="1">
      <alignment horizontal="center" wrapText="1" readingOrder="1"/>
    </xf>
    <xf numFmtId="10" fontId="2" fillId="0" borderId="1" xfId="0" applyNumberFormat="1" applyFont="1" applyBorder="1" applyAlignment="1">
      <alignment horizontal="center" wrapText="1"/>
    </xf>
    <xf numFmtId="3" fontId="2" fillId="8" borderId="1" xfId="0" applyNumberFormat="1" applyFont="1" applyFill="1" applyBorder="1" applyAlignment="1" applyProtection="1">
      <alignment horizontal="center" vertical="top" wrapText="1" readingOrder="1"/>
      <protection locked="0"/>
    </xf>
    <xf numFmtId="0" fontId="10" fillId="3" borderId="2" xfId="0" applyFont="1" applyFill="1" applyBorder="1" applyAlignment="1">
      <alignment horizontal="left" vertical="center" wrapText="1" readingOrder="1"/>
    </xf>
    <xf numFmtId="164" fontId="2" fillId="0" borderId="0" xfId="0" applyNumberFormat="1" applyFont="1" applyFill="1" applyBorder="1" applyAlignment="1" applyProtection="1">
      <alignment horizontal="center" vertical="top" wrapText="1" readingOrder="1"/>
      <protection locked="0"/>
    </xf>
    <xf numFmtId="164" fontId="2" fillId="0" borderId="0" xfId="0" applyNumberFormat="1" applyFont="1" applyFill="1" applyBorder="1" applyAlignment="1" applyProtection="1">
      <alignment horizontal="right" wrapText="1" indent="2" readingOrder="1"/>
      <protection locked="0"/>
    </xf>
    <xf numFmtId="0" fontId="5" fillId="0" borderId="0" xfId="0" applyFont="1" applyFill="1" applyBorder="1" applyAlignment="1">
      <alignment horizontal="center" wrapText="1" readingOrder="1"/>
    </xf>
    <xf numFmtId="10" fontId="7" fillId="0" borderId="0" xfId="0" applyNumberFormat="1" applyFont="1" applyFill="1" applyBorder="1" applyAlignment="1">
      <alignment horizontal="center" wrapText="1"/>
    </xf>
    <xf numFmtId="0" fontId="0" fillId="0" borderId="0" xfId="0" applyFill="1"/>
    <xf numFmtId="0" fontId="6" fillId="0" borderId="0" xfId="0" applyFont="1" applyFill="1" applyBorder="1" applyAlignment="1">
      <alignment horizontal="left" vertical="center" readingOrder="1"/>
    </xf>
    <xf numFmtId="164" fontId="2" fillId="8" borderId="1" xfId="0" applyNumberFormat="1" applyFont="1" applyFill="1" applyBorder="1" applyAlignment="1" applyProtection="1">
      <alignment horizontal="right" wrapText="1" indent="2" readingOrder="1"/>
      <protection locked="0"/>
    </xf>
    <xf numFmtId="10" fontId="2" fillId="0" borderId="1" xfId="0" applyNumberFormat="1" applyFont="1" applyBorder="1" applyAlignment="1">
      <alignment horizontal="right" wrapText="1" indent="2"/>
    </xf>
    <xf numFmtId="1" fontId="7" fillId="6" borderId="0" xfId="1" applyNumberFormat="1" applyFont="1" applyFill="1" applyAlignment="1">
      <alignment horizontal="right" indent="2"/>
    </xf>
    <xf numFmtId="0" fontId="15" fillId="0" borderId="0" xfId="0" applyFont="1"/>
    <xf numFmtId="10" fontId="7" fillId="6" borderId="1" xfId="0" applyNumberFormat="1" applyFont="1" applyFill="1" applyBorder="1" applyAlignment="1">
      <alignment horizontal="center" vertical="center" wrapText="1" readingOrder="1"/>
    </xf>
    <xf numFmtId="3" fontId="16" fillId="0" borderId="1" xfId="0" applyNumberFormat="1" applyFont="1" applyFill="1" applyBorder="1" applyAlignment="1" applyProtection="1">
      <alignment horizontal="center" vertical="center" wrapText="1" readingOrder="1"/>
      <protection locked="0"/>
    </xf>
    <xf numFmtId="164" fontId="16" fillId="5" borderId="1" xfId="0" applyNumberFormat="1" applyFont="1" applyFill="1" applyBorder="1" applyAlignment="1" applyProtection="1">
      <alignment horizontal="right" vertical="center" wrapText="1" readingOrder="1"/>
      <protection locked="0"/>
    </xf>
    <xf numFmtId="0" fontId="17" fillId="5" borderId="1" xfId="0" applyFont="1" applyFill="1" applyBorder="1" applyAlignment="1">
      <alignment horizontal="center" vertical="center" wrapText="1" readingOrder="1"/>
    </xf>
    <xf numFmtId="0" fontId="3" fillId="9" borderId="1" xfId="0" applyFont="1" applyFill="1" applyBorder="1" applyAlignment="1">
      <alignment horizontal="center" vertical="center" wrapText="1" readingOrder="1"/>
    </xf>
    <xf numFmtId="164" fontId="16" fillId="0" borderId="1" xfId="0" applyNumberFormat="1" applyFont="1" applyFill="1" applyBorder="1" applyAlignment="1" applyProtection="1">
      <alignment horizontal="right" vertical="center" wrapText="1" readingOrder="1"/>
      <protection locked="0"/>
    </xf>
    <xf numFmtId="1" fontId="2" fillId="8" borderId="1" xfId="0" applyNumberFormat="1" applyFont="1" applyFill="1" applyBorder="1" applyAlignment="1" applyProtection="1">
      <alignment horizontal="center" vertical="center" wrapText="1" readingOrder="1"/>
      <protection locked="0"/>
    </xf>
    <xf numFmtId="1" fontId="2" fillId="0" borderId="1" xfId="0" applyNumberFormat="1" applyFont="1" applyFill="1" applyBorder="1" applyAlignment="1" applyProtection="1">
      <alignment horizontal="center" vertical="center" wrapText="1" readingOrder="1"/>
      <protection locked="0"/>
    </xf>
    <xf numFmtId="1" fontId="2" fillId="6" borderId="1" xfId="0" applyNumberFormat="1" applyFont="1" applyFill="1" applyBorder="1" applyAlignment="1" applyProtection="1">
      <alignment horizontal="center" vertical="center" wrapText="1" readingOrder="1"/>
      <protection locked="0"/>
    </xf>
    <xf numFmtId="1" fontId="7" fillId="0" borderId="0" xfId="0" applyNumberFormat="1" applyFont="1" applyAlignment="1">
      <alignment horizontal="right" indent="2"/>
    </xf>
    <xf numFmtId="10" fontId="7" fillId="6" borderId="1" xfId="0" applyNumberFormat="1" applyFont="1" applyFill="1" applyBorder="1" applyAlignment="1">
      <alignment horizontal="right" vertical="center" wrapText="1" indent="2"/>
    </xf>
    <xf numFmtId="165" fontId="0" fillId="0" borderId="0" xfId="0" applyNumberFormat="1" applyFill="1"/>
    <xf numFmtId="9" fontId="2" fillId="6" borderId="1" xfId="1" applyFont="1" applyFill="1" applyBorder="1" applyAlignment="1" applyProtection="1">
      <alignment horizontal="center" vertical="center" wrapText="1" readingOrder="1"/>
      <protection locked="0"/>
    </xf>
    <xf numFmtId="0" fontId="19" fillId="0" borderId="0" xfId="0" applyFont="1"/>
    <xf numFmtId="0" fontId="7" fillId="0" borderId="0" xfId="0" applyFont="1" applyAlignment="1">
      <alignment wrapText="1"/>
    </xf>
    <xf numFmtId="0" fontId="7" fillId="0" borderId="0" xfId="0" applyFont="1" applyAlignment="1">
      <alignment vertical="center" wrapText="1"/>
    </xf>
    <xf numFmtId="0" fontId="0" fillId="0" borderId="0" xfId="0" applyAlignment="1">
      <alignment vertical="center" wrapText="1"/>
    </xf>
    <xf numFmtId="1" fontId="7" fillId="6" borderId="0" xfId="0" applyNumberFormat="1" applyFont="1" applyFill="1" applyAlignment="1">
      <alignment horizontal="right" vertical="center" wrapText="1" indent="2"/>
    </xf>
    <xf numFmtId="1" fontId="10" fillId="3" borderId="4" xfId="0" applyNumberFormat="1" applyFont="1" applyFill="1" applyBorder="1" applyAlignment="1">
      <alignment horizontal="right" vertical="center" wrapText="1" indent="5" readingOrder="1"/>
    </xf>
    <xf numFmtId="0" fontId="10" fillId="3" borderId="4" xfId="0" applyFont="1" applyFill="1" applyBorder="1" applyAlignment="1">
      <alignment horizontal="right" vertical="center" wrapText="1" indent="5" readingOrder="1"/>
    </xf>
    <xf numFmtId="0" fontId="10" fillId="4" borderId="5" xfId="0" applyFont="1" applyFill="1" applyBorder="1" applyAlignment="1">
      <alignment horizontal="right" vertical="center" wrapText="1" indent="5" readingOrder="1"/>
    </xf>
    <xf numFmtId="1" fontId="10" fillId="3" borderId="5" xfId="0" applyNumberFormat="1" applyFont="1" applyFill="1" applyBorder="1" applyAlignment="1">
      <alignment horizontal="right" vertical="center" wrapText="1" indent="5" readingOrder="1"/>
    </xf>
    <xf numFmtId="0" fontId="10" fillId="3" borderId="5" xfId="0" applyFont="1" applyFill="1" applyBorder="1" applyAlignment="1">
      <alignment horizontal="right" vertical="center" wrapText="1" indent="5" readingOrder="1"/>
    </xf>
    <xf numFmtId="1" fontId="10" fillId="4" borderId="5" xfId="0" applyNumberFormat="1" applyFont="1" applyFill="1" applyBorder="1" applyAlignment="1">
      <alignment horizontal="right" vertical="center" wrapText="1" indent="5" readingOrder="1"/>
    </xf>
    <xf numFmtId="1" fontId="10" fillId="3" borderId="2" xfId="0" applyNumberFormat="1" applyFont="1" applyFill="1" applyBorder="1" applyAlignment="1">
      <alignment horizontal="right" vertical="center" wrapText="1" indent="5" readingOrder="1"/>
    </xf>
    <xf numFmtId="0" fontId="10" fillId="3" borderId="4" xfId="0" applyFont="1" applyFill="1" applyBorder="1" applyAlignment="1">
      <alignment horizontal="right" vertical="center" wrapText="1" indent="8" readingOrder="1"/>
    </xf>
    <xf numFmtId="0" fontId="10" fillId="4" borderId="5" xfId="0" applyFont="1" applyFill="1" applyBorder="1" applyAlignment="1">
      <alignment horizontal="right" vertical="center" wrapText="1" indent="8" readingOrder="1"/>
    </xf>
    <xf numFmtId="0" fontId="10" fillId="3" borderId="5" xfId="0" applyFont="1" applyFill="1" applyBorder="1" applyAlignment="1">
      <alignment horizontal="right" vertical="center" wrapText="1" indent="8" readingOrder="1"/>
    </xf>
    <xf numFmtId="0" fontId="10" fillId="3" borderId="2" xfId="0" applyFont="1" applyFill="1" applyBorder="1" applyAlignment="1">
      <alignment horizontal="right" vertical="center" wrapText="1" indent="8" readingOrder="1"/>
    </xf>
    <xf numFmtId="0" fontId="20" fillId="0" borderId="0" xfId="0" applyFont="1" applyAlignment="1">
      <alignment horizontal="left" vertical="center" readingOrder="1"/>
    </xf>
    <xf numFmtId="0" fontId="9" fillId="4" borderId="0" xfId="0" applyFont="1" applyFill="1" applyBorder="1" applyAlignment="1">
      <alignment horizontal="left" vertical="center" wrapText="1" readingOrder="1"/>
    </xf>
    <xf numFmtId="0" fontId="10" fillId="4" borderId="0" xfId="0" applyFont="1" applyFill="1" applyBorder="1" applyAlignment="1">
      <alignment horizontal="right" vertical="center" wrapText="1" indent="5" readingOrder="1"/>
    </xf>
    <xf numFmtId="1" fontId="9" fillId="4" borderId="0" xfId="0" applyNumberFormat="1" applyFont="1" applyFill="1" applyBorder="1" applyAlignment="1">
      <alignment horizontal="right" vertical="center" wrapText="1" indent="5" readingOrder="1"/>
    </xf>
    <xf numFmtId="0" fontId="9" fillId="4" borderId="0" xfId="0" applyFont="1" applyFill="1" applyBorder="1" applyAlignment="1">
      <alignment horizontal="right" vertical="center" wrapText="1" indent="8" readingOrder="1"/>
    </xf>
    <xf numFmtId="0" fontId="9" fillId="6" borderId="0" xfId="0" applyFont="1" applyFill="1" applyBorder="1" applyAlignment="1">
      <alignment horizontal="left" vertical="center" wrapText="1" readingOrder="1"/>
    </xf>
    <xf numFmtId="2" fontId="10" fillId="6" borderId="0" xfId="0" applyNumberFormat="1" applyFont="1" applyFill="1" applyBorder="1" applyAlignment="1">
      <alignment horizontal="right" vertical="center" wrapText="1" indent="5" readingOrder="1"/>
    </xf>
    <xf numFmtId="1" fontId="9" fillId="6" borderId="0" xfId="0" applyNumberFormat="1" applyFont="1" applyFill="1" applyBorder="1" applyAlignment="1">
      <alignment horizontal="right" vertical="center" wrapText="1" indent="5" readingOrder="1"/>
    </xf>
    <xf numFmtId="1" fontId="9" fillId="6" borderId="0" xfId="0" applyNumberFormat="1" applyFont="1" applyFill="1" applyBorder="1" applyAlignment="1">
      <alignment horizontal="right" vertical="center" wrapText="1" indent="8" readingOrder="1"/>
    </xf>
    <xf numFmtId="0" fontId="19" fillId="8" borderId="0" xfId="0" applyFont="1" applyFill="1"/>
    <xf numFmtId="0" fontId="2" fillId="10" borderId="1" xfId="0" applyFont="1" applyFill="1" applyBorder="1" applyAlignment="1" applyProtection="1">
      <alignment horizontal="center" wrapText="1" readingOrder="1"/>
      <protection locked="0"/>
    </xf>
    <xf numFmtId="0" fontId="19" fillId="0" borderId="0" xfId="0" applyFont="1" applyAlignment="1">
      <alignment vertical="center"/>
    </xf>
    <xf numFmtId="0" fontId="15" fillId="0" borderId="0" xfId="0" applyFont="1" applyAlignment="1">
      <alignment vertical="center"/>
    </xf>
    <xf numFmtId="9" fontId="19" fillId="8" borderId="0" xfId="0" applyNumberFormat="1" applyFont="1" applyFill="1" applyAlignment="1">
      <alignment horizontal="left" vertical="center"/>
    </xf>
    <xf numFmtId="1" fontId="7" fillId="6" borderId="0" xfId="1" applyNumberFormat="1" applyFont="1" applyFill="1" applyAlignment="1">
      <alignment horizontal="left" wrapText="1" indent="2"/>
    </xf>
    <xf numFmtId="1" fontId="7" fillId="6" borderId="0" xfId="0" applyNumberFormat="1" applyFont="1" applyFill="1" applyAlignment="1">
      <alignment horizontal="left" indent="2"/>
    </xf>
    <xf numFmtId="0" fontId="21" fillId="0" borderId="0" xfId="0" applyFont="1"/>
    <xf numFmtId="0" fontId="6" fillId="0" borderId="0" xfId="0" applyFont="1"/>
    <xf numFmtId="0" fontId="22" fillId="0" borderId="0" xfId="0" applyFont="1"/>
    <xf numFmtId="0" fontId="3" fillId="7" borderId="1" xfId="0" applyFont="1" applyFill="1" applyBorder="1" applyAlignment="1">
      <alignment horizontal="center" vertical="center" wrapText="1" readingOrder="1"/>
    </xf>
    <xf numFmtId="0" fontId="3" fillId="9" borderId="1" xfId="0" applyFont="1" applyFill="1" applyBorder="1" applyAlignment="1">
      <alignment horizontal="center" vertical="center" wrapText="1" readingOrder="1"/>
    </xf>
    <xf numFmtId="0" fontId="15" fillId="0" borderId="0" xfId="0" applyFont="1" applyAlignment="1">
      <alignment horizontal="left" vertical="center" wrapText="1"/>
    </xf>
    <xf numFmtId="0" fontId="3" fillId="7" borderId="6" xfId="0" applyFont="1" applyFill="1" applyBorder="1" applyAlignment="1">
      <alignment horizontal="center" vertical="center" wrapText="1" readingOrder="1"/>
    </xf>
    <xf numFmtId="0" fontId="3" fillId="7" borderId="7" xfId="0" applyFont="1" applyFill="1" applyBorder="1" applyAlignment="1">
      <alignment horizontal="center" vertical="center" wrapText="1" readingOrder="1"/>
    </xf>
    <xf numFmtId="0" fontId="14" fillId="0" borderId="0" xfId="0" applyFont="1" applyAlignment="1">
      <alignment horizontal="left" vertical="center" wrapText="1" readingOrder="1"/>
    </xf>
    <xf numFmtId="0" fontId="0" fillId="0" borderId="0" xfId="0" applyAlignment="1">
      <alignment wrapText="1"/>
    </xf>
    <xf numFmtId="0" fontId="18" fillId="0" borderId="9" xfId="0" applyFont="1" applyFill="1" applyBorder="1" applyAlignment="1">
      <alignment horizontal="left" vertical="center" wrapText="1" readingOrder="1"/>
    </xf>
    <xf numFmtId="0" fontId="15" fillId="0" borderId="9" xfId="0" applyFont="1" applyBorder="1" applyAlignment="1">
      <alignment wrapText="1" readingOrder="1"/>
    </xf>
    <xf numFmtId="0" fontId="18" fillId="0" borderId="0" xfId="0" applyFont="1" applyFill="1" applyBorder="1" applyAlignment="1">
      <alignment horizontal="left" vertical="center" wrapText="1" readingOrder="1"/>
    </xf>
    <xf numFmtId="0" fontId="0" fillId="0" borderId="0" xfId="0" applyAlignment="1">
      <alignment wrapText="1" readingOrder="1"/>
    </xf>
    <xf numFmtId="0" fontId="7" fillId="0" borderId="0" xfId="0" applyFont="1" applyAlignment="1">
      <alignment wrapText="1"/>
    </xf>
    <xf numFmtId="0" fontId="3" fillId="7" borderId="8" xfId="0" applyFont="1" applyFill="1" applyBorder="1" applyAlignment="1">
      <alignment horizontal="center" vertical="center" wrapText="1" readingOrder="1"/>
    </xf>
    <xf numFmtId="0" fontId="11" fillId="0" borderId="0" xfId="0" applyFont="1" applyAlignment="1">
      <alignment horizontal="left" wrapText="1"/>
    </xf>
    <xf numFmtId="0" fontId="11" fillId="0" borderId="0" xfId="0" applyFont="1" applyFill="1" applyAlignment="1">
      <alignment horizontal="left" wrapText="1"/>
    </xf>
    <xf numFmtId="0" fontId="17" fillId="5" borderId="6" xfId="0" applyFont="1" applyFill="1" applyBorder="1" applyAlignment="1">
      <alignment horizontal="center" vertical="center" wrapText="1" readingOrder="1"/>
    </xf>
    <xf numFmtId="0" fontId="17" fillId="5" borderId="7" xfId="0" applyFont="1" applyFill="1" applyBorder="1" applyAlignment="1">
      <alignment horizontal="center" vertical="center" wrapText="1" readingOrder="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34"/>
  <sheetViews>
    <sheetView tabSelected="1" topLeftCell="A4" zoomScale="80" zoomScaleNormal="80" workbookViewId="0">
      <selection activeCell="G34" sqref="G34"/>
    </sheetView>
  </sheetViews>
  <sheetFormatPr baseColWidth="10" defaultRowHeight="15" x14ac:dyDescent="0.25"/>
  <cols>
    <col min="1" max="1" width="24" customWidth="1"/>
    <col min="2" max="2" width="28.7109375" customWidth="1"/>
    <col min="3" max="3" width="19.42578125" customWidth="1"/>
    <col min="4" max="4" width="22.7109375" customWidth="1"/>
    <col min="5" max="5" width="23.28515625" customWidth="1"/>
    <col min="6" max="6" width="30.140625" customWidth="1"/>
    <col min="7" max="8" width="16.85546875" customWidth="1"/>
    <col min="9" max="9" width="22.140625" customWidth="1"/>
    <col min="10" max="10" width="26.85546875" customWidth="1"/>
    <col min="11" max="11" width="17.140625" customWidth="1"/>
    <col min="12" max="12" width="9.5703125" customWidth="1"/>
  </cols>
  <sheetData>
    <row r="1" spans="1:11" ht="33.75" x14ac:dyDescent="0.25">
      <c r="A1" s="11" t="s">
        <v>43</v>
      </c>
      <c r="D1" s="1"/>
    </row>
    <row r="3" spans="1:11" ht="23.25" x14ac:dyDescent="0.35">
      <c r="A3" s="12" t="s">
        <v>76</v>
      </c>
      <c r="B3" s="81"/>
      <c r="C3" s="81"/>
      <c r="D3" s="81"/>
      <c r="E3" s="81"/>
      <c r="F3" s="81"/>
      <c r="G3" s="81"/>
      <c r="H3" s="81"/>
    </row>
    <row r="4" spans="1:11" ht="23.25" x14ac:dyDescent="0.35">
      <c r="A4" s="12" t="s">
        <v>78</v>
      </c>
      <c r="B4" s="81"/>
      <c r="C4" s="81"/>
      <c r="D4" s="81"/>
      <c r="E4" s="81"/>
      <c r="F4" s="81"/>
      <c r="G4" s="81"/>
      <c r="H4" s="81"/>
    </row>
    <row r="5" spans="1:11" ht="23.25" x14ac:dyDescent="0.35">
      <c r="A5" s="12" t="s">
        <v>77</v>
      </c>
      <c r="B5" s="81"/>
      <c r="C5" s="81"/>
      <c r="D5" s="81"/>
      <c r="E5" s="81"/>
      <c r="F5" s="81"/>
      <c r="G5" s="81"/>
      <c r="H5" s="81"/>
    </row>
    <row r="6" spans="1:11" ht="21" x14ac:dyDescent="0.35">
      <c r="A6" s="8"/>
    </row>
    <row r="7" spans="1:11" ht="21" x14ac:dyDescent="0.35">
      <c r="A7" s="49" t="s">
        <v>36</v>
      </c>
      <c r="B7" s="35"/>
      <c r="C7" s="74" t="s">
        <v>38</v>
      </c>
      <c r="D7" s="35" t="s">
        <v>82</v>
      </c>
    </row>
    <row r="8" spans="1:11" ht="44.25" customHeight="1" x14ac:dyDescent="0.25">
      <c r="A8" s="76" t="s">
        <v>37</v>
      </c>
      <c r="B8" s="77"/>
      <c r="C8" s="78">
        <v>0.05</v>
      </c>
      <c r="D8" s="86" t="s">
        <v>83</v>
      </c>
      <c r="E8" s="86"/>
      <c r="F8" s="86"/>
      <c r="G8" s="86"/>
      <c r="H8" s="86"/>
      <c r="I8" s="86"/>
      <c r="J8" s="86"/>
      <c r="K8" s="86"/>
    </row>
    <row r="10" spans="1:11" ht="45.75" customHeight="1" x14ac:dyDescent="0.25">
      <c r="A10" s="84" t="s">
        <v>2</v>
      </c>
      <c r="B10" s="84" t="s">
        <v>3</v>
      </c>
      <c r="C10" s="84" t="s">
        <v>41</v>
      </c>
      <c r="D10" s="84"/>
      <c r="E10" s="84" t="s">
        <v>42</v>
      </c>
      <c r="F10" s="84" t="s">
        <v>11</v>
      </c>
      <c r="G10" s="87" t="s">
        <v>24</v>
      </c>
      <c r="H10" s="88"/>
      <c r="I10" s="84" t="s">
        <v>8</v>
      </c>
      <c r="J10" s="84" t="s">
        <v>40</v>
      </c>
      <c r="K10" s="84" t="s">
        <v>9</v>
      </c>
    </row>
    <row r="11" spans="1:11" ht="23.25" x14ac:dyDescent="0.25">
      <c r="A11" s="84"/>
      <c r="B11" s="84"/>
      <c r="C11" s="9" t="s">
        <v>0</v>
      </c>
      <c r="D11" s="9" t="s">
        <v>1</v>
      </c>
      <c r="E11" s="84"/>
      <c r="F11" s="84"/>
      <c r="G11" s="9" t="s">
        <v>0</v>
      </c>
      <c r="H11" s="9" t="s">
        <v>1</v>
      </c>
      <c r="I11" s="84"/>
      <c r="J11" s="84"/>
      <c r="K11" s="84"/>
    </row>
    <row r="12" spans="1:11" ht="23.25" customHeight="1" x14ac:dyDescent="0.35">
      <c r="A12" s="84" t="s">
        <v>21</v>
      </c>
      <c r="B12" s="10" t="s">
        <v>7</v>
      </c>
      <c r="C12" s="19"/>
      <c r="D12" s="19"/>
      <c r="E12" s="20" t="str">
        <f>IF(AND(C12&gt;0,D12&gt;0),(D12-C12)/D12," ")</f>
        <v xml:space="preserve"> </v>
      </c>
      <c r="F12" s="20" t="str">
        <f t="shared" ref="F12" si="0">IF(ISNUMBER(E12),SIGN(E12)*MAX(0,ABS(E12)-$C$8)," ")</f>
        <v xml:space="preserve"> </v>
      </c>
      <c r="G12" s="21"/>
      <c r="H12" s="21"/>
      <c r="I12" s="22">
        <f>IF(AND(G12&gt;=3,H12&gt;=3),1,0)</f>
        <v>0</v>
      </c>
      <c r="J12" s="22">
        <f>I12*SUM(G12:H12)</f>
        <v>0</v>
      </c>
      <c r="K12" s="23">
        <f t="shared" ref="K12:K27" si="1">IF(I12=1,F12*J12/J$28,0)</f>
        <v>0</v>
      </c>
    </row>
    <row r="13" spans="1:11" ht="23.25" x14ac:dyDescent="0.35">
      <c r="A13" s="84"/>
      <c r="B13" s="10" t="s">
        <v>4</v>
      </c>
      <c r="C13" s="19"/>
      <c r="D13" s="19"/>
      <c r="E13" s="20" t="str">
        <f t="shared" ref="E13:E27" si="2">IF(AND(C13&gt;0,D13&gt;0),(D13-C13)/D13," ")</f>
        <v xml:space="preserve"> </v>
      </c>
      <c r="F13" s="20" t="str">
        <f t="shared" ref="F13:F27" si="3">IF(ISNUMBER(E13),SIGN(E13)*MAX(0,ABS(E13)-$C$8)," ")</f>
        <v xml:space="preserve"> </v>
      </c>
      <c r="G13" s="21"/>
      <c r="H13" s="21"/>
      <c r="I13" s="22">
        <f t="shared" ref="I13:I27" si="4">IF(AND(G13&gt;=3,H13&gt;=3),1,0)</f>
        <v>0</v>
      </c>
      <c r="J13" s="22">
        <f t="shared" ref="J13:J27" si="5">I13*SUM(G13:H13)</f>
        <v>0</v>
      </c>
      <c r="K13" s="23">
        <f t="shared" si="1"/>
        <v>0</v>
      </c>
    </row>
    <row r="14" spans="1:11" ht="23.25" x14ac:dyDescent="0.35">
      <c r="A14" s="84"/>
      <c r="B14" s="10" t="s">
        <v>5</v>
      </c>
      <c r="C14" s="24"/>
      <c r="D14" s="24"/>
      <c r="E14" s="20" t="str">
        <f t="shared" si="2"/>
        <v xml:space="preserve"> </v>
      </c>
      <c r="F14" s="20" t="str">
        <f t="shared" si="3"/>
        <v xml:space="preserve"> </v>
      </c>
      <c r="G14" s="21"/>
      <c r="H14" s="21"/>
      <c r="I14" s="22">
        <f t="shared" si="4"/>
        <v>0</v>
      </c>
      <c r="J14" s="22">
        <f t="shared" si="5"/>
        <v>0</v>
      </c>
      <c r="K14" s="23">
        <f t="shared" si="1"/>
        <v>0</v>
      </c>
    </row>
    <row r="15" spans="1:11" ht="23.25" x14ac:dyDescent="0.35">
      <c r="A15" s="84"/>
      <c r="B15" s="10" t="s">
        <v>6</v>
      </c>
      <c r="C15" s="24"/>
      <c r="D15" s="24"/>
      <c r="E15" s="20" t="str">
        <f t="shared" si="2"/>
        <v xml:space="preserve"> </v>
      </c>
      <c r="F15" s="20" t="str">
        <f t="shared" si="3"/>
        <v xml:space="preserve"> </v>
      </c>
      <c r="G15" s="21"/>
      <c r="H15" s="21"/>
      <c r="I15" s="22">
        <f t="shared" si="4"/>
        <v>0</v>
      </c>
      <c r="J15" s="22">
        <f t="shared" si="5"/>
        <v>0</v>
      </c>
      <c r="K15" s="23">
        <f t="shared" si="1"/>
        <v>0</v>
      </c>
    </row>
    <row r="16" spans="1:11" ht="23.25" customHeight="1" x14ac:dyDescent="0.35">
      <c r="A16" s="84" t="s">
        <v>20</v>
      </c>
      <c r="B16" s="10" t="s">
        <v>7</v>
      </c>
      <c r="C16" s="19"/>
      <c r="D16" s="19"/>
      <c r="E16" s="20" t="str">
        <f t="shared" si="2"/>
        <v xml:space="preserve"> </v>
      </c>
      <c r="F16" s="20" t="str">
        <f t="shared" si="3"/>
        <v xml:space="preserve"> </v>
      </c>
      <c r="G16" s="21"/>
      <c r="H16" s="21"/>
      <c r="I16" s="22">
        <f t="shared" si="4"/>
        <v>0</v>
      </c>
      <c r="J16" s="22">
        <f t="shared" si="5"/>
        <v>0</v>
      </c>
      <c r="K16" s="23">
        <f t="shared" si="1"/>
        <v>0</v>
      </c>
    </row>
    <row r="17" spans="1:11" ht="23.25" x14ac:dyDescent="0.35">
      <c r="A17" s="84"/>
      <c r="B17" s="10" t="s">
        <v>4</v>
      </c>
      <c r="C17" s="19"/>
      <c r="D17" s="19"/>
      <c r="E17" s="20" t="str">
        <f t="shared" si="2"/>
        <v xml:space="preserve"> </v>
      </c>
      <c r="F17" s="20" t="str">
        <f t="shared" si="3"/>
        <v xml:space="preserve"> </v>
      </c>
      <c r="G17" s="21"/>
      <c r="H17" s="21"/>
      <c r="I17" s="22">
        <f t="shared" si="4"/>
        <v>0</v>
      </c>
      <c r="J17" s="22">
        <f t="shared" si="5"/>
        <v>0</v>
      </c>
      <c r="K17" s="23">
        <f t="shared" si="1"/>
        <v>0</v>
      </c>
    </row>
    <row r="18" spans="1:11" ht="23.25" x14ac:dyDescent="0.35">
      <c r="A18" s="84"/>
      <c r="B18" s="10" t="s">
        <v>5</v>
      </c>
      <c r="C18" s="24"/>
      <c r="D18" s="19"/>
      <c r="E18" s="20" t="str">
        <f t="shared" si="2"/>
        <v xml:space="preserve"> </v>
      </c>
      <c r="F18" s="20" t="str">
        <f t="shared" si="3"/>
        <v xml:space="preserve"> </v>
      </c>
      <c r="G18" s="21"/>
      <c r="H18" s="21"/>
      <c r="I18" s="22">
        <f t="shared" si="4"/>
        <v>0</v>
      </c>
      <c r="J18" s="22">
        <f t="shared" si="5"/>
        <v>0</v>
      </c>
      <c r="K18" s="23">
        <f t="shared" si="1"/>
        <v>0</v>
      </c>
    </row>
    <row r="19" spans="1:11" ht="23.25" x14ac:dyDescent="0.35">
      <c r="A19" s="84"/>
      <c r="B19" s="10" t="s">
        <v>6</v>
      </c>
      <c r="C19" s="24"/>
      <c r="D19" s="24"/>
      <c r="E19" s="20" t="str">
        <f t="shared" si="2"/>
        <v xml:space="preserve"> </v>
      </c>
      <c r="F19" s="20" t="str">
        <f t="shared" si="3"/>
        <v xml:space="preserve"> </v>
      </c>
      <c r="G19" s="21"/>
      <c r="H19" s="21"/>
      <c r="I19" s="22">
        <f t="shared" si="4"/>
        <v>0</v>
      </c>
      <c r="J19" s="22">
        <f t="shared" si="5"/>
        <v>0</v>
      </c>
      <c r="K19" s="23">
        <f t="shared" si="1"/>
        <v>0</v>
      </c>
    </row>
    <row r="20" spans="1:11" ht="23.25" customHeight="1" x14ac:dyDescent="0.35">
      <c r="A20" s="84" t="s">
        <v>39</v>
      </c>
      <c r="B20" s="10" t="s">
        <v>7</v>
      </c>
      <c r="C20" s="19"/>
      <c r="D20" s="19"/>
      <c r="E20" s="20" t="str">
        <f t="shared" si="2"/>
        <v xml:space="preserve"> </v>
      </c>
      <c r="F20" s="20" t="str">
        <f t="shared" si="3"/>
        <v xml:space="preserve"> </v>
      </c>
      <c r="G20" s="21"/>
      <c r="H20" s="21"/>
      <c r="I20" s="22">
        <f t="shared" si="4"/>
        <v>0</v>
      </c>
      <c r="J20" s="22">
        <f t="shared" si="5"/>
        <v>0</v>
      </c>
      <c r="K20" s="23">
        <f t="shared" si="1"/>
        <v>0</v>
      </c>
    </row>
    <row r="21" spans="1:11" ht="23.25" x14ac:dyDescent="0.35">
      <c r="A21" s="84"/>
      <c r="B21" s="10" t="s">
        <v>4</v>
      </c>
      <c r="C21" s="19"/>
      <c r="D21" s="19"/>
      <c r="E21" s="20" t="str">
        <f t="shared" si="2"/>
        <v xml:space="preserve"> </v>
      </c>
      <c r="F21" s="20" t="str">
        <f t="shared" si="3"/>
        <v xml:space="preserve"> </v>
      </c>
      <c r="G21" s="21"/>
      <c r="H21" s="21"/>
      <c r="I21" s="22">
        <f t="shared" si="4"/>
        <v>0</v>
      </c>
      <c r="J21" s="22">
        <f t="shared" si="5"/>
        <v>0</v>
      </c>
      <c r="K21" s="23">
        <f t="shared" si="1"/>
        <v>0</v>
      </c>
    </row>
    <row r="22" spans="1:11" ht="23.25" x14ac:dyDescent="0.35">
      <c r="A22" s="84"/>
      <c r="B22" s="10" t="s">
        <v>5</v>
      </c>
      <c r="C22" s="24"/>
      <c r="D22" s="24"/>
      <c r="E22" s="20" t="str">
        <f t="shared" si="2"/>
        <v xml:space="preserve"> </v>
      </c>
      <c r="F22" s="20" t="str">
        <f t="shared" si="3"/>
        <v xml:space="preserve"> </v>
      </c>
      <c r="G22" s="21"/>
      <c r="H22" s="21"/>
      <c r="I22" s="22">
        <f t="shared" si="4"/>
        <v>0</v>
      </c>
      <c r="J22" s="22">
        <f t="shared" si="5"/>
        <v>0</v>
      </c>
      <c r="K22" s="23">
        <f t="shared" si="1"/>
        <v>0</v>
      </c>
    </row>
    <row r="23" spans="1:11" ht="23.25" x14ac:dyDescent="0.35">
      <c r="A23" s="84"/>
      <c r="B23" s="10" t="s">
        <v>6</v>
      </c>
      <c r="C23" s="24"/>
      <c r="D23" s="24"/>
      <c r="E23" s="20" t="str">
        <f t="shared" si="2"/>
        <v xml:space="preserve"> </v>
      </c>
      <c r="F23" s="20" t="str">
        <f t="shared" si="3"/>
        <v xml:space="preserve"> </v>
      </c>
      <c r="G23" s="21"/>
      <c r="H23" s="21"/>
      <c r="I23" s="22">
        <f t="shared" si="4"/>
        <v>0</v>
      </c>
      <c r="J23" s="22">
        <f t="shared" si="5"/>
        <v>0</v>
      </c>
      <c r="K23" s="23">
        <f t="shared" si="1"/>
        <v>0</v>
      </c>
    </row>
    <row r="24" spans="1:11" ht="23.25" customHeight="1" x14ac:dyDescent="0.35">
      <c r="A24" s="84" t="s">
        <v>13</v>
      </c>
      <c r="B24" s="10" t="s">
        <v>7</v>
      </c>
      <c r="C24" s="19"/>
      <c r="D24" s="19"/>
      <c r="E24" s="20" t="str">
        <f t="shared" si="2"/>
        <v xml:space="preserve"> </v>
      </c>
      <c r="F24" s="20" t="str">
        <f t="shared" si="3"/>
        <v xml:space="preserve"> </v>
      </c>
      <c r="G24" s="21"/>
      <c r="H24" s="21"/>
      <c r="I24" s="22">
        <f t="shared" si="4"/>
        <v>0</v>
      </c>
      <c r="J24" s="22">
        <f t="shared" si="5"/>
        <v>0</v>
      </c>
      <c r="K24" s="23">
        <f t="shared" si="1"/>
        <v>0</v>
      </c>
    </row>
    <row r="25" spans="1:11" ht="23.25" x14ac:dyDescent="0.35">
      <c r="A25" s="84"/>
      <c r="B25" s="10" t="s">
        <v>4</v>
      </c>
      <c r="C25" s="19"/>
      <c r="D25" s="19"/>
      <c r="E25" s="20" t="str">
        <f t="shared" si="2"/>
        <v xml:space="preserve"> </v>
      </c>
      <c r="F25" s="20" t="str">
        <f t="shared" si="3"/>
        <v xml:space="preserve"> </v>
      </c>
      <c r="G25" s="21"/>
      <c r="H25" s="21"/>
      <c r="I25" s="22">
        <f t="shared" si="4"/>
        <v>0</v>
      </c>
      <c r="J25" s="22">
        <f t="shared" si="5"/>
        <v>0</v>
      </c>
      <c r="K25" s="23">
        <f t="shared" si="1"/>
        <v>0</v>
      </c>
    </row>
    <row r="26" spans="1:11" ht="23.25" x14ac:dyDescent="0.35">
      <c r="A26" s="84"/>
      <c r="B26" s="10" t="s">
        <v>5</v>
      </c>
      <c r="C26" s="24"/>
      <c r="D26" s="24"/>
      <c r="E26" s="20" t="str">
        <f t="shared" si="2"/>
        <v xml:space="preserve"> </v>
      </c>
      <c r="F26" s="20" t="str">
        <f t="shared" si="3"/>
        <v xml:space="preserve"> </v>
      </c>
      <c r="G26" s="21"/>
      <c r="H26" s="21"/>
      <c r="I26" s="22">
        <f t="shared" si="4"/>
        <v>0</v>
      </c>
      <c r="J26" s="22">
        <f t="shared" si="5"/>
        <v>0</v>
      </c>
      <c r="K26" s="23">
        <f t="shared" si="1"/>
        <v>0</v>
      </c>
    </row>
    <row r="27" spans="1:11" ht="23.25" x14ac:dyDescent="0.35">
      <c r="A27" s="84"/>
      <c r="B27" s="10" t="s">
        <v>6</v>
      </c>
      <c r="C27" s="24"/>
      <c r="D27" s="24"/>
      <c r="E27" s="20" t="str">
        <f t="shared" si="2"/>
        <v xml:space="preserve"> </v>
      </c>
      <c r="F27" s="20" t="str">
        <f t="shared" si="3"/>
        <v xml:space="preserve"> </v>
      </c>
      <c r="G27" s="21"/>
      <c r="H27" s="21"/>
      <c r="I27" s="22">
        <f t="shared" si="4"/>
        <v>0</v>
      </c>
      <c r="J27" s="22">
        <f t="shared" si="5"/>
        <v>0</v>
      </c>
      <c r="K27" s="23">
        <f t="shared" si="1"/>
        <v>0</v>
      </c>
    </row>
    <row r="28" spans="1:11" ht="36.75" customHeight="1" x14ac:dyDescent="0.25">
      <c r="A28" s="85" t="s">
        <v>29</v>
      </c>
      <c r="B28" s="85"/>
      <c r="C28" s="37" t="e">
        <f>SUMPRODUCT(C12:C27,G12:G27)/SUM(G12:G27)</f>
        <v>#DIV/0!</v>
      </c>
      <c r="D28" s="37" t="e">
        <f>SUMPRODUCT(D12:D27,H12:H27)/SUM(H12:H27)</f>
        <v>#DIV/0!</v>
      </c>
      <c r="E28" s="38" t="e">
        <f>IF(AND(C28&gt;0,D28&gt;0),(D28-C28)/D28," ")</f>
        <v>#DIV/0!</v>
      </c>
      <c r="F28" s="39"/>
      <c r="G28" s="99">
        <f>SUM(G12:H27)</f>
        <v>0</v>
      </c>
      <c r="H28" s="100"/>
      <c r="I28" s="39"/>
      <c r="J28" s="39">
        <f>SUM(J12:J27)</f>
        <v>0</v>
      </c>
      <c r="K28" s="36">
        <f>SUM(K12:K27)</f>
        <v>0</v>
      </c>
    </row>
    <row r="30" spans="1:11" s="81" customFormat="1" ht="23.25" x14ac:dyDescent="0.35">
      <c r="A30" s="82" t="s">
        <v>81</v>
      </c>
      <c r="B30" s="82"/>
      <c r="C30" s="82"/>
      <c r="H30" s="82"/>
    </row>
    <row r="31" spans="1:11" s="81" customFormat="1" ht="23.25" x14ac:dyDescent="0.35">
      <c r="A31" s="82" t="s">
        <v>79</v>
      </c>
      <c r="H31" s="82"/>
    </row>
    <row r="32" spans="1:11" ht="23.25" x14ac:dyDescent="0.35">
      <c r="A32" s="12" t="s">
        <v>19</v>
      </c>
      <c r="B32" s="5"/>
      <c r="D32" s="45" t="str">
        <f>IF(G28&gt;0,IF(J28&gt;=40%*G28,1,0),"#N/A")</f>
        <v>#N/A</v>
      </c>
      <c r="E32" s="13" t="str">
        <f>IF(D32=1,"Les effectifs valides représentent plus de 40 % des effectifs totaux.",IF(D32=0,"Les effectifs valides représentent moins de 40 % des effectifs totaux."," "))</f>
        <v xml:space="preserve"> </v>
      </c>
      <c r="H32" s="5"/>
    </row>
    <row r="33" spans="1:8" ht="23.25" x14ac:dyDescent="0.35">
      <c r="A33" s="12" t="s">
        <v>17</v>
      </c>
      <c r="B33" s="5"/>
      <c r="D33" s="15" t="str">
        <f>IF(D32=1,ABS(ROUND(100*K28,1)),IF(D32=0,"INCALCULABLE","#N/A"))</f>
        <v>#N/A</v>
      </c>
      <c r="E33" s="13" t="str">
        <f>IF(AND(K28&gt;0,D32=1),"Un écart de rémunération est constaté en faveur des hommes.",IF(AND(K28&lt;0,D32=1),"Un écart de rémunération est constaté en faveur des femmes."," "))</f>
        <v xml:space="preserve"> </v>
      </c>
      <c r="H33" s="5"/>
    </row>
    <row r="34" spans="1:8" ht="23.25" x14ac:dyDescent="0.35">
      <c r="A34" s="12" t="s">
        <v>18</v>
      </c>
      <c r="B34" s="5"/>
      <c r="D34" s="18" t="e">
        <f>VLOOKUP(D33,barèmes!B5:C26,2)</f>
        <v>#N/A</v>
      </c>
    </row>
  </sheetData>
  <mergeCells count="16">
    <mergeCell ref="G28:H28"/>
    <mergeCell ref="D8:K8"/>
    <mergeCell ref="I10:I11"/>
    <mergeCell ref="K10:K11"/>
    <mergeCell ref="J10:J11"/>
    <mergeCell ref="F10:F11"/>
    <mergeCell ref="G10:H10"/>
    <mergeCell ref="A10:A11"/>
    <mergeCell ref="C10:D10"/>
    <mergeCell ref="E10:E11"/>
    <mergeCell ref="B10:B11"/>
    <mergeCell ref="A28:B28"/>
    <mergeCell ref="A20:A23"/>
    <mergeCell ref="A16:A19"/>
    <mergeCell ref="A12:A15"/>
    <mergeCell ref="A24:A27"/>
  </mergeCells>
  <pageMargins left="0.7" right="0.7" top="0.75" bottom="0.75" header="0.3" footer="0.3"/>
  <pageSetup paperSize="9" scale="52"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8"/>
  <sheetViews>
    <sheetView zoomScale="80" zoomScaleNormal="80" workbookViewId="0">
      <selection activeCell="E28" sqref="E28"/>
    </sheetView>
  </sheetViews>
  <sheetFormatPr baseColWidth="10" defaultRowHeight="15" x14ac:dyDescent="0.25"/>
  <cols>
    <col min="1" max="1" width="59.7109375" customWidth="1"/>
    <col min="2" max="2" width="19.42578125" customWidth="1"/>
    <col min="3" max="3" width="17.7109375" customWidth="1"/>
    <col min="4" max="4" width="21.140625" customWidth="1"/>
    <col min="5" max="6" width="16.85546875" customWidth="1"/>
    <col min="7" max="7" width="22.140625" customWidth="1"/>
    <col min="8" max="8" width="14.7109375" customWidth="1"/>
    <col min="9" max="9" width="17.140625" customWidth="1"/>
    <col min="10" max="10" width="9.5703125" customWidth="1"/>
  </cols>
  <sheetData>
    <row r="1" spans="1:9" ht="33.75" x14ac:dyDescent="0.25">
      <c r="A1" s="11" t="s">
        <v>44</v>
      </c>
      <c r="C1" s="1"/>
    </row>
    <row r="3" spans="1:9" s="81" customFormat="1" ht="21" x14ac:dyDescent="0.35">
      <c r="A3" s="83" t="s">
        <v>80</v>
      </c>
    </row>
    <row r="4" spans="1:9" s="81" customFormat="1" ht="21" x14ac:dyDescent="0.35">
      <c r="A4" s="83" t="s">
        <v>78</v>
      </c>
    </row>
    <row r="5" spans="1:9" s="81" customFormat="1" ht="21" x14ac:dyDescent="0.35">
      <c r="A5" s="83" t="s">
        <v>75</v>
      </c>
    </row>
    <row r="7" spans="1:9" ht="74.25" customHeight="1" x14ac:dyDescent="0.25">
      <c r="A7" s="84" t="s">
        <v>2</v>
      </c>
      <c r="B7" s="84" t="s">
        <v>47</v>
      </c>
      <c r="C7" s="84"/>
      <c r="D7" s="84" t="s">
        <v>46</v>
      </c>
      <c r="E7" s="87" t="s">
        <v>24</v>
      </c>
      <c r="F7" s="88"/>
      <c r="G7" s="84" t="s">
        <v>8</v>
      </c>
      <c r="H7" s="84" t="s">
        <v>10</v>
      </c>
      <c r="I7" s="84" t="s">
        <v>9</v>
      </c>
    </row>
    <row r="8" spans="1:9" ht="23.25" x14ac:dyDescent="0.25">
      <c r="A8" s="84"/>
      <c r="B8" s="9" t="s">
        <v>0</v>
      </c>
      <c r="C8" s="9" t="s">
        <v>1</v>
      </c>
      <c r="D8" s="84"/>
      <c r="E8" s="9" t="s">
        <v>0</v>
      </c>
      <c r="F8" s="9" t="s">
        <v>1</v>
      </c>
      <c r="G8" s="84"/>
      <c r="H8" s="84"/>
      <c r="I8" s="84"/>
    </row>
    <row r="9" spans="1:9" ht="23.25" customHeight="1" x14ac:dyDescent="0.35">
      <c r="A9" s="9" t="s">
        <v>21</v>
      </c>
      <c r="B9" s="32"/>
      <c r="C9" s="32"/>
      <c r="D9" s="20">
        <f>IF(AND(C9&gt;=0,B9&gt;=0),C9-B9," ")</f>
        <v>0</v>
      </c>
      <c r="E9" s="75">
        <f>SUM('1- écart rémunération'!G12:G15)</f>
        <v>0</v>
      </c>
      <c r="F9" s="75">
        <f>SUM('1- écart rémunération'!H12:H15)</f>
        <v>0</v>
      </c>
      <c r="G9" s="22">
        <f>IF(AND(E9&gt;=10,F9&gt;=10),1,0)</f>
        <v>0</v>
      </c>
      <c r="H9" s="22">
        <f>G9*SUM(E9:F9)</f>
        <v>0</v>
      </c>
      <c r="I9" s="33">
        <f>IF(G9=1,D9*H9/H$13,0)</f>
        <v>0</v>
      </c>
    </row>
    <row r="10" spans="1:9" ht="23.25" customHeight="1" x14ac:dyDescent="0.35">
      <c r="A10" s="9" t="s">
        <v>20</v>
      </c>
      <c r="B10" s="32"/>
      <c r="C10" s="32"/>
      <c r="D10" s="20">
        <f t="shared" ref="D10:D12" si="0">IF(AND(C10&gt;=0,B10&gt;=0),C10-B10," ")</f>
        <v>0</v>
      </c>
      <c r="E10" s="75">
        <f>SUM('1- écart rémunération'!G16:G19)</f>
        <v>0</v>
      </c>
      <c r="F10" s="75">
        <f>SUM('1- écart rémunération'!H16:H19)</f>
        <v>0</v>
      </c>
      <c r="G10" s="22">
        <f t="shared" ref="G10:G12" si="1">IF(AND(E10&gt;=10,F10&gt;=10),1,0)</f>
        <v>0</v>
      </c>
      <c r="H10" s="22">
        <f t="shared" ref="H10:H12" si="2">G10*SUM(E10:F10)</f>
        <v>0</v>
      </c>
      <c r="I10" s="33">
        <f t="shared" ref="I10:I12" si="3">IF(G10=1,D10*H10/H$13,0)</f>
        <v>0</v>
      </c>
    </row>
    <row r="11" spans="1:9" ht="23.25" customHeight="1" x14ac:dyDescent="0.35">
      <c r="A11" s="9" t="s">
        <v>39</v>
      </c>
      <c r="B11" s="32"/>
      <c r="C11" s="32"/>
      <c r="D11" s="20">
        <f t="shared" si="0"/>
        <v>0</v>
      </c>
      <c r="E11" s="75">
        <f>SUM('1- écart rémunération'!G20:G23)</f>
        <v>0</v>
      </c>
      <c r="F11" s="75">
        <f>SUM('1- écart rémunération'!H20:H23)</f>
        <v>0</v>
      </c>
      <c r="G11" s="22">
        <f t="shared" si="1"/>
        <v>0</v>
      </c>
      <c r="H11" s="22">
        <f t="shared" si="2"/>
        <v>0</v>
      </c>
      <c r="I11" s="33">
        <f>IF(G11=1,D11*H11/H$13,0)</f>
        <v>0</v>
      </c>
    </row>
    <row r="12" spans="1:9" ht="23.25" customHeight="1" x14ac:dyDescent="0.35">
      <c r="A12" s="9" t="s">
        <v>13</v>
      </c>
      <c r="B12" s="32"/>
      <c r="C12" s="32"/>
      <c r="D12" s="20">
        <f t="shared" si="0"/>
        <v>0</v>
      </c>
      <c r="E12" s="75">
        <f>SUM('1- écart rémunération'!G24:G27)</f>
        <v>0</v>
      </c>
      <c r="F12" s="75">
        <f>SUM('1- écart rémunération'!H24:H27)</f>
        <v>0</v>
      </c>
      <c r="G12" s="22">
        <f t="shared" si="1"/>
        <v>0</v>
      </c>
      <c r="H12" s="22">
        <f t="shared" si="2"/>
        <v>0</v>
      </c>
      <c r="I12" s="33">
        <f t="shared" si="3"/>
        <v>0</v>
      </c>
    </row>
    <row r="13" spans="1:9" ht="34.5" customHeight="1" x14ac:dyDescent="0.25">
      <c r="A13" s="40" t="s">
        <v>29</v>
      </c>
      <c r="B13" s="41" t="e">
        <f>SUMPRODUCT(B9:B12,E9:E12)/SUM(E9:E12)</f>
        <v>#DIV/0!</v>
      </c>
      <c r="C13" s="41" t="e">
        <f>SUMPRODUCT(C9:C12,F9:F12)/SUM(F9:F12)</f>
        <v>#DIV/0!</v>
      </c>
      <c r="D13" s="38" t="e">
        <f>IF(AND(C13&gt;=0,B13&gt;=0),C13-B13," ")</f>
        <v>#DIV/0!</v>
      </c>
      <c r="E13" s="99">
        <f>SUM(E9:F12)</f>
        <v>0</v>
      </c>
      <c r="F13" s="100"/>
      <c r="G13" s="39"/>
      <c r="H13" s="39">
        <f>SUM(H9:H12)</f>
        <v>0</v>
      </c>
      <c r="I13" s="46">
        <f>SUM(I9:I12)</f>
        <v>0</v>
      </c>
    </row>
    <row r="14" spans="1:9" s="30" customFormat="1" ht="23.25" customHeight="1" x14ac:dyDescent="0.35">
      <c r="A14" s="31" t="s">
        <v>45</v>
      </c>
      <c r="B14" s="26"/>
      <c r="C14" s="26"/>
      <c r="D14" s="27"/>
      <c r="E14" s="28"/>
      <c r="F14" s="28"/>
      <c r="G14" s="28"/>
      <c r="H14" s="28"/>
      <c r="I14" s="29"/>
    </row>
    <row r="16" spans="1:9" ht="23.25" x14ac:dyDescent="0.35">
      <c r="A16" s="12" t="s">
        <v>19</v>
      </c>
      <c r="C16" s="45" t="e">
        <f>IF(AND(H13&gt;=40%*E13,OR(B13&gt;0,C13&gt;0)),1,0)</f>
        <v>#DIV/0!</v>
      </c>
      <c r="D16" s="35" t="e">
        <f>IF(C16=1,"Il y a eu des augmentations et les effectifs valides représentent plus de 40 % des effectifs totaux.",IF(OR(B13&gt;0,C13&gt;0),"Les effectifs valides représentent moins de 40 % des effectifs totaux.","Il n'y a pas eu d'augmentations dans l'entreprise."))</f>
        <v>#DIV/0!</v>
      </c>
      <c r="F16" s="5"/>
    </row>
    <row r="17" spans="1:6" ht="23.25" x14ac:dyDescent="0.35">
      <c r="A17" s="12" t="s">
        <v>72</v>
      </c>
      <c r="C17" s="15" t="e">
        <f>IF(C16=1,ABS(ROUND(100*I13,1)),"INCALCULABLE")</f>
        <v>#DIV/0!</v>
      </c>
      <c r="D17" s="35" t="e">
        <f>IF(AND(I13&gt;=0.05%,C16=1),"Un écart d'augmentations est constaté en faveur des hommes.",IF(AND(I13&lt;=-0.05%,C16=1),"Un écart d'augmentations est constaté en faveur des femmes."," "))</f>
        <v>#DIV/0!</v>
      </c>
      <c r="F17" s="5"/>
    </row>
    <row r="18" spans="1:6" ht="23.25" x14ac:dyDescent="0.35">
      <c r="A18" s="12" t="s">
        <v>26</v>
      </c>
      <c r="C18" s="18" t="e">
        <f>IF('1- écart rémunération'!D32=1,IF(AND('1- écart rémunération'!D34&lt;MAX(barèmes!C5:C26), SIGN(I13)=-SIGN('1- écart rémunération'!K28)),MAX(barèmes!F5:F8),VLOOKUP(C17,barèmes!E5:F8,2)),VLOOKUP(C17,barèmes!E5:F8,2))</f>
        <v>#DIV/0!</v>
      </c>
      <c r="D18" s="35" t="str">
        <f>IF('1- écart rémunération'!D32=1,IF(AND('1- écart rémunération'!D34&lt;MAX(barèmes!C5:C26), SIGN(I13)=-SIGN('1- écart rémunération'!K28),C17&gt;=0.1),"L'écart d'augmentations réduit l'écart de rémunération. Tous les points sont accordés."," ")," ")</f>
        <v xml:space="preserve"> </v>
      </c>
      <c r="F18" s="5"/>
    </row>
  </sheetData>
  <mergeCells count="8">
    <mergeCell ref="E13:F13"/>
    <mergeCell ref="E7:F7"/>
    <mergeCell ref="G7:G8"/>
    <mergeCell ref="H7:H8"/>
    <mergeCell ref="I7:I8"/>
    <mergeCell ref="A7:A8"/>
    <mergeCell ref="B7:C7"/>
    <mergeCell ref="D7:D8"/>
  </mergeCells>
  <pageMargins left="0.7" right="0.7" top="0.75" bottom="0.75" header="0.3" footer="0.3"/>
  <pageSetup paperSize="9" scale="5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8"/>
  <sheetViews>
    <sheetView zoomScale="80" zoomScaleNormal="80" workbookViewId="0">
      <selection activeCell="G23" sqref="G23"/>
    </sheetView>
  </sheetViews>
  <sheetFormatPr baseColWidth="10" defaultRowHeight="15" x14ac:dyDescent="0.25"/>
  <cols>
    <col min="1" max="1" width="55" customWidth="1"/>
    <col min="2" max="2" width="19.42578125" customWidth="1"/>
    <col min="3" max="3" width="19.28515625" customWidth="1"/>
    <col min="4" max="4" width="21.140625" customWidth="1"/>
    <col min="5" max="6" width="16.85546875" customWidth="1"/>
    <col min="7" max="7" width="22.140625" customWidth="1"/>
    <col min="8" max="8" width="14.7109375" customWidth="1"/>
    <col min="9" max="9" width="17.140625" customWidth="1"/>
    <col min="10" max="10" width="9.5703125" customWidth="1"/>
  </cols>
  <sheetData>
    <row r="1" spans="1:9" ht="33.75" x14ac:dyDescent="0.25">
      <c r="A1" s="11" t="s">
        <v>50</v>
      </c>
      <c r="C1" s="1"/>
    </row>
    <row r="3" spans="1:9" s="81" customFormat="1" ht="21" x14ac:dyDescent="0.35">
      <c r="A3" s="83" t="s">
        <v>80</v>
      </c>
    </row>
    <row r="4" spans="1:9" s="81" customFormat="1" ht="21" x14ac:dyDescent="0.35">
      <c r="A4" s="83" t="s">
        <v>78</v>
      </c>
    </row>
    <row r="5" spans="1:9" s="81" customFormat="1" ht="21" x14ac:dyDescent="0.35">
      <c r="A5" s="83" t="s">
        <v>75</v>
      </c>
    </row>
    <row r="7" spans="1:9" ht="74.25" customHeight="1" x14ac:dyDescent="0.25">
      <c r="A7" s="84" t="s">
        <v>2</v>
      </c>
      <c r="B7" s="84" t="s">
        <v>48</v>
      </c>
      <c r="C7" s="84"/>
      <c r="D7" s="84" t="s">
        <v>49</v>
      </c>
      <c r="E7" s="87" t="s">
        <v>24</v>
      </c>
      <c r="F7" s="88"/>
      <c r="G7" s="84" t="s">
        <v>8</v>
      </c>
      <c r="H7" s="84" t="s">
        <v>10</v>
      </c>
      <c r="I7" s="84" t="s">
        <v>9</v>
      </c>
    </row>
    <row r="8" spans="1:9" ht="23.25" x14ac:dyDescent="0.25">
      <c r="A8" s="84"/>
      <c r="B8" s="9" t="s">
        <v>0</v>
      </c>
      <c r="C8" s="9" t="s">
        <v>1</v>
      </c>
      <c r="D8" s="84"/>
      <c r="E8" s="9" t="s">
        <v>0</v>
      </c>
      <c r="F8" s="9" t="s">
        <v>1</v>
      </c>
      <c r="G8" s="84"/>
      <c r="H8" s="84"/>
      <c r="I8" s="84"/>
    </row>
    <row r="9" spans="1:9" ht="23.25" customHeight="1" x14ac:dyDescent="0.35">
      <c r="A9" s="9" t="s">
        <v>21</v>
      </c>
      <c r="B9" s="32"/>
      <c r="C9" s="32"/>
      <c r="D9" s="20">
        <f>IF(AND(C9&gt;=0,B9&gt;=0),C9-B9," ")</f>
        <v>0</v>
      </c>
      <c r="E9" s="75">
        <f>SUM('1- écart rémunération'!G12:G15)</f>
        <v>0</v>
      </c>
      <c r="F9" s="75">
        <f>SUM('1- écart rémunération'!H12:H15)</f>
        <v>0</v>
      </c>
      <c r="G9" s="22">
        <f>IF(AND(E9&gt;=10,F9&gt;=10),1,0)</f>
        <v>0</v>
      </c>
      <c r="H9" s="22">
        <f>G9*SUM(E9:F9)</f>
        <v>0</v>
      </c>
      <c r="I9" s="33">
        <f>IF(G9=1,D9*H9/H$13,0)</f>
        <v>0</v>
      </c>
    </row>
    <row r="10" spans="1:9" ht="23.25" customHeight="1" x14ac:dyDescent="0.35">
      <c r="A10" s="9" t="s">
        <v>20</v>
      </c>
      <c r="B10" s="32"/>
      <c r="C10" s="32"/>
      <c r="D10" s="20">
        <f t="shared" ref="D10:D12" si="0">IF(AND(C10&gt;=0,B10&gt;=0),C10-B10," ")</f>
        <v>0</v>
      </c>
      <c r="E10" s="75">
        <f>SUM('1- écart rémunération'!G16:G19)</f>
        <v>0</v>
      </c>
      <c r="F10" s="75">
        <f>SUM('1- écart rémunération'!H16:H19)</f>
        <v>0</v>
      </c>
      <c r="G10" s="22">
        <f t="shared" ref="G10:G12" si="1">IF(AND(E10&gt;=10,F10&gt;=10),1,0)</f>
        <v>0</v>
      </c>
      <c r="H10" s="22">
        <f t="shared" ref="H10:H12" si="2">G10*SUM(E10:F10)</f>
        <v>0</v>
      </c>
      <c r="I10" s="33">
        <f>IF(G10=1,D10*H10/H$13,0)</f>
        <v>0</v>
      </c>
    </row>
    <row r="11" spans="1:9" ht="23.25" customHeight="1" x14ac:dyDescent="0.35">
      <c r="A11" s="9" t="s">
        <v>39</v>
      </c>
      <c r="B11" s="32"/>
      <c r="C11" s="32"/>
      <c r="D11" s="20">
        <f t="shared" si="0"/>
        <v>0</v>
      </c>
      <c r="E11" s="75">
        <f>SUM('1- écart rémunération'!G20:G23)</f>
        <v>0</v>
      </c>
      <c r="F11" s="75">
        <f>SUM('1- écart rémunération'!H20:H23)</f>
        <v>0</v>
      </c>
      <c r="G11" s="22">
        <f t="shared" si="1"/>
        <v>0</v>
      </c>
      <c r="H11" s="22">
        <f t="shared" si="2"/>
        <v>0</v>
      </c>
      <c r="I11" s="33">
        <f>IF(G11=1,D11*H11/H$13,0)</f>
        <v>0</v>
      </c>
    </row>
    <row r="12" spans="1:9" ht="23.25" customHeight="1" x14ac:dyDescent="0.35">
      <c r="A12" s="9" t="s">
        <v>13</v>
      </c>
      <c r="B12" s="32"/>
      <c r="C12" s="32"/>
      <c r="D12" s="20">
        <f t="shared" si="0"/>
        <v>0</v>
      </c>
      <c r="E12" s="75">
        <f>SUM('1- écart rémunération'!G24:G27)</f>
        <v>0</v>
      </c>
      <c r="F12" s="75">
        <f>SUM('1- écart rémunération'!H24:H27)</f>
        <v>0</v>
      </c>
      <c r="G12" s="22">
        <f t="shared" si="1"/>
        <v>0</v>
      </c>
      <c r="H12" s="22">
        <f t="shared" si="2"/>
        <v>0</v>
      </c>
      <c r="I12" s="33">
        <f>IF(G12=1,D12*H12/H$13,0)</f>
        <v>0</v>
      </c>
    </row>
    <row r="13" spans="1:9" ht="34.5" customHeight="1" x14ac:dyDescent="0.25">
      <c r="A13" s="40" t="s">
        <v>29</v>
      </c>
      <c r="B13" s="41" t="e">
        <f>SUMPRODUCT(B9:B12,E9:E12)/SUM(E9:E12)</f>
        <v>#DIV/0!</v>
      </c>
      <c r="C13" s="41" t="e">
        <f>SUMPRODUCT(C9:C12,F9:F12)/SUM(F9:F12)</f>
        <v>#DIV/0!</v>
      </c>
      <c r="D13" s="38" t="e">
        <f>IF(AND(C13&gt;=0,B13&gt;=0),C13-B13," ")</f>
        <v>#DIV/0!</v>
      </c>
      <c r="E13" s="99">
        <f>SUM(E9:F12)</f>
        <v>0</v>
      </c>
      <c r="F13" s="100"/>
      <c r="G13" s="39"/>
      <c r="H13" s="39">
        <f>SUM(H9:H12)</f>
        <v>0</v>
      </c>
      <c r="I13" s="46">
        <f>SUM(I9:I12)</f>
        <v>0</v>
      </c>
    </row>
    <row r="14" spans="1:9" s="30" customFormat="1" ht="23.25" customHeight="1" x14ac:dyDescent="0.35">
      <c r="A14" s="31"/>
      <c r="B14" s="26"/>
      <c r="C14" s="26"/>
      <c r="D14" s="27"/>
      <c r="E14" s="28"/>
      <c r="F14" s="28"/>
      <c r="G14" s="28"/>
      <c r="H14" s="28"/>
      <c r="I14" s="29"/>
    </row>
    <row r="16" spans="1:9" ht="23.25" x14ac:dyDescent="0.35">
      <c r="A16" s="12" t="s">
        <v>19</v>
      </c>
      <c r="C16" s="45" t="e">
        <f>IF(AND(H13&gt;=40%*E13,OR(B13&gt;0,C13&gt;0)),1,0)</f>
        <v>#DIV/0!</v>
      </c>
      <c r="D16" s="35" t="e">
        <f>IF(C16=1,"Il y a eu des promotions et les effectifs valides représentent plus de 40 % des effectifs totaux.",IF(OR(B13&gt;0,C13&gt;0),"Les effectifs valides représentent moins de 40 % des effectifs totaux.","Il n'y a pas eu de promotions dans l'entreprise."))</f>
        <v>#DIV/0!</v>
      </c>
      <c r="F16" s="5"/>
    </row>
    <row r="17" spans="1:6" ht="23.25" x14ac:dyDescent="0.35">
      <c r="A17" s="12" t="s">
        <v>73</v>
      </c>
      <c r="C17" s="15" t="e">
        <f>IF(C16=1,ABS(ROUND(100*I13,1)),"INCALCULABLE")</f>
        <v>#DIV/0!</v>
      </c>
      <c r="D17" s="35" t="e">
        <f>IF(AND(I13&gt;=0.05%,C16=1),"Un écart de promotions est constaté en faveur des hommes.",IF(AND(I13&lt;=-0.05%,C16=1),"Un écart de promotions est constaté en faveur des femmes."," "))</f>
        <v>#DIV/0!</v>
      </c>
      <c r="F17" s="5"/>
    </row>
    <row r="18" spans="1:6" ht="23.25" x14ac:dyDescent="0.35">
      <c r="A18" s="12" t="s">
        <v>68</v>
      </c>
      <c r="C18" s="18" t="e">
        <f>IF('1- écart rémunération'!D32=1,IF(AND('1- écart rémunération'!D34&lt;MAX(barèmes!C5:C26), SIGN(I13)=-SIGN('1- écart rémunération'!K28)),MAX(barèmes!H5:I8),VLOOKUP(C17,barèmes!H5:I8,2)),VLOOKUP(C17,barèmes!H5:I8,2))</f>
        <v>#DIV/0!</v>
      </c>
      <c r="D18" s="35" t="str">
        <f>IF('1- écart rémunération'!D32=1,IF(AND('1- écart rémunération'!D34&lt;MAX(barèmes!C5:C26), SIGN(I13)=-SIGN('1- écart rémunération'!K28),C17&gt;=0.1),"L'écart de promotions réduit l'écart de rémunération. Tous les points sont accordés."," ")," ")</f>
        <v xml:space="preserve"> </v>
      </c>
      <c r="F18" s="5"/>
    </row>
  </sheetData>
  <mergeCells count="8">
    <mergeCell ref="E13:F13"/>
    <mergeCell ref="I7:I8"/>
    <mergeCell ref="A7:A8"/>
    <mergeCell ref="B7:C7"/>
    <mergeCell ref="D7:D8"/>
    <mergeCell ref="E7:F7"/>
    <mergeCell ref="G7:G8"/>
    <mergeCell ref="H7:H8"/>
  </mergeCells>
  <pageMargins left="0.7" right="0.7" top="0.75" bottom="0.75" header="0.3" footer="0.3"/>
  <pageSetup paperSize="9" scale="5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4"/>
  <sheetViews>
    <sheetView zoomScale="80" zoomScaleNormal="80" workbookViewId="0">
      <selection activeCell="B8" sqref="B8:C8"/>
    </sheetView>
  </sheetViews>
  <sheetFormatPr baseColWidth="10" defaultRowHeight="15" x14ac:dyDescent="0.25"/>
  <cols>
    <col min="1" max="1" width="46.140625" customWidth="1"/>
    <col min="2" max="3" width="24.5703125" customWidth="1"/>
    <col min="4" max="4" width="19.28515625" customWidth="1"/>
    <col min="5" max="5" width="9.5703125" customWidth="1"/>
  </cols>
  <sheetData>
    <row r="1" spans="1:13" ht="71.25" customHeight="1" x14ac:dyDescent="0.25">
      <c r="A1" s="89" t="s">
        <v>58</v>
      </c>
      <c r="B1" s="90"/>
      <c r="C1" s="90"/>
      <c r="D1" s="90"/>
      <c r="E1" s="90"/>
      <c r="F1" s="90"/>
      <c r="G1" s="90"/>
      <c r="H1" s="90"/>
      <c r="I1" s="90"/>
      <c r="J1" s="90"/>
      <c r="K1" s="90"/>
      <c r="L1" s="90"/>
      <c r="M1" s="90"/>
    </row>
    <row r="3" spans="1:13" s="81" customFormat="1" ht="21" x14ac:dyDescent="0.35">
      <c r="A3" s="83" t="s">
        <v>76</v>
      </c>
    </row>
    <row r="4" spans="1:13" s="81" customFormat="1" ht="21" x14ac:dyDescent="0.35">
      <c r="A4" s="83" t="s">
        <v>78</v>
      </c>
    </row>
    <row r="6" spans="1:13" ht="74.25" customHeight="1" x14ac:dyDescent="0.25">
      <c r="A6" s="84"/>
      <c r="B6" s="84" t="s">
        <v>63</v>
      </c>
      <c r="C6" s="84"/>
      <c r="D6" s="84" t="s">
        <v>60</v>
      </c>
    </row>
    <row r="7" spans="1:13" ht="23.25" x14ac:dyDescent="0.25">
      <c r="A7" s="84"/>
      <c r="B7" s="9" t="s">
        <v>59</v>
      </c>
      <c r="C7" s="9" t="s">
        <v>64</v>
      </c>
      <c r="D7" s="84"/>
    </row>
    <row r="8" spans="1:13" ht="32.25" customHeight="1" x14ac:dyDescent="0.25">
      <c r="A8" s="40" t="s">
        <v>29</v>
      </c>
      <c r="B8" s="42"/>
      <c r="C8" s="42"/>
      <c r="D8" s="48" t="str">
        <f>IF(C12=1, IF(AND(C8&gt;=0,C8&lt;=B8),C8/B8,"ERREUR")," ")</f>
        <v xml:space="preserve"> </v>
      </c>
    </row>
    <row r="9" spans="1:13" s="30" customFormat="1" ht="99" customHeight="1" x14ac:dyDescent="0.35">
      <c r="A9" s="91" t="s">
        <v>66</v>
      </c>
      <c r="B9" s="92"/>
      <c r="C9" s="92"/>
      <c r="D9" s="92"/>
    </row>
    <row r="10" spans="1:13" s="30" customFormat="1" ht="76.5" customHeight="1" x14ac:dyDescent="0.25">
      <c r="A10" s="93" t="s">
        <v>65</v>
      </c>
      <c r="B10" s="94"/>
      <c r="C10" s="94"/>
      <c r="D10" s="94"/>
    </row>
    <row r="12" spans="1:13" ht="23.25" x14ac:dyDescent="0.35">
      <c r="A12" s="12" t="s">
        <v>19</v>
      </c>
      <c r="C12" s="49" t="str">
        <f>IF(ISBLANK(B8),"#N/A",IF(B8&gt;0,1,0))</f>
        <v>#N/A</v>
      </c>
      <c r="D12" s="35" t="str">
        <f>IF(C12=1,"Il y a eu au moins un retour de congé maternité avec augmentation pendant ce congé.",IF(C12=0,"Il n'y a pas eu de retour de congé maternité avec augmentation pendant ce congé."," "))</f>
        <v xml:space="preserve"> </v>
      </c>
      <c r="E12" s="5"/>
    </row>
    <row r="13" spans="1:13" ht="71.25" customHeight="1" x14ac:dyDescent="0.35">
      <c r="A13" s="95" t="s">
        <v>62</v>
      </c>
      <c r="B13" s="95"/>
      <c r="C13" s="34" t="str">
        <f>IF(C12=1,ABS(ROUND(100*D8,1)),IF(C12=0,"INCALCULABLE","#N/A"))</f>
        <v>#N/A</v>
      </c>
      <c r="D13" s="50"/>
      <c r="E13" s="35"/>
    </row>
    <row r="14" spans="1:13" ht="44.25" customHeight="1" x14ac:dyDescent="0.25">
      <c r="A14" s="51" t="s">
        <v>68</v>
      </c>
      <c r="B14" s="52"/>
      <c r="C14" s="53" t="e">
        <f>VLOOKUP(C13,barèmes!K5:L6,2)</f>
        <v>#N/A</v>
      </c>
      <c r="D14" s="86" t="e">
        <f>IF(C14=0,"La loi sur les augmentations au retour de congé maternité n'a pas été appliquée à tous les salariés. Aucun point n'est accordé.",IF(C14=MAX(barèmes!L5:L6),"La loi sur les augmentations au retour de congé maternité a été appliquée à tous les salariés. Tous les points sont accordés."," "))</f>
        <v>#N/A</v>
      </c>
      <c r="E14" s="86"/>
      <c r="F14" s="86"/>
      <c r="G14" s="86"/>
      <c r="H14" s="86"/>
      <c r="I14" s="86"/>
      <c r="J14" s="86"/>
      <c r="K14" s="86"/>
      <c r="L14" s="86"/>
      <c r="M14" s="86"/>
    </row>
  </sheetData>
  <mergeCells count="8">
    <mergeCell ref="A1:M1"/>
    <mergeCell ref="A9:D9"/>
    <mergeCell ref="A10:D10"/>
    <mergeCell ref="A13:B13"/>
    <mergeCell ref="D14:M14"/>
    <mergeCell ref="A6:A7"/>
    <mergeCell ref="B6:C6"/>
    <mergeCell ref="D6:D7"/>
  </mergeCells>
  <pageMargins left="0.7" right="0.7" top="0.75" bottom="0.75" header="0.3" footer="0.3"/>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2"/>
  <sheetViews>
    <sheetView zoomScale="80" zoomScaleNormal="80" workbookViewId="0">
      <selection activeCell="E20" sqref="E20"/>
    </sheetView>
  </sheetViews>
  <sheetFormatPr baseColWidth="10" defaultRowHeight="15" x14ac:dyDescent="0.25"/>
  <cols>
    <col min="1" max="1" width="46.140625" customWidth="1"/>
    <col min="2" max="4" width="18.140625" customWidth="1"/>
    <col min="5" max="5" width="26.85546875" customWidth="1"/>
    <col min="6" max="6" width="9.5703125" customWidth="1"/>
  </cols>
  <sheetData>
    <row r="1" spans="1:5" ht="33.75" x14ac:dyDescent="0.25">
      <c r="A1" s="11" t="s">
        <v>57</v>
      </c>
      <c r="C1" s="1"/>
      <c r="D1" s="1"/>
    </row>
    <row r="3" spans="1:5" s="81" customFormat="1" ht="21" x14ac:dyDescent="0.35">
      <c r="A3" s="83" t="s">
        <v>76</v>
      </c>
    </row>
    <row r="4" spans="1:5" s="81" customFormat="1" ht="21" x14ac:dyDescent="0.35">
      <c r="A4" s="83" t="s">
        <v>78</v>
      </c>
    </row>
    <row r="6" spans="1:5" ht="74.25" customHeight="1" x14ac:dyDescent="0.25">
      <c r="A6" s="84"/>
      <c r="B6" s="87" t="s">
        <v>27</v>
      </c>
      <c r="C6" s="96"/>
      <c r="D6" s="88"/>
      <c r="E6" s="84" t="s">
        <v>30</v>
      </c>
    </row>
    <row r="7" spans="1:5" ht="23.25" x14ac:dyDescent="0.25">
      <c r="A7" s="84"/>
      <c r="B7" s="9" t="s">
        <v>0</v>
      </c>
      <c r="C7" s="9" t="s">
        <v>1</v>
      </c>
      <c r="D7" s="9" t="s">
        <v>12</v>
      </c>
      <c r="E7" s="84"/>
    </row>
    <row r="8" spans="1:5" ht="45" customHeight="1" x14ac:dyDescent="0.25">
      <c r="A8" s="40" t="s">
        <v>29</v>
      </c>
      <c r="B8" s="42"/>
      <c r="C8" s="42"/>
      <c r="D8" s="43">
        <f>B8+C8</f>
        <v>0</v>
      </c>
      <c r="E8" s="44" t="str">
        <f>IF(D8=10,MIN(B8,C8),"TOTAL différent de 10")</f>
        <v>TOTAL différent de 10</v>
      </c>
    </row>
    <row r="9" spans="1:5" s="30" customFormat="1" ht="23.25" customHeight="1" x14ac:dyDescent="0.35">
      <c r="A9" s="31" t="s">
        <v>28</v>
      </c>
      <c r="B9" s="26"/>
      <c r="C9" s="26"/>
      <c r="D9" s="26"/>
      <c r="E9" s="27"/>
    </row>
    <row r="11" spans="1:5" ht="68.25" customHeight="1" x14ac:dyDescent="0.35">
      <c r="A11" s="95" t="s">
        <v>33</v>
      </c>
      <c r="B11" s="90"/>
      <c r="C11" s="79" t="str">
        <f>E8</f>
        <v>TOTAL différent de 10</v>
      </c>
      <c r="D11" s="35" t="str">
        <f>IF(D8=10,IF(B8&gt;C8,"Les hommes sont sous-représentés parmi les salariés les mieux rémunérés.",IF(C8&gt;B8,"Les femmes sont sous-représentées parmi les salariés les mieux rémunérés.","Les hommes et les femmes sont à parité parmi les salariés les mieux rémunérés."))," ")</f>
        <v xml:space="preserve"> </v>
      </c>
    </row>
    <row r="12" spans="1:5" ht="23.25" x14ac:dyDescent="0.35">
      <c r="A12" s="12" t="s">
        <v>32</v>
      </c>
      <c r="C12" s="80" t="e">
        <f>VLOOKUP(C11,barèmes!N5:O7,2)</f>
        <v>#N/A</v>
      </c>
    </row>
  </sheetData>
  <mergeCells count="4">
    <mergeCell ref="B6:D6"/>
    <mergeCell ref="A6:A7"/>
    <mergeCell ref="E6:E7"/>
    <mergeCell ref="A11:B11"/>
  </mergeCells>
  <pageMargins left="0.7" right="0.7" top="0.75" bottom="0.75" header="0.3" footer="0.3"/>
  <pageSetup paperSize="9" scale="6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80" zoomScaleNormal="80" workbookViewId="0">
      <selection activeCell="D19" sqref="D19"/>
    </sheetView>
  </sheetViews>
  <sheetFormatPr baseColWidth="10" defaultRowHeight="15" x14ac:dyDescent="0.25"/>
  <cols>
    <col min="1" max="1" width="48.5703125" customWidth="1"/>
    <col min="2" max="2" width="20.85546875" customWidth="1"/>
    <col min="3" max="3" width="19.7109375" customWidth="1"/>
    <col min="4" max="4" width="21.140625" customWidth="1"/>
    <col min="5" max="5" width="27.7109375" customWidth="1"/>
    <col min="6" max="6" width="30.7109375" customWidth="1"/>
  </cols>
  <sheetData>
    <row r="1" spans="1:6" ht="35.25" x14ac:dyDescent="0.25">
      <c r="A1" s="65" t="s">
        <v>34</v>
      </c>
    </row>
    <row r="3" spans="1:6" s="81" customFormat="1" ht="23.25" x14ac:dyDescent="0.35">
      <c r="A3" s="12" t="s">
        <v>25</v>
      </c>
      <c r="B3" s="82"/>
    </row>
    <row r="5" spans="1:6" ht="59.25" customHeight="1" thickBot="1" x14ac:dyDescent="0.3">
      <c r="A5" s="7"/>
      <c r="B5" s="6" t="s">
        <v>14</v>
      </c>
      <c r="C5" s="6" t="s">
        <v>22</v>
      </c>
      <c r="D5" s="6" t="s">
        <v>35</v>
      </c>
      <c r="E5" s="6" t="s">
        <v>23</v>
      </c>
      <c r="F5" s="6" t="s">
        <v>74</v>
      </c>
    </row>
    <row r="6" spans="1:6" ht="50.1" customHeight="1" thickTop="1" thickBot="1" x14ac:dyDescent="0.3">
      <c r="A6" s="2" t="s">
        <v>54</v>
      </c>
      <c r="B6" s="54" t="str">
        <f>'1- écart rémunération'!D32</f>
        <v>#N/A</v>
      </c>
      <c r="C6" s="55" t="str">
        <f>'1- écart rémunération'!D33</f>
        <v>#N/A</v>
      </c>
      <c r="D6" s="54" t="str">
        <f>IF(B6=1,'1- écart rémunération'!D34," ")</f>
        <v xml:space="preserve"> </v>
      </c>
      <c r="E6" s="61">
        <v>40</v>
      </c>
      <c r="F6" s="61" t="e">
        <f>B6*E6</f>
        <v>#VALUE!</v>
      </c>
    </row>
    <row r="7" spans="1:6" ht="50.1" customHeight="1" thickBot="1" x14ac:dyDescent="0.3">
      <c r="A7" s="3" t="s">
        <v>55</v>
      </c>
      <c r="B7" s="56" t="e">
        <f>'2- écart augmentations'!C16</f>
        <v>#DIV/0!</v>
      </c>
      <c r="C7" s="56" t="e">
        <f>'2- écart augmentations'!C17</f>
        <v>#DIV/0!</v>
      </c>
      <c r="D7" s="56" t="e">
        <f>IF(B7=1,'2- écart augmentations'!C18," ")</f>
        <v>#DIV/0!</v>
      </c>
      <c r="E7" s="62">
        <v>20</v>
      </c>
      <c r="F7" s="62" t="e">
        <f t="shared" ref="F7:F10" si="0">B7*E7</f>
        <v>#DIV/0!</v>
      </c>
    </row>
    <row r="8" spans="1:6" ht="50.1" customHeight="1" thickBot="1" x14ac:dyDescent="0.3">
      <c r="A8" s="4" t="s">
        <v>56</v>
      </c>
      <c r="B8" s="57" t="e">
        <f>'3- écart promotions'!C16</f>
        <v>#DIV/0!</v>
      </c>
      <c r="C8" s="58" t="e">
        <f>'3- écart promotions'!C17</f>
        <v>#DIV/0!</v>
      </c>
      <c r="D8" s="57" t="e">
        <f>IF(B8=1,'3- écart promotions'!C18," ")</f>
        <v>#DIV/0!</v>
      </c>
      <c r="E8" s="63">
        <v>15</v>
      </c>
      <c r="F8" s="63" t="e">
        <f>B8*E8</f>
        <v>#DIV/0!</v>
      </c>
    </row>
    <row r="9" spans="1:6" ht="50.1" customHeight="1" thickBot="1" x14ac:dyDescent="0.3">
      <c r="A9" s="3" t="s">
        <v>67</v>
      </c>
      <c r="B9" s="56" t="str">
        <f>'4- AI maternité'!C12</f>
        <v>#N/A</v>
      </c>
      <c r="C9" s="59" t="str">
        <f>'4- AI maternité'!C13</f>
        <v>#N/A</v>
      </c>
      <c r="D9" s="59" t="str">
        <f>IF(B9=1,'4- AI maternité'!C14," ")</f>
        <v xml:space="preserve"> </v>
      </c>
      <c r="E9" s="62">
        <v>15</v>
      </c>
      <c r="F9" s="62" t="e">
        <f t="shared" si="0"/>
        <v>#VALUE!</v>
      </c>
    </row>
    <row r="10" spans="1:6" ht="60.75" customHeight="1" x14ac:dyDescent="0.25">
      <c r="A10" s="25" t="s">
        <v>57</v>
      </c>
      <c r="B10" s="60">
        <v>1</v>
      </c>
      <c r="C10" s="60" t="str">
        <f>'5- 10 + hautes rému'!C11</f>
        <v>TOTAL différent de 10</v>
      </c>
      <c r="D10" s="60" t="e">
        <f>IF(B10=1,'5- 10 + hautes rému'!C12," ")</f>
        <v>#N/A</v>
      </c>
      <c r="E10" s="64">
        <v>10</v>
      </c>
      <c r="F10" s="64">
        <f t="shared" si="0"/>
        <v>10</v>
      </c>
    </row>
    <row r="11" spans="1:6" ht="45" customHeight="1" x14ac:dyDescent="0.25">
      <c r="A11" s="66" t="s">
        <v>70</v>
      </c>
      <c r="B11" s="67"/>
      <c r="C11" s="67"/>
      <c r="D11" s="68" t="e">
        <f>SUM(D6:D10)</f>
        <v>#DIV/0!</v>
      </c>
      <c r="E11" s="69"/>
      <c r="F11" s="69" t="e">
        <f>SUM(F6:F10)</f>
        <v>#VALUE!</v>
      </c>
    </row>
    <row r="12" spans="1:6" ht="45" customHeight="1" x14ac:dyDescent="0.25">
      <c r="A12" s="70" t="s">
        <v>69</v>
      </c>
      <c r="B12" s="71"/>
      <c r="C12" s="71"/>
      <c r="D12" s="72" t="e">
        <f>IF(F11&gt;=75,D11*100/F11,"INCALCULABLE")</f>
        <v>#VALUE!</v>
      </c>
      <c r="E12" s="73"/>
      <c r="F12" s="73">
        <v>100</v>
      </c>
    </row>
    <row r="13" spans="1:6" ht="21" x14ac:dyDescent="0.35">
      <c r="A13" s="35" t="e">
        <f>IF(F11&lt;75,"L'index est incalculable car le nombre de points maximum des indicateurs calculables est inférieur à 75.",IF(AND(F11&gt;=75,F11&lt;100),"Le total des indicateurs calculables est ramené sur 100 points en appliquant la règle de la proportionnalité."," "))</f>
        <v>#VALUE!</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29"/>
  <sheetViews>
    <sheetView workbookViewId="0">
      <selection activeCell="K12" sqref="K12"/>
    </sheetView>
  </sheetViews>
  <sheetFormatPr baseColWidth="10" defaultRowHeight="15" x14ac:dyDescent="0.25"/>
  <cols>
    <col min="1" max="1" width="4.28515625" customWidth="1"/>
    <col min="2" max="3" width="13.7109375" customWidth="1"/>
    <col min="4" max="4" width="4.28515625" customWidth="1"/>
    <col min="5" max="6" width="13.7109375" customWidth="1"/>
    <col min="7" max="7" width="4.28515625" customWidth="1"/>
    <col min="10" max="10" width="4.28515625" customWidth="1"/>
    <col min="11" max="12" width="15.5703125" customWidth="1"/>
    <col min="13" max="13" width="4.28515625" customWidth="1"/>
    <col min="14" max="15" width="15.5703125" customWidth="1"/>
  </cols>
  <sheetData>
    <row r="2" spans="2:15" ht="21" x14ac:dyDescent="0.35">
      <c r="B2" s="49" t="s">
        <v>71</v>
      </c>
    </row>
    <row r="3" spans="2:15" ht="81.75" customHeight="1" x14ac:dyDescent="0.25">
      <c r="B3" s="97" t="s">
        <v>51</v>
      </c>
      <c r="C3" s="97"/>
      <c r="E3" s="97" t="s">
        <v>52</v>
      </c>
      <c r="F3" s="97"/>
      <c r="H3" s="98" t="s">
        <v>53</v>
      </c>
      <c r="I3" s="98"/>
      <c r="K3" s="98" t="s">
        <v>61</v>
      </c>
      <c r="L3" s="98"/>
      <c r="N3" s="97" t="s">
        <v>31</v>
      </c>
      <c r="O3" s="97"/>
    </row>
    <row r="4" spans="2:15" x14ac:dyDescent="0.25">
      <c r="B4" t="s">
        <v>15</v>
      </c>
      <c r="C4" t="s">
        <v>16</v>
      </c>
      <c r="E4" t="s">
        <v>15</v>
      </c>
      <c r="F4" t="s">
        <v>16</v>
      </c>
      <c r="H4" s="30" t="s">
        <v>15</v>
      </c>
      <c r="I4" s="30" t="s">
        <v>16</v>
      </c>
      <c r="K4" s="30" t="s">
        <v>15</v>
      </c>
      <c r="L4" s="30" t="s">
        <v>16</v>
      </c>
      <c r="N4" t="s">
        <v>15</v>
      </c>
      <c r="O4" t="s">
        <v>16</v>
      </c>
    </row>
    <row r="5" spans="2:15" x14ac:dyDescent="0.25">
      <c r="B5" s="17">
        <v>0</v>
      </c>
      <c r="C5">
        <v>40</v>
      </c>
      <c r="E5" s="17">
        <v>0</v>
      </c>
      <c r="F5">
        <v>20</v>
      </c>
      <c r="H5" s="47">
        <v>0</v>
      </c>
      <c r="I5" s="30">
        <v>15</v>
      </c>
      <c r="K5" s="47">
        <v>0</v>
      </c>
      <c r="L5" s="30">
        <v>0</v>
      </c>
      <c r="N5" s="16">
        <v>0</v>
      </c>
      <c r="O5">
        <v>0</v>
      </c>
    </row>
    <row r="6" spans="2:15" x14ac:dyDescent="0.25">
      <c r="B6" s="17">
        <v>0.1</v>
      </c>
      <c r="C6">
        <v>39</v>
      </c>
      <c r="E6" s="17">
        <v>2.1</v>
      </c>
      <c r="F6">
        <v>10</v>
      </c>
      <c r="H6" s="47">
        <v>2.1</v>
      </c>
      <c r="I6" s="30">
        <v>10</v>
      </c>
      <c r="K6" s="47">
        <v>100</v>
      </c>
      <c r="L6" s="30">
        <v>15</v>
      </c>
      <c r="N6" s="16">
        <v>2</v>
      </c>
      <c r="O6">
        <v>5</v>
      </c>
    </row>
    <row r="7" spans="2:15" x14ac:dyDescent="0.25">
      <c r="B7" s="17">
        <f>B6+1</f>
        <v>1.1000000000000001</v>
      </c>
      <c r="C7">
        <v>38</v>
      </c>
      <c r="E7" s="17">
        <v>5.0999999999999996</v>
      </c>
      <c r="F7">
        <v>5</v>
      </c>
      <c r="H7" s="47">
        <v>5.0999999999999996</v>
      </c>
      <c r="I7" s="30">
        <v>5</v>
      </c>
      <c r="N7" s="16">
        <v>4</v>
      </c>
      <c r="O7">
        <v>10</v>
      </c>
    </row>
    <row r="8" spans="2:15" x14ac:dyDescent="0.25">
      <c r="B8" s="17">
        <f t="shared" ref="B8:B25" si="0">B7+1</f>
        <v>2.1</v>
      </c>
      <c r="C8">
        <v>37</v>
      </c>
      <c r="E8" s="17">
        <v>10.1</v>
      </c>
      <c r="F8">
        <v>0</v>
      </c>
      <c r="H8" s="47">
        <v>10.1</v>
      </c>
      <c r="I8" s="30">
        <v>0</v>
      </c>
      <c r="N8" s="16"/>
    </row>
    <row r="9" spans="2:15" x14ac:dyDescent="0.25">
      <c r="B9" s="17">
        <f t="shared" si="0"/>
        <v>3.1</v>
      </c>
      <c r="C9">
        <v>36</v>
      </c>
      <c r="E9" s="17"/>
    </row>
    <row r="10" spans="2:15" x14ac:dyDescent="0.25">
      <c r="B10" s="17">
        <f t="shared" si="0"/>
        <v>4.0999999999999996</v>
      </c>
      <c r="C10">
        <v>35</v>
      </c>
      <c r="E10" s="17"/>
    </row>
    <row r="11" spans="2:15" x14ac:dyDescent="0.25">
      <c r="B11" s="17">
        <f t="shared" si="0"/>
        <v>5.0999999999999996</v>
      </c>
      <c r="C11">
        <v>34</v>
      </c>
      <c r="E11" s="17"/>
    </row>
    <row r="12" spans="2:15" x14ac:dyDescent="0.25">
      <c r="B12" s="17">
        <f t="shared" si="0"/>
        <v>6.1</v>
      </c>
      <c r="C12">
        <v>33</v>
      </c>
      <c r="E12" s="17"/>
    </row>
    <row r="13" spans="2:15" x14ac:dyDescent="0.25">
      <c r="B13" s="17">
        <f t="shared" si="0"/>
        <v>7.1</v>
      </c>
      <c r="C13">
        <v>31</v>
      </c>
      <c r="E13" s="17"/>
    </row>
    <row r="14" spans="2:15" x14ac:dyDescent="0.25">
      <c r="B14" s="17">
        <f t="shared" si="0"/>
        <v>8.1</v>
      </c>
      <c r="C14">
        <v>29</v>
      </c>
      <c r="E14" s="17"/>
    </row>
    <row r="15" spans="2:15" x14ac:dyDescent="0.25">
      <c r="B15" s="17">
        <f t="shared" si="0"/>
        <v>9.1</v>
      </c>
      <c r="C15">
        <v>27</v>
      </c>
      <c r="E15" s="17"/>
    </row>
    <row r="16" spans="2:15" x14ac:dyDescent="0.25">
      <c r="B16" s="17">
        <f t="shared" si="0"/>
        <v>10.1</v>
      </c>
      <c r="C16">
        <v>25</v>
      </c>
      <c r="E16" s="17"/>
    </row>
    <row r="17" spans="2:5" x14ac:dyDescent="0.25">
      <c r="B17" s="17">
        <f t="shared" si="0"/>
        <v>11.1</v>
      </c>
      <c r="C17">
        <v>23</v>
      </c>
      <c r="E17" s="17"/>
    </row>
    <row r="18" spans="2:5" x14ac:dyDescent="0.25">
      <c r="B18" s="17">
        <f t="shared" si="0"/>
        <v>12.1</v>
      </c>
      <c r="C18">
        <v>21</v>
      </c>
      <c r="E18" s="17"/>
    </row>
    <row r="19" spans="2:5" x14ac:dyDescent="0.25">
      <c r="B19" s="17">
        <f t="shared" si="0"/>
        <v>13.1</v>
      </c>
      <c r="C19">
        <v>19</v>
      </c>
      <c r="E19" s="17"/>
    </row>
    <row r="20" spans="2:5" x14ac:dyDescent="0.25">
      <c r="B20" s="17">
        <f t="shared" si="0"/>
        <v>14.1</v>
      </c>
      <c r="C20">
        <v>17</v>
      </c>
      <c r="E20" s="17"/>
    </row>
    <row r="21" spans="2:5" x14ac:dyDescent="0.25">
      <c r="B21" s="17">
        <f t="shared" si="0"/>
        <v>15.1</v>
      </c>
      <c r="C21">
        <v>14</v>
      </c>
      <c r="E21" s="17"/>
    </row>
    <row r="22" spans="2:5" x14ac:dyDescent="0.25">
      <c r="B22" s="17">
        <f t="shared" si="0"/>
        <v>16.100000000000001</v>
      </c>
      <c r="C22">
        <v>11</v>
      </c>
      <c r="E22" s="17"/>
    </row>
    <row r="23" spans="2:5" x14ac:dyDescent="0.25">
      <c r="B23" s="17">
        <f t="shared" si="0"/>
        <v>17.100000000000001</v>
      </c>
      <c r="C23">
        <v>8</v>
      </c>
      <c r="E23" s="17"/>
    </row>
    <row r="24" spans="2:5" x14ac:dyDescent="0.25">
      <c r="B24" s="17">
        <f t="shared" si="0"/>
        <v>18.100000000000001</v>
      </c>
      <c r="C24">
        <v>5</v>
      </c>
      <c r="E24" s="17"/>
    </row>
    <row r="25" spans="2:5" x14ac:dyDescent="0.25">
      <c r="B25" s="17">
        <f t="shared" si="0"/>
        <v>19.100000000000001</v>
      </c>
      <c r="C25">
        <v>2</v>
      </c>
      <c r="E25" s="17"/>
    </row>
    <row r="26" spans="2:5" x14ac:dyDescent="0.25">
      <c r="B26" s="17">
        <f t="shared" ref="B26" si="1">B25+1</f>
        <v>20.100000000000001</v>
      </c>
      <c r="C26">
        <v>0</v>
      </c>
    </row>
    <row r="27" spans="2:5" x14ac:dyDescent="0.25">
      <c r="B27" s="14"/>
    </row>
    <row r="28" spans="2:5" x14ac:dyDescent="0.25">
      <c r="B28" s="14"/>
    </row>
    <row r="29" spans="2:5" x14ac:dyDescent="0.25">
      <c r="B29" s="14"/>
    </row>
  </sheetData>
  <mergeCells count="5">
    <mergeCell ref="B3:C3"/>
    <mergeCell ref="E3:F3"/>
    <mergeCell ref="H3:I3"/>
    <mergeCell ref="K3:L3"/>
    <mergeCell ref="N3:O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5</vt:i4>
      </vt:variant>
    </vt:vector>
  </HeadingPairs>
  <TitlesOfParts>
    <vt:vector size="12" baseType="lpstr">
      <vt:lpstr>1- écart rémunération</vt:lpstr>
      <vt:lpstr>2- écart augmentations</vt:lpstr>
      <vt:lpstr>3- écart promotions</vt:lpstr>
      <vt:lpstr>4- AI maternité</vt:lpstr>
      <vt:lpstr>5- 10 + hautes rému</vt:lpstr>
      <vt:lpstr>index</vt:lpstr>
      <vt:lpstr>barèmes</vt:lpstr>
      <vt:lpstr>'1- écart rémunération'!Zone_d_impression</vt:lpstr>
      <vt:lpstr>'2- écart augmentations'!Zone_d_impression</vt:lpstr>
      <vt:lpstr>'3- écart promotions'!Zone_d_impression</vt:lpstr>
      <vt:lpstr>'4- AI maternité'!Zone_d_impression</vt:lpstr>
      <vt:lpstr>'5- 10 + hautes rému'!Zone_d_impression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Beatrice DRION</dc:creator>
  <cp:lastModifiedBy>CECI-RENAUD, Nila 2 (DARES)</cp:lastModifiedBy>
  <cp:lastPrinted>2018-12-21T13:20:43Z</cp:lastPrinted>
  <dcterms:created xsi:type="dcterms:W3CDTF">2018-06-27T07:13:52Z</dcterms:created>
  <dcterms:modified xsi:type="dcterms:W3CDTF">2019-02-05T13:56:55Z</dcterms:modified>
</cp:coreProperties>
</file>