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98770c16403dd4/Finance/"/>
    </mc:Choice>
  </mc:AlternateContent>
  <xr:revisionPtr revIDLastSave="505" documentId="8_{6841FD6C-2ACF-D544-9AEF-2E38AB73DF8D}" xr6:coauthVersionLast="47" xr6:coauthVersionMax="47" xr10:uidLastSave="{CB3D5153-6E1D-0040-BDA5-FED5650BE255}"/>
  <bookViews>
    <workbookView xWindow="0" yWindow="500" windowWidth="28800" windowHeight="15980" activeTab="9" xr2:uid="{BD79902D-7795-41F1-AC8D-C20F189976F2}"/>
  </bookViews>
  <sheets>
    <sheet name="January" sheetId="1" r:id="rId1"/>
    <sheet name="February" sheetId="12" r:id="rId2"/>
    <sheet name="March" sheetId="13" r:id="rId3"/>
    <sheet name="April" sheetId="14" r:id="rId4"/>
    <sheet name="May" sheetId="16" r:id="rId5"/>
    <sheet name="June" sheetId="17" r:id="rId6"/>
    <sheet name="July" sheetId="19" r:id="rId7"/>
    <sheet name="August" sheetId="18" r:id="rId8"/>
    <sheet name="September" sheetId="20" r:id="rId9"/>
    <sheet name="October" sheetId="21" r:id="rId10"/>
    <sheet name="November" sheetId="22" r:id="rId11"/>
    <sheet name="December" sheetId="23" r:id="rId12"/>
    <sheet name="Utensil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3" l="1"/>
  <c r="V5" i="23"/>
  <c r="AH3" i="23" l="1"/>
  <c r="AJ25" i="23"/>
  <c r="AF5" i="22" l="1"/>
  <c r="AF4" i="22"/>
  <c r="AF3" i="22"/>
  <c r="L6" i="23"/>
  <c r="L5" i="23"/>
  <c r="L4" i="23"/>
  <c r="AH3" i="22"/>
  <c r="AV5" i="22"/>
  <c r="AV25" i="22" s="1"/>
  <c r="AV4" i="22"/>
  <c r="AV3" i="22"/>
  <c r="AN25" i="22"/>
  <c r="AZ25" i="22"/>
  <c r="AL6" i="22"/>
  <c r="X8" i="22"/>
  <c r="X7" i="22"/>
  <c r="D5" i="23"/>
  <c r="D3" i="23"/>
  <c r="AH25" i="23"/>
  <c r="AF25" i="23"/>
  <c r="AD25" i="23"/>
  <c r="AB25" i="23"/>
  <c r="Z25" i="23"/>
  <c r="X25" i="23"/>
  <c r="V25" i="23"/>
  <c r="T25" i="23"/>
  <c r="R25" i="23"/>
  <c r="P25" i="23"/>
  <c r="N25" i="23"/>
  <c r="H25" i="23"/>
  <c r="B25" i="23"/>
  <c r="F25" i="23"/>
  <c r="J25" i="23"/>
  <c r="R3" i="22"/>
  <c r="R25" i="22" s="1"/>
  <c r="R10" i="22"/>
  <c r="D13" i="22"/>
  <c r="D8" i="22"/>
  <c r="F6" i="22"/>
  <c r="F25" i="22" s="1"/>
  <c r="J5" i="22"/>
  <c r="J25" i="22" s="1"/>
  <c r="N9" i="22"/>
  <c r="N6" i="22"/>
  <c r="N4" i="22"/>
  <c r="N3" i="22"/>
  <c r="AZ7" i="21"/>
  <c r="AX5" i="21"/>
  <c r="AR9" i="21"/>
  <c r="AX25" i="22"/>
  <c r="AT25" i="22"/>
  <c r="AR25" i="22"/>
  <c r="AP25" i="22"/>
  <c r="AL25" i="22"/>
  <c r="AH25" i="22"/>
  <c r="AF25" i="22"/>
  <c r="AD25" i="22"/>
  <c r="AB25" i="22"/>
  <c r="Z25" i="22"/>
  <c r="T25" i="22"/>
  <c r="L25" i="22"/>
  <c r="H25" i="22"/>
  <c r="B25" i="22"/>
  <c r="AJ25" i="22"/>
  <c r="V25" i="22"/>
  <c r="P25" i="22"/>
  <c r="BD25" i="21"/>
  <c r="BB25" i="21"/>
  <c r="AP12" i="21"/>
  <c r="AP7" i="21"/>
  <c r="T3" i="21"/>
  <c r="V9" i="21"/>
  <c r="V8" i="21"/>
  <c r="R4" i="21"/>
  <c r="R3" i="21"/>
  <c r="V4" i="21"/>
  <c r="Z4" i="21"/>
  <c r="Z25" i="21" s="1"/>
  <c r="P5" i="21"/>
  <c r="P25" i="21" s="1"/>
  <c r="H7" i="21"/>
  <c r="H5" i="21"/>
  <c r="BB3" i="20"/>
  <c r="BB25" i="20" s="1"/>
  <c r="AX4" i="20"/>
  <c r="AX25" i="20" s="1"/>
  <c r="AV3" i="20"/>
  <c r="AV25" i="20" s="1"/>
  <c r="AZ25" i="21"/>
  <c r="AX25" i="21"/>
  <c r="AV25" i="21"/>
  <c r="AT25" i="21"/>
  <c r="AR25" i="21"/>
  <c r="AN25" i="21"/>
  <c r="AH25" i="21"/>
  <c r="AF25" i="21"/>
  <c r="AD25" i="21"/>
  <c r="AB25" i="21"/>
  <c r="T25" i="21"/>
  <c r="N25" i="21"/>
  <c r="J25" i="21"/>
  <c r="F25" i="21"/>
  <c r="D25" i="21"/>
  <c r="B25" i="21"/>
  <c r="L25" i="21"/>
  <c r="AJ25" i="21"/>
  <c r="AL25" i="21"/>
  <c r="X25" i="21"/>
  <c r="AP6" i="20"/>
  <c r="AP25" i="20" s="1"/>
  <c r="AR5" i="20"/>
  <c r="AR25" i="20" s="1"/>
  <c r="AR4" i="20"/>
  <c r="BF25" i="20"/>
  <c r="BD25" i="20"/>
  <c r="AZ25" i="20"/>
  <c r="AF8" i="20"/>
  <c r="Z3" i="20"/>
  <c r="Z25" i="20" s="1"/>
  <c r="AD8" i="20"/>
  <c r="AD25" i="20" s="1"/>
  <c r="AD4" i="20"/>
  <c r="AF3" i="20"/>
  <c r="R3" i="20"/>
  <c r="R25" i="20"/>
  <c r="L9" i="20"/>
  <c r="L8" i="20"/>
  <c r="AT25" i="20"/>
  <c r="AN25" i="20"/>
  <c r="AL25" i="20"/>
  <c r="AJ25" i="20"/>
  <c r="AH25" i="20"/>
  <c r="AF25" i="20"/>
  <c r="AB25" i="20"/>
  <c r="X25" i="20"/>
  <c r="V25" i="20"/>
  <c r="T25" i="20"/>
  <c r="P25" i="20"/>
  <c r="N25" i="20"/>
  <c r="L25" i="20"/>
  <c r="B12" i="20"/>
  <c r="B25" i="20" s="1"/>
  <c r="AF6" i="18"/>
  <c r="AF25" i="18" s="1"/>
  <c r="J25" i="20"/>
  <c r="H25" i="20"/>
  <c r="F25" i="20"/>
  <c r="D25" i="20"/>
  <c r="T8" i="18"/>
  <c r="B9" i="19"/>
  <c r="L5" i="19"/>
  <c r="D5" i="19"/>
  <c r="B4" i="19"/>
  <c r="B25" i="19" s="1"/>
  <c r="F3" i="19"/>
  <c r="T12" i="17"/>
  <c r="AT9" i="17"/>
  <c r="AX7" i="17"/>
  <c r="AX6" i="17"/>
  <c r="AX5" i="17"/>
  <c r="AR5" i="17"/>
  <c r="AF6" i="17"/>
  <c r="AF5" i="17"/>
  <c r="AR3" i="17"/>
  <c r="AR25" i="17" s="1"/>
  <c r="R25" i="19"/>
  <c r="P25" i="19"/>
  <c r="N25" i="19"/>
  <c r="L25" i="19"/>
  <c r="J25" i="19"/>
  <c r="F25" i="19"/>
  <c r="H25" i="19"/>
  <c r="D25" i="19"/>
  <c r="V25" i="19"/>
  <c r="T25" i="19"/>
  <c r="AD25" i="18"/>
  <c r="AB25" i="18"/>
  <c r="Z25" i="18"/>
  <c r="X25" i="18"/>
  <c r="V25" i="18"/>
  <c r="T25" i="18"/>
  <c r="R25" i="18"/>
  <c r="P25" i="18"/>
  <c r="N25" i="18"/>
  <c r="L25" i="18"/>
  <c r="F25" i="18"/>
  <c r="D25" i="18"/>
  <c r="B25" i="18"/>
  <c r="J25" i="18"/>
  <c r="H25" i="18"/>
  <c r="AF3" i="17"/>
  <c r="AF25" i="17" s="1"/>
  <c r="T20" i="17"/>
  <c r="T15" i="17"/>
  <c r="T14" i="17"/>
  <c r="T5" i="17"/>
  <c r="T25" i="17" s="1"/>
  <c r="V5" i="17"/>
  <c r="V25" i="17" s="1"/>
  <c r="H8" i="17"/>
  <c r="H25" i="17" s="1"/>
  <c r="AZ3" i="16"/>
  <c r="AZ25" i="16" s="1"/>
  <c r="D6" i="17"/>
  <c r="D25" i="17" s="1"/>
  <c r="BF8" i="16"/>
  <c r="BF25" i="16" s="1"/>
  <c r="AV25" i="17"/>
  <c r="AT25" i="17"/>
  <c r="AP25" i="17"/>
  <c r="AN25" i="17"/>
  <c r="AL25" i="17"/>
  <c r="AJ25" i="17"/>
  <c r="AD25" i="17"/>
  <c r="AB25" i="17"/>
  <c r="X25" i="17"/>
  <c r="R25" i="17"/>
  <c r="P25" i="17"/>
  <c r="L25" i="17"/>
  <c r="J25" i="17"/>
  <c r="F25" i="17"/>
  <c r="B25" i="17"/>
  <c r="Z25" i="17"/>
  <c r="AH25" i="17"/>
  <c r="N25" i="17"/>
  <c r="AD10" i="16"/>
  <c r="AD25" i="16" s="1"/>
  <c r="AN6" i="16"/>
  <c r="AN25" i="16" s="1"/>
  <c r="BH25" i="16"/>
  <c r="BD25" i="16"/>
  <c r="BB25" i="16"/>
  <c r="AX25" i="16"/>
  <c r="T7" i="16"/>
  <c r="T25" i="16" s="1"/>
  <c r="V8" i="16"/>
  <c r="V7" i="16"/>
  <c r="N16" i="16"/>
  <c r="N7" i="16"/>
  <c r="N6" i="16"/>
  <c r="V3" i="16"/>
  <c r="AT3" i="14"/>
  <c r="AT21" i="14" s="1"/>
  <c r="AX5" i="14"/>
  <c r="AX21" i="14" s="1"/>
  <c r="AV25" i="16"/>
  <c r="AT25" i="16"/>
  <c r="AR25" i="16"/>
  <c r="AP25" i="16"/>
  <c r="AH25" i="16"/>
  <c r="AB25" i="16"/>
  <c r="X25" i="16"/>
  <c r="R25" i="16"/>
  <c r="P25" i="16"/>
  <c r="L25" i="16"/>
  <c r="J25" i="16"/>
  <c r="H25" i="16"/>
  <c r="F25" i="16"/>
  <c r="D25" i="16"/>
  <c r="Z25" i="16"/>
  <c r="B25" i="16"/>
  <c r="AF25" i="16"/>
  <c r="AL25" i="16"/>
  <c r="AJ25" i="16"/>
  <c r="AN5" i="14"/>
  <c r="AN3" i="14"/>
  <c r="AH4" i="14"/>
  <c r="AH21" i="14" s="1"/>
  <c r="AL3" i="14"/>
  <c r="AL12" i="14"/>
  <c r="Z9" i="14"/>
  <c r="AB8" i="14"/>
  <c r="AB7" i="14"/>
  <c r="R14" i="14"/>
  <c r="R13" i="14"/>
  <c r="R3" i="14"/>
  <c r="Z7" i="14"/>
  <c r="N5" i="14"/>
  <c r="N4" i="14"/>
  <c r="N3" i="14"/>
  <c r="AV21" i="14"/>
  <c r="AR21" i="14"/>
  <c r="AP21" i="14"/>
  <c r="AR3" i="13"/>
  <c r="AV3" i="13"/>
  <c r="BB4" i="13"/>
  <c r="BB21" i="13" s="1"/>
  <c r="BH21" i="13"/>
  <c r="BF21" i="13"/>
  <c r="BD21" i="13"/>
  <c r="AZ21" i="13"/>
  <c r="B10" i="14"/>
  <c r="B9" i="14"/>
  <c r="B5" i="14"/>
  <c r="AJ21" i="14"/>
  <c r="AD21" i="14"/>
  <c r="X21" i="14"/>
  <c r="T21" i="14"/>
  <c r="P21" i="14"/>
  <c r="L21" i="14"/>
  <c r="J21" i="14"/>
  <c r="H21" i="14"/>
  <c r="F21" i="14"/>
  <c r="D21" i="14"/>
  <c r="AF21" i="14"/>
  <c r="V21" i="14"/>
  <c r="AL12" i="13"/>
  <c r="AL15" i="13"/>
  <c r="X3" i="13"/>
  <c r="N21" i="13"/>
  <c r="D3" i="13"/>
  <c r="AV21" i="12"/>
  <c r="AH6" i="12"/>
  <c r="AT21" i="12"/>
  <c r="AR21" i="12"/>
  <c r="AP21" i="12"/>
  <c r="V10" i="12"/>
  <c r="H5" i="12"/>
  <c r="H4" i="12"/>
  <c r="H3" i="12"/>
  <c r="L3" i="12"/>
  <c r="D25" i="23" l="1"/>
  <c r="X25" i="22"/>
  <c r="L25" i="23"/>
  <c r="D25" i="22"/>
  <c r="N25" i="22"/>
  <c r="R25" i="21"/>
  <c r="V25" i="21"/>
  <c r="AP25" i="21"/>
  <c r="H25" i="21"/>
  <c r="B29" i="21" s="1"/>
  <c r="B29" i="20"/>
  <c r="AX25" i="17"/>
  <c r="B29" i="19"/>
  <c r="B29" i="18"/>
  <c r="B29" i="17"/>
  <c r="N25" i="16"/>
  <c r="AN21" i="14"/>
  <c r="V25" i="16"/>
  <c r="AL21" i="14"/>
  <c r="Z21" i="14"/>
  <c r="AB21" i="14"/>
  <c r="R21" i="14"/>
  <c r="N21" i="14"/>
  <c r="B21" i="14"/>
  <c r="B7" i="12"/>
  <c r="B21" i="12" s="1"/>
  <c r="AH7" i="1"/>
  <c r="AH3" i="1"/>
  <c r="AL8" i="1"/>
  <c r="AL9" i="1"/>
  <c r="Z9" i="1"/>
  <c r="Z6" i="1"/>
  <c r="AB3" i="1"/>
  <c r="AB20" i="1" s="1"/>
  <c r="AX21" i="13"/>
  <c r="AV21" i="13"/>
  <c r="AT21" i="13"/>
  <c r="AR21" i="13"/>
  <c r="AL21" i="13"/>
  <c r="AN21" i="13"/>
  <c r="AF21" i="13"/>
  <c r="AJ21" i="13"/>
  <c r="AH21" i="13"/>
  <c r="R21" i="13"/>
  <c r="D21" i="13"/>
  <c r="AD21" i="13"/>
  <c r="X21" i="13"/>
  <c r="V21" i="13"/>
  <c r="T21" i="13"/>
  <c r="P21" i="13"/>
  <c r="L21" i="13"/>
  <c r="J21" i="13"/>
  <c r="B21" i="13"/>
  <c r="H21" i="13"/>
  <c r="AN21" i="12"/>
  <c r="AL21" i="12"/>
  <c r="AJ21" i="12"/>
  <c r="T21" i="12"/>
  <c r="P21" i="12"/>
  <c r="AN20" i="1"/>
  <c r="AL20" i="1"/>
  <c r="AJ20" i="1"/>
  <c r="AF20" i="1"/>
  <c r="AD20" i="1"/>
  <c r="Z20" i="1"/>
  <c r="J20" i="1"/>
  <c r="D20" i="1"/>
  <c r="B20" i="1"/>
  <c r="R21" i="12"/>
  <c r="AH21" i="12"/>
  <c r="AD21" i="12"/>
  <c r="AB21" i="12"/>
  <c r="Z21" i="12"/>
  <c r="X21" i="12"/>
  <c r="V21" i="12"/>
  <c r="N21" i="12"/>
  <c r="L21" i="12"/>
  <c r="F21" i="12"/>
  <c r="AF21" i="12"/>
  <c r="D21" i="12"/>
  <c r="B44" i="9"/>
  <c r="B70" i="9" s="1"/>
  <c r="C70" i="9" s="1"/>
  <c r="B22" i="9"/>
  <c r="B18" i="9"/>
  <c r="B73" i="9"/>
  <c r="X20" i="1"/>
  <c r="T20" i="1"/>
  <c r="V20" i="1"/>
  <c r="P20" i="1"/>
  <c r="L20" i="1"/>
  <c r="H20" i="1"/>
  <c r="F20" i="1"/>
  <c r="B29" i="23" l="1"/>
  <c r="B29" i="22"/>
  <c r="B25" i="14"/>
  <c r="B29" i="16"/>
  <c r="AH20" i="1"/>
  <c r="AP21" i="13"/>
  <c r="AB21" i="13"/>
  <c r="Z21" i="13"/>
  <c r="F21" i="13"/>
  <c r="H21" i="12"/>
  <c r="R20" i="1"/>
  <c r="N20" i="1"/>
  <c r="J21" i="12"/>
  <c r="B40" i="9"/>
  <c r="B25" i="12" l="1"/>
  <c r="B25" i="13"/>
  <c r="B23" i="1"/>
  <c r="B76" i="9"/>
  <c r="C40" i="9"/>
  <c r="C3" i="9" s="1"/>
  <c r="C76" i="9" l="1"/>
</calcChain>
</file>

<file path=xl/sharedStrings.xml><?xml version="1.0" encoding="utf-8"?>
<sst xmlns="http://schemas.openxmlformats.org/spreadsheetml/2006/main" count="2588" uniqueCount="1127">
  <si>
    <t>Product</t>
  </si>
  <si>
    <t>Cost</t>
  </si>
  <si>
    <t>Total</t>
  </si>
  <si>
    <t>Total sum</t>
  </si>
  <si>
    <t>Hangers</t>
  </si>
  <si>
    <t>Chicken</t>
  </si>
  <si>
    <t>Eggs</t>
  </si>
  <si>
    <t>alcohol</t>
  </si>
  <si>
    <t>essential</t>
  </si>
  <si>
    <t>food</t>
  </si>
  <si>
    <t>one time</t>
  </si>
  <si>
    <t>2 pot noodles</t>
  </si>
  <si>
    <t>Tomatoes</t>
  </si>
  <si>
    <t>Patrick's pans and pots</t>
  </si>
  <si>
    <t>Mateo</t>
  </si>
  <si>
    <t>Elias + Mateo</t>
  </si>
  <si>
    <t>Elias + Mateo + Patrick</t>
  </si>
  <si>
    <t>Kitchen foil</t>
  </si>
  <si>
    <t>Aluminium frying pan</t>
  </si>
  <si>
    <t>Cling film</t>
  </si>
  <si>
    <t>Utensil set</t>
  </si>
  <si>
    <t>Flat</t>
  </si>
  <si>
    <t>Blender</t>
  </si>
  <si>
    <t>2 foodsavers 3 pck</t>
  </si>
  <si>
    <t>Toilet brush</t>
  </si>
  <si>
    <t>Flat grater</t>
  </si>
  <si>
    <t>Mixing bowl 2L</t>
  </si>
  <si>
    <t>Salt shakers</t>
  </si>
  <si>
    <t>2 mixing bowls 4L</t>
  </si>
  <si>
    <t>Sauce</t>
  </si>
  <si>
    <t>Glaze mug</t>
  </si>
  <si>
    <t>Total (Mateo)</t>
  </si>
  <si>
    <t>Total (Elias + Mateo)</t>
  </si>
  <si>
    <t>Total (Elias + Mateo + Patrick)</t>
  </si>
  <si>
    <t>Chopping board</t>
  </si>
  <si>
    <t>Baking tray</t>
  </si>
  <si>
    <t>3 Clip glass</t>
  </si>
  <si>
    <t>4 cereal bowl</t>
  </si>
  <si>
    <t>Dish drainer</t>
  </si>
  <si>
    <t>3 dinner plate</t>
  </si>
  <si>
    <t>2 stock pot</t>
  </si>
  <si>
    <t>4 black bean cans</t>
  </si>
  <si>
    <t>Wooden spoon</t>
  </si>
  <si>
    <t>Spatula</t>
  </si>
  <si>
    <t>Lurpak spread</t>
  </si>
  <si>
    <t>4 stock cubes</t>
  </si>
  <si>
    <t>3 bags</t>
  </si>
  <si>
    <t>6 soda glasses</t>
  </si>
  <si>
    <t>2 salad tomatoes</t>
  </si>
  <si>
    <t>Passata</t>
  </si>
  <si>
    <t>2 puree</t>
  </si>
  <si>
    <t>2 rice</t>
  </si>
  <si>
    <t>Peeler</t>
  </si>
  <si>
    <t>Corkscrew</t>
  </si>
  <si>
    <t>Frying pan</t>
  </si>
  <si>
    <t>Dishbrush</t>
  </si>
  <si>
    <t>20G liquid</t>
  </si>
  <si>
    <t>Paper towels</t>
  </si>
  <si>
    <t>Toaster</t>
  </si>
  <si>
    <t>Lentils</t>
  </si>
  <si>
    <t>Parmesan</t>
  </si>
  <si>
    <t>Stir fry</t>
  </si>
  <si>
    <t>Mince</t>
  </si>
  <si>
    <t>Diced beef</t>
  </si>
  <si>
    <t>Spaghetti</t>
  </si>
  <si>
    <t>White onions</t>
  </si>
  <si>
    <t>Red onions</t>
  </si>
  <si>
    <t>2 condensed milk</t>
  </si>
  <si>
    <t>Caster sugar</t>
  </si>
  <si>
    <t>Organic flour</t>
  </si>
  <si>
    <t>Pasta shells</t>
  </si>
  <si>
    <t>Olive oil</t>
  </si>
  <si>
    <t>Ketchup</t>
  </si>
  <si>
    <t>Edam</t>
  </si>
  <si>
    <t>Ham</t>
  </si>
  <si>
    <t>Taxi</t>
  </si>
  <si>
    <t>Sponge cloths</t>
  </si>
  <si>
    <t>15 eggs</t>
  </si>
  <si>
    <t>Baking potatoes</t>
  </si>
  <si>
    <t>Bread knife</t>
  </si>
  <si>
    <t>3 piece knife set</t>
  </si>
  <si>
    <t>Silicone straws</t>
  </si>
  <si>
    <t>Bag clips</t>
  </si>
  <si>
    <t>Wikipedia</t>
  </si>
  <si>
    <t>Rent</t>
  </si>
  <si>
    <t>Elias</t>
  </si>
  <si>
    <t>Oriental House</t>
  </si>
  <si>
    <t>Spotify</t>
  </si>
  <si>
    <t>Tuition</t>
  </si>
  <si>
    <t>Tuesday 3</t>
  </si>
  <si>
    <t>Tuesday 10</t>
  </si>
  <si>
    <t>Friday 13</t>
  </si>
  <si>
    <t>EE</t>
  </si>
  <si>
    <t>Aldi</t>
  </si>
  <si>
    <t>Prime</t>
  </si>
  <si>
    <t>Monday 16</t>
  </si>
  <si>
    <t>Sunday 15</t>
  </si>
  <si>
    <t>Body Worlds</t>
  </si>
  <si>
    <t>ATM (euros)</t>
  </si>
  <si>
    <t>Souvenirs Amsterdam</t>
  </si>
  <si>
    <t>Train from Schiphol</t>
  </si>
  <si>
    <t>Breakfast Amsterdam</t>
  </si>
  <si>
    <t>Tuesday 17</t>
  </si>
  <si>
    <t>Meal deal (physics café)</t>
  </si>
  <si>
    <t>Wednesday 18</t>
  </si>
  <si>
    <t>Guardian</t>
  </si>
  <si>
    <t>Thursday 19</t>
  </si>
  <si>
    <t>Friday 20</t>
  </si>
  <si>
    <t>KitKat</t>
  </si>
  <si>
    <t>Saturday 21</t>
  </si>
  <si>
    <t>Sunday 22</t>
  </si>
  <si>
    <t>Monday 23</t>
  </si>
  <si>
    <t>Tuesday 24</t>
  </si>
  <si>
    <t>Wednesday 25</t>
  </si>
  <si>
    <t>Smoothie at sports hall</t>
  </si>
  <si>
    <t>CombiniCo</t>
  </si>
  <si>
    <t>Chocolate brownie bites</t>
  </si>
  <si>
    <t>Chocolate cornflake clusters</t>
  </si>
  <si>
    <t>Cinammon swirls</t>
  </si>
  <si>
    <t>Pineapple chunks</t>
  </si>
  <si>
    <t>Squeezy honey</t>
  </si>
  <si>
    <t>Club card deal</t>
  </si>
  <si>
    <t>3 x eggs sixpack</t>
  </si>
  <si>
    <t>Beef mince</t>
  </si>
  <si>
    <t>Chickenless strips</t>
  </si>
  <si>
    <t>Orange and mango juice</t>
  </si>
  <si>
    <t>2 x soy milk</t>
  </si>
  <si>
    <t>Tomato passata</t>
  </si>
  <si>
    <t>Baby wipes</t>
  </si>
  <si>
    <t>2 x garlic puree</t>
  </si>
  <si>
    <t>Noodle stir fried</t>
  </si>
  <si>
    <t>Chicken tikka sub</t>
  </si>
  <si>
    <t>Chicken nachos</t>
  </si>
  <si>
    <t>Cookie</t>
  </si>
  <si>
    <t>Apple Pen</t>
  </si>
  <si>
    <t>iPad</t>
  </si>
  <si>
    <t>Mozza</t>
  </si>
  <si>
    <t>Brown thread</t>
  </si>
  <si>
    <t>Thursday 26</t>
  </si>
  <si>
    <t>Physics café (cookie)</t>
  </si>
  <si>
    <t>Friday 27</t>
  </si>
  <si>
    <t>Clubcard</t>
  </si>
  <si>
    <t>iPad case</t>
  </si>
  <si>
    <t>Goodnotes</t>
  </si>
  <si>
    <t>mj</t>
  </si>
  <si>
    <t>Monday 30</t>
  </si>
  <si>
    <t>Tuesday 31</t>
  </si>
  <si>
    <t>Beef stirloin steak</t>
  </si>
  <si>
    <t>Meatballs</t>
  </si>
  <si>
    <t>Parsley curly pot</t>
  </si>
  <si>
    <t>Bacon smoked twin</t>
  </si>
  <si>
    <t>Red pepper</t>
  </si>
  <si>
    <t>2 x avocado</t>
  </si>
  <si>
    <t>Potatoes</t>
  </si>
  <si>
    <t>Prosecco</t>
  </si>
  <si>
    <t>Ferrero Rocher</t>
  </si>
  <si>
    <t>Toilet paper</t>
  </si>
  <si>
    <t>Luvians ice cream</t>
  </si>
  <si>
    <t>Saturday 28</t>
  </si>
  <si>
    <t>2 x bars porridge</t>
  </si>
  <si>
    <t>Chicken sweet chili</t>
  </si>
  <si>
    <t>Discount</t>
  </si>
  <si>
    <t>2 x lentils</t>
  </si>
  <si>
    <t>Pasta wholewheat</t>
  </si>
  <si>
    <t>Apple crumble</t>
  </si>
  <si>
    <t>Halloumi cheese</t>
  </si>
  <si>
    <t>Mints</t>
  </si>
  <si>
    <t>Sunday Ceilidh</t>
  </si>
  <si>
    <t>M&amp;Ms</t>
  </si>
  <si>
    <t>Ubuntu launch</t>
  </si>
  <si>
    <t>Blueberry crumble</t>
  </si>
  <si>
    <t>Orange juice</t>
  </si>
  <si>
    <t>Grapes</t>
  </si>
  <si>
    <t>Sandwich sausage bacon and egg</t>
  </si>
  <si>
    <t>Meal deal</t>
  </si>
  <si>
    <t>2 x hand soap</t>
  </si>
  <si>
    <t>Kitchen rolls</t>
  </si>
  <si>
    <t>Saunday 29</t>
  </si>
  <si>
    <t>Hotel in Edinburgh</t>
  </si>
  <si>
    <t>Wednesday 1</t>
  </si>
  <si>
    <t>Thursday 2</t>
  </si>
  <si>
    <t>Friday 3</t>
  </si>
  <si>
    <t>Saturday 4</t>
  </si>
  <si>
    <t>Monday 6</t>
  </si>
  <si>
    <t>Tuesday 7</t>
  </si>
  <si>
    <t>Wednesday 8</t>
  </si>
  <si>
    <t>Thursday 9</t>
  </si>
  <si>
    <t>Friday 10</t>
  </si>
  <si>
    <t>Prawn cocktail crisps</t>
  </si>
  <si>
    <t>Cheese &amp; onion crisps</t>
  </si>
  <si>
    <t>Cider 4-pack</t>
  </si>
  <si>
    <t>Lager 6-pack</t>
  </si>
  <si>
    <t>3 x hash browns</t>
  </si>
  <si>
    <t>2 x nuggets</t>
  </si>
  <si>
    <t>2 x ham cooked lean</t>
  </si>
  <si>
    <t>Edam cheese.gouda</t>
  </si>
  <si>
    <t>Cheese sliced mat</t>
  </si>
  <si>
    <t>Chicken fillets (medium)</t>
  </si>
  <si>
    <t>Chicken fillets (extra large)</t>
  </si>
  <si>
    <t>Avocado twin pack</t>
  </si>
  <si>
    <t>Extra large brown onions</t>
  </si>
  <si>
    <t>Peas</t>
  </si>
  <si>
    <t>Taco/kidney beans</t>
  </si>
  <si>
    <t>Paella/bravas</t>
  </si>
  <si>
    <t>Baby plum tomatoes</t>
  </si>
  <si>
    <t>The Saint</t>
  </si>
  <si>
    <t>Tanon with Natalia</t>
  </si>
  <si>
    <t>Sugar syrup (Luvians)</t>
  </si>
  <si>
    <t>World War Z (for Natalia)</t>
  </si>
  <si>
    <t>Dan (dance club tickets)</t>
  </si>
  <si>
    <t>Meal deal + cookie (physics café)</t>
  </si>
  <si>
    <t>Fisher &amp; donaldson (donut)</t>
  </si>
  <si>
    <t>Physoc CERN 2nd instalment</t>
  </si>
  <si>
    <t>Tickets for valentines fiesta</t>
  </si>
  <si>
    <t>Natalia Valentine's gift</t>
  </si>
  <si>
    <t>Train to Edi</t>
  </si>
  <si>
    <t>Morrisons (limes, napkins, cups, cake, bread)</t>
  </si>
  <si>
    <t>Train to Liverpool</t>
  </si>
  <si>
    <t>The Rule (wings with Dan)</t>
  </si>
  <si>
    <t>Boteco do Brasil (drinks)</t>
  </si>
  <si>
    <t>Ahpab (Turkey)</t>
  </si>
  <si>
    <t>Nightbus Edi</t>
  </si>
  <si>
    <t>Boteco do Brasil (food with Natalia)</t>
  </si>
  <si>
    <t>Saturday 11</t>
  </si>
  <si>
    <t>Bike rain cover</t>
  </si>
  <si>
    <t>Monday 13</t>
  </si>
  <si>
    <t>Cereal</t>
  </si>
  <si>
    <t>Patatas bravas</t>
  </si>
  <si>
    <t>Soy milk</t>
  </si>
  <si>
    <t>Chicken fillet</t>
  </si>
  <si>
    <t>Tuesday 14</t>
  </si>
  <si>
    <t>Wednesday 15</t>
  </si>
  <si>
    <t>Thursday 16</t>
  </si>
  <si>
    <t>Jannettas</t>
  </si>
  <si>
    <t>Limes (Gabriel's bday)</t>
  </si>
  <si>
    <t>Tanon</t>
  </si>
  <si>
    <t>Fanta (Spar)</t>
  </si>
  <si>
    <t>NPH (the Whale)</t>
  </si>
  <si>
    <t>Utilities (last 4 months)</t>
  </si>
  <si>
    <t>Friday 17</t>
  </si>
  <si>
    <t>KFC</t>
  </si>
  <si>
    <t>Wetherspoons</t>
  </si>
  <si>
    <t>Boba tea</t>
  </si>
  <si>
    <t>Shisha</t>
  </si>
  <si>
    <t>Saturday 18</t>
  </si>
  <si>
    <t>Indian restaurant</t>
  </si>
  <si>
    <t>Sandwich</t>
  </si>
  <si>
    <t>Banana</t>
  </si>
  <si>
    <t>Joaquin (PayPal)</t>
  </si>
  <si>
    <t>Sunday 19</t>
  </si>
  <si>
    <t>Monday 20</t>
  </si>
  <si>
    <t>Tuesday 21</t>
  </si>
  <si>
    <t>Wednesday 22</t>
  </si>
  <si>
    <t>Saturday 25</t>
  </si>
  <si>
    <t>Kitchen roll</t>
  </si>
  <si>
    <t>Sunflower oil</t>
  </si>
  <si>
    <t>Cheesy puffs</t>
  </si>
  <si>
    <t>Oppa (Natalia's birthday)</t>
  </si>
  <si>
    <t>Cash</t>
  </si>
  <si>
    <t>Travel insurance</t>
  </si>
  <si>
    <t>Life drawing</t>
  </si>
  <si>
    <t>Apple juice</t>
  </si>
  <si>
    <t>Apple &amp; strawberry</t>
  </si>
  <si>
    <t>German Doner Kebab</t>
  </si>
  <si>
    <t>Cocktail hotel</t>
  </si>
  <si>
    <t>Magnets</t>
  </si>
  <si>
    <t>Billard</t>
  </si>
  <si>
    <t>Sunday 26</t>
  </si>
  <si>
    <t>Monday 27</t>
  </si>
  <si>
    <t>Tuesday 28</t>
  </si>
  <si>
    <t>Sunday 5</t>
  </si>
  <si>
    <t>Piccolo tomatoes</t>
  </si>
  <si>
    <t>Orange &amp; mango juice</t>
  </si>
  <si>
    <t>Garden peas</t>
  </si>
  <si>
    <t>Rice</t>
  </si>
  <si>
    <t>Little Ethiopia</t>
  </si>
  <si>
    <t>La Vouivre (restaurant)</t>
  </si>
  <si>
    <t>Burger King</t>
  </si>
  <si>
    <t>Tesco Clubcard</t>
  </si>
  <si>
    <t>Geneva Hostel (beer)</t>
  </si>
  <si>
    <t>Ozde (last dinner)</t>
  </si>
  <si>
    <t>Sagrada Familia</t>
  </si>
  <si>
    <t>Aerobus</t>
  </si>
  <si>
    <t>UBS cash</t>
  </si>
  <si>
    <t>Lidl (Geneva)</t>
  </si>
  <si>
    <t>Glasfuego</t>
  </si>
  <si>
    <t>Hostel Glasgow</t>
  </si>
  <si>
    <t>Natalia</t>
  </si>
  <si>
    <t>Metro Barcelona</t>
  </si>
  <si>
    <t>Park Guell</t>
  </si>
  <si>
    <t>Casa Vicens</t>
  </si>
  <si>
    <t>Andino restaurant</t>
  </si>
  <si>
    <t>Camilo</t>
  </si>
  <si>
    <t>FutureDoc</t>
  </si>
  <si>
    <t>Polleria</t>
  </si>
  <si>
    <t>Zumo de naranja + mollete</t>
  </si>
  <si>
    <t>Zumo de naranja</t>
  </si>
  <si>
    <t>Pizza + zumo</t>
  </si>
  <si>
    <t>Latin Palace Barcelona</t>
  </si>
  <si>
    <t>Souvenirs</t>
  </si>
  <si>
    <t>Oil sunflower</t>
  </si>
  <si>
    <t>Gu chocolate and honeycomb</t>
  </si>
  <si>
    <t>6 apple pies pack</t>
  </si>
  <si>
    <t>8 vegan sausages</t>
  </si>
  <si>
    <t>Vegan minced meat</t>
  </si>
  <si>
    <t>Smoky ribs</t>
  </si>
  <si>
    <t>Vegan Southern fried chicken</t>
  </si>
  <si>
    <t>Sunday 12</t>
  </si>
  <si>
    <t>Ebay refund (iPad case)</t>
  </si>
  <si>
    <t>Laundry pods</t>
  </si>
  <si>
    <t>StarBall tickets</t>
  </si>
  <si>
    <t>Maisha</t>
  </si>
  <si>
    <t>Glitterball</t>
  </si>
  <si>
    <t>2 x cheesy toasties</t>
  </si>
  <si>
    <t>Cyclepath</t>
  </si>
  <si>
    <t>Manuel (Oriental House)</t>
  </si>
  <si>
    <t>CombiniCo (chicken)</t>
  </si>
  <si>
    <t>3 chamber sachets</t>
  </si>
  <si>
    <t>Blueberries</t>
  </si>
  <si>
    <t>Raspberries</t>
  </si>
  <si>
    <t>Bisks wheats</t>
  </si>
  <si>
    <t>Broth mix</t>
  </si>
  <si>
    <t>Large onions</t>
  </si>
  <si>
    <t>Juice bursts</t>
  </si>
  <si>
    <t>Carrot &amp; hummus</t>
  </si>
  <si>
    <t>Meatball marinara</t>
  </si>
  <si>
    <t>Lilla (Ozde's gift)</t>
  </si>
  <si>
    <t>Union drink</t>
  </si>
  <si>
    <t>Bubble tea (Glasgow)</t>
  </si>
  <si>
    <t>McDonald's (with Katie)</t>
  </si>
  <si>
    <t>Thursday 23</t>
  </si>
  <si>
    <t>Egg &amp; bacon sandwich</t>
  </si>
  <si>
    <t>Scotch egg</t>
  </si>
  <si>
    <t>Pulled beef &amp; cheese sandwic</t>
  </si>
  <si>
    <t>Apple &amp; strawberry snack</t>
  </si>
  <si>
    <t>Caramel macchiato</t>
  </si>
  <si>
    <t>Dish washer liquid</t>
  </si>
  <si>
    <t>3 x hummus crisps</t>
  </si>
  <si>
    <t>Vegan chicken strips</t>
  </si>
  <si>
    <t>Vegan burgers</t>
  </si>
  <si>
    <t>Strawberries</t>
  </si>
  <si>
    <t>2 x cocktail week ribbons</t>
  </si>
  <si>
    <t>Tortilla chips</t>
  </si>
  <si>
    <t>Smirnoff vodka</t>
  </si>
  <si>
    <t>Claws/puffs 10 pk</t>
  </si>
  <si>
    <t>Participation in study</t>
  </si>
  <si>
    <t>Smoothie at sports centre</t>
  </si>
  <si>
    <t>Egg protein pot</t>
  </si>
  <si>
    <t>Sausage bacon &amp; egg sandwich</t>
  </si>
  <si>
    <t>Pulled beef and cheese sandwich</t>
  </si>
  <si>
    <t>Carrot and houmous</t>
  </si>
  <si>
    <t>Blue spark super smoothie</t>
  </si>
  <si>
    <t>Danish selection pack</t>
  </si>
  <si>
    <t>Energise super smoothie</t>
  </si>
  <si>
    <t>Sunday 2</t>
  </si>
  <si>
    <t>Monday 3</t>
  </si>
  <si>
    <t>Tuesday 4</t>
  </si>
  <si>
    <t>Wednesday 5</t>
  </si>
  <si>
    <t>Thursday 6</t>
  </si>
  <si>
    <t>Bisks Wheats</t>
  </si>
  <si>
    <t>2 x garlic puree squeezy</t>
  </si>
  <si>
    <t>Feta cheese</t>
  </si>
  <si>
    <t>Regal vine tomato</t>
  </si>
  <si>
    <t>2 x blueberries</t>
  </si>
  <si>
    <t>Pork loin steaks</t>
  </si>
  <si>
    <t>Split peas</t>
  </si>
  <si>
    <t>Friday 24</t>
  </si>
  <si>
    <t>Wednesday 29</t>
  </si>
  <si>
    <t>Thursday 30</t>
  </si>
  <si>
    <t>Friday 31</t>
  </si>
  <si>
    <t>Iceberg lettuce</t>
  </si>
  <si>
    <t>Meat free burger</t>
  </si>
  <si>
    <t>Vegan hotdog</t>
  </si>
  <si>
    <t>Burrito/sub roll</t>
  </si>
  <si>
    <t>Honey</t>
  </si>
  <si>
    <t>Basmati rice</t>
  </si>
  <si>
    <t>Blueberry muffin (physoc bake sale)</t>
  </si>
  <si>
    <t>Munch (breakfast)</t>
  </si>
  <si>
    <t>The rule (wings + cocktail)</t>
  </si>
  <si>
    <t>Jannettas gelateria</t>
  </si>
  <si>
    <t>Cod fillets</t>
  </si>
  <si>
    <t>Steak lorne</t>
  </si>
  <si>
    <t>Toilet tissue pack</t>
  </si>
  <si>
    <t>Blackberries</t>
  </si>
  <si>
    <t>2 x raspberries</t>
  </si>
  <si>
    <t>Sushi snacks</t>
  </si>
  <si>
    <t>Greek yogurt</t>
  </si>
  <si>
    <t>Lamb leg steaks</t>
  </si>
  <si>
    <t>Sharing snack</t>
  </si>
  <si>
    <t>Peppers mixed</t>
  </si>
  <si>
    <t>Kitchen towel</t>
  </si>
  <si>
    <t>Doritos (loaded pepperoni pizza)</t>
  </si>
  <si>
    <t>Blue spark smoothie</t>
  </si>
  <si>
    <t>2 x juice apple + mango</t>
  </si>
  <si>
    <t>2 x orange juice</t>
  </si>
  <si>
    <t>Vegan meatballs</t>
  </si>
  <si>
    <t>Mini Danish selection</t>
  </si>
  <si>
    <t>Chicken satay snack</t>
  </si>
  <si>
    <t>Cocktail sausages</t>
  </si>
  <si>
    <t>Walkers salted crisps</t>
  </si>
  <si>
    <t>Walkers cheese &amp; onion</t>
  </si>
  <si>
    <t>Southern fried chicken wrap</t>
  </si>
  <si>
    <t>Chargers (ebay)</t>
  </si>
  <si>
    <t>Shawarma</t>
  </si>
  <si>
    <t>NPH cinema (John Wick)</t>
  </si>
  <si>
    <t>Physics café</t>
  </si>
  <si>
    <t>Africa summit</t>
  </si>
  <si>
    <t>Hot chocolate deluxe (w Medina)</t>
  </si>
  <si>
    <t>Natalia (spoil)</t>
  </si>
  <si>
    <t>Pi ball drinks (Lilla)</t>
  </si>
  <si>
    <t>Basa fillets</t>
  </si>
  <si>
    <t>Pizza takeaway</t>
  </si>
  <si>
    <t>Caramel cross buns</t>
  </si>
  <si>
    <t>Handwash</t>
  </si>
  <si>
    <t>Lemsip</t>
  </si>
  <si>
    <t>No chicken kebab</t>
  </si>
  <si>
    <t>Walkers sensations</t>
  </si>
  <si>
    <t>Fuse (ticket)</t>
  </si>
  <si>
    <t>Donation Palestine</t>
  </si>
  <si>
    <t>Cromar's</t>
  </si>
  <si>
    <t>Angela (Lilla's gift)</t>
  </si>
  <si>
    <t>Victoria</t>
  </si>
  <si>
    <t>Rocca pizza</t>
  </si>
  <si>
    <t>Friday 7</t>
  </si>
  <si>
    <t>Saturday 8</t>
  </si>
  <si>
    <t>Sunday 9</t>
  </si>
  <si>
    <t>Monday 10</t>
  </si>
  <si>
    <t>Tuesday 11</t>
  </si>
  <si>
    <t>Wednesday 12</t>
  </si>
  <si>
    <t>Thursday 13</t>
  </si>
  <si>
    <t>Friday 14</t>
  </si>
  <si>
    <t>Saturday 15</t>
  </si>
  <si>
    <t>Tuesday 18</t>
  </si>
  <si>
    <t>Wednesday 19</t>
  </si>
  <si>
    <t>Thursday 20</t>
  </si>
  <si>
    <t>Friday 21</t>
  </si>
  <si>
    <t>Saturday 22</t>
  </si>
  <si>
    <t>Nasal spray</t>
  </si>
  <si>
    <t>3 x blueberries</t>
  </si>
  <si>
    <t>3 x black beans</t>
  </si>
  <si>
    <t>3 x raspberries</t>
  </si>
  <si>
    <t>Free range eggs</t>
  </si>
  <si>
    <t>Boteco do Brasil</t>
  </si>
  <si>
    <t>Ultra normal size sanitary towels</t>
  </si>
  <si>
    <t>Sponge 6 pack</t>
  </si>
  <si>
    <t>Vegan mince</t>
  </si>
  <si>
    <t>4 x baking potatoes</t>
  </si>
  <si>
    <t>Table salt</t>
  </si>
  <si>
    <t>Incontinence pads</t>
  </si>
  <si>
    <t>Eggs 6 pack</t>
  </si>
  <si>
    <t>Basil cut</t>
  </si>
  <si>
    <t>Brown onions</t>
  </si>
  <si>
    <t>Semi skimmed milk</t>
  </si>
  <si>
    <t>Bread loaf</t>
  </si>
  <si>
    <t>Pork chipolatas</t>
  </si>
  <si>
    <t>Prawns tempura</t>
  </si>
  <si>
    <t>Flavoured chicken</t>
  </si>
  <si>
    <t>Dips</t>
  </si>
  <si>
    <t>Chicken kievs</t>
  </si>
  <si>
    <t>2 x paracetamol</t>
  </si>
  <si>
    <t>2 x vegan kebab</t>
  </si>
  <si>
    <t>Raspberry</t>
  </si>
  <si>
    <t>Chia seeds</t>
  </si>
  <si>
    <t>Café machu picchu</t>
  </si>
  <si>
    <t>Krispy Kreme</t>
  </si>
  <si>
    <t>Coca Cola (Manuel)</t>
  </si>
  <si>
    <t>Ticket (Frenchsoc)</t>
  </si>
  <si>
    <t>Megabus</t>
  </si>
  <si>
    <t>Candide (Waterstones)</t>
  </si>
  <si>
    <t>Lorenzo (jumper)</t>
  </si>
  <si>
    <t>Tesco</t>
  </si>
  <si>
    <t>Big breakfast at Union</t>
  </si>
  <si>
    <t>The Rule (drinks)</t>
  </si>
  <si>
    <t>Union (drinks)</t>
  </si>
  <si>
    <t>Wings Wednesday (The Rule)</t>
  </si>
  <si>
    <t>5 X baking potatoes</t>
  </si>
  <si>
    <t>Tomato whole peeled</t>
  </si>
  <si>
    <t>Frozen corn</t>
  </si>
  <si>
    <t>Carrots</t>
  </si>
  <si>
    <t>Cut parsley</t>
  </si>
  <si>
    <t>Vegetable oil</t>
  </si>
  <si>
    <t>Cornflakes</t>
  </si>
  <si>
    <t>Combini</t>
  </si>
  <si>
    <t>Squeezy garlic</t>
  </si>
  <si>
    <t>DUSA (mac&amp;cheese + hot chocolate)</t>
  </si>
  <si>
    <t>Railcard deal</t>
  </si>
  <si>
    <t>Boba time</t>
  </si>
  <si>
    <t>Ozde (boba)</t>
  </si>
  <si>
    <t>Lilla (boba)</t>
  </si>
  <si>
    <t>Kit Kats</t>
  </si>
  <si>
    <t>Tuesday 25</t>
  </si>
  <si>
    <t>Wednesday 26</t>
  </si>
  <si>
    <t>Thursday 27</t>
  </si>
  <si>
    <t>Friday 28</t>
  </si>
  <si>
    <t>Saturday 29</t>
  </si>
  <si>
    <t>Sunday 30</t>
  </si>
  <si>
    <t>2 x oat milk</t>
  </si>
  <si>
    <t>Steak thin cut</t>
  </si>
  <si>
    <t>Pizza</t>
  </si>
  <si>
    <t>Blackhorn</t>
  </si>
  <si>
    <t>Pret (green smoothie)</t>
  </si>
  <si>
    <t>Homous &amp; carrot</t>
  </si>
  <si>
    <t>Mapel and pecan plait 2 pack</t>
  </si>
  <si>
    <t>Lemsip pills</t>
  </si>
  <si>
    <t>Lemsip powder</t>
  </si>
  <si>
    <t>Empire</t>
  </si>
  <si>
    <t>Monday 1</t>
  </si>
  <si>
    <t>Tuesday 2</t>
  </si>
  <si>
    <t>Oat milk</t>
  </si>
  <si>
    <t>Rosemary mixed spices</t>
  </si>
  <si>
    <t>Boneless ribs</t>
  </si>
  <si>
    <t>Beef steaks</t>
  </si>
  <si>
    <t>2 x turkey dinosaur nuggets</t>
  </si>
  <si>
    <t>Stefanoff</t>
  </si>
  <si>
    <t>Pret</t>
  </si>
  <si>
    <t>Celine</t>
  </si>
  <si>
    <t>Nando's</t>
  </si>
  <si>
    <t>Wednesday 3</t>
  </si>
  <si>
    <t>Thursday 4</t>
  </si>
  <si>
    <t>Friday 5</t>
  </si>
  <si>
    <t>Saturday 6</t>
  </si>
  <si>
    <t>Sunday 7</t>
  </si>
  <si>
    <t>Monday 8</t>
  </si>
  <si>
    <t>Tuesday 9</t>
  </si>
  <si>
    <t>Wednesday 10</t>
  </si>
  <si>
    <t>Thursday 11</t>
  </si>
  <si>
    <t>Friday 12</t>
  </si>
  <si>
    <t>Sunday 14</t>
  </si>
  <si>
    <t>Monday 15</t>
  </si>
  <si>
    <t>Tuesday 16</t>
  </si>
  <si>
    <t>Dry ham cured</t>
  </si>
  <si>
    <t>Mixed grapes</t>
  </si>
  <si>
    <t>Pork steaks</t>
  </si>
  <si>
    <t>Salad pack</t>
  </si>
  <si>
    <t>Layered salad</t>
  </si>
  <si>
    <t>Mini brownies</t>
  </si>
  <si>
    <t>Oppa</t>
  </si>
  <si>
    <t>Egg</t>
  </si>
  <si>
    <t>Chicken &amp; sweet pepper poke</t>
  </si>
  <si>
    <t>Abernethy biscuits</t>
  </si>
  <si>
    <t>Watermelon</t>
  </si>
  <si>
    <t>Soy sauce</t>
  </si>
  <si>
    <t>3 x powder mash</t>
  </si>
  <si>
    <t>Plant chicken</t>
  </si>
  <si>
    <t>Captain Morgan</t>
  </si>
  <si>
    <t>Birthday badge</t>
  </si>
  <si>
    <t>2 x John Frieda shampoo</t>
  </si>
  <si>
    <t>2 x John Frieda conditioner</t>
  </si>
  <si>
    <t>Body wash</t>
  </si>
  <si>
    <t>Veggie mince</t>
  </si>
  <si>
    <t>Condoms</t>
  </si>
  <si>
    <t>Rope</t>
  </si>
  <si>
    <t>Red polyester</t>
  </si>
  <si>
    <t>10 pack balloons</t>
  </si>
  <si>
    <t>Pumpkin seeds</t>
  </si>
  <si>
    <t>Wholefood seeds</t>
  </si>
  <si>
    <t>2 x baby wipes</t>
  </si>
  <si>
    <t>Rubber bands</t>
  </si>
  <si>
    <t>Brewdog</t>
  </si>
  <si>
    <t>Cider six pack</t>
  </si>
  <si>
    <t>Vodka medium</t>
  </si>
  <si>
    <t>Coconut milk</t>
  </si>
  <si>
    <t>Onions</t>
  </si>
  <si>
    <t>Lemonade</t>
  </si>
  <si>
    <t>2 x 5 pack limes</t>
  </si>
  <si>
    <t>Chicken breasts</t>
  </si>
  <si>
    <t>2 x avocados</t>
  </si>
  <si>
    <t>Pot noodle doner kebab</t>
  </si>
  <si>
    <t>3 x bio liners</t>
  </si>
  <si>
    <t>Maryland cookies</t>
  </si>
  <si>
    <t>Durex lube</t>
  </si>
  <si>
    <t>Salmon sushi pack</t>
  </si>
  <si>
    <t>Chicken &amp; bacon salad</t>
  </si>
  <si>
    <t>Borlotti beans</t>
  </si>
  <si>
    <t>Oat based vanilla macchiato</t>
  </si>
  <si>
    <t>Sausages and ketchup</t>
  </si>
  <si>
    <t>Nails</t>
  </si>
  <si>
    <t>Noodles chilli</t>
  </si>
  <si>
    <t>Carrot batons</t>
  </si>
  <si>
    <t>Buscopan</t>
  </si>
  <si>
    <t>Coca Cola Zero</t>
  </si>
  <si>
    <t>Crisps Thai sweet chili</t>
  </si>
  <si>
    <t>Deal</t>
  </si>
  <si>
    <t>The Rule wings</t>
  </si>
  <si>
    <t>Opodo prime subscription</t>
  </si>
  <si>
    <t>NPH Guardians of the Galaxy</t>
  </si>
  <si>
    <t>NPH popcorn</t>
  </si>
  <si>
    <t>Trainline</t>
  </si>
  <si>
    <t>Temu</t>
  </si>
  <si>
    <t>Med café sushi</t>
  </si>
  <si>
    <t>Tesco meal deal</t>
  </si>
  <si>
    <t>Hanam's</t>
  </si>
  <si>
    <t>Wednesday 17</t>
  </si>
  <si>
    <t>Thursday 18</t>
  </si>
  <si>
    <t>Friday 19</t>
  </si>
  <si>
    <t>Saturday 20</t>
  </si>
  <si>
    <t>Sunday 21</t>
  </si>
  <si>
    <t>Monday 22</t>
  </si>
  <si>
    <t>Tuesday 23</t>
  </si>
  <si>
    <t>Wednesday 24</t>
  </si>
  <si>
    <t>Thursday 25</t>
  </si>
  <si>
    <t>Friday 26</t>
  </si>
  <si>
    <t>Saturday 27</t>
  </si>
  <si>
    <t>Sunday 28</t>
  </si>
  <si>
    <t>Monday 29</t>
  </si>
  <si>
    <t>Tuesday 30</t>
  </si>
  <si>
    <t>Wednesday 31</t>
  </si>
  <si>
    <t>Chicken tikka balls</t>
  </si>
  <si>
    <t>Kit Kat 4 fingers</t>
  </si>
  <si>
    <t>Pitta bread 6 pk</t>
  </si>
  <si>
    <t>2 x chickpeas</t>
  </si>
  <si>
    <t>Lamb chops</t>
  </si>
  <si>
    <t>Steak burger</t>
  </si>
  <si>
    <t>Café in the square</t>
  </si>
  <si>
    <t>Jannettas ice cream</t>
  </si>
  <si>
    <t>Gilette</t>
  </si>
  <si>
    <t>Pitta bread</t>
  </si>
  <si>
    <t>Vegan cheese</t>
  </si>
  <si>
    <t>Burger</t>
  </si>
  <si>
    <t>Lemon chicken</t>
  </si>
  <si>
    <t>Flight to Fiji</t>
  </si>
  <si>
    <t>Med café (meal deal)</t>
  </si>
  <si>
    <t>Aldi (juice?)</t>
  </si>
  <si>
    <t>Parsley</t>
  </si>
  <si>
    <t>Bacon lardons</t>
  </si>
  <si>
    <t>Cake loaf</t>
  </si>
  <si>
    <t>2 x eggs six pack</t>
  </si>
  <si>
    <t>Sliced mushrooms</t>
  </si>
  <si>
    <t>Lilla</t>
  </si>
  <si>
    <t>Butter</t>
  </si>
  <si>
    <t>Halloumi</t>
  </si>
  <si>
    <t>Chicken fillets</t>
  </si>
  <si>
    <t>Thursday 1</t>
  </si>
  <si>
    <t>Friday 2</t>
  </si>
  <si>
    <t>Toastie</t>
  </si>
  <si>
    <t>2 x beef tomato</t>
  </si>
  <si>
    <t>Wee Mexico</t>
  </si>
  <si>
    <t>Cream cheese</t>
  </si>
  <si>
    <t>Milano slices</t>
  </si>
  <si>
    <t>Chorizo slices</t>
  </si>
  <si>
    <t>Zizzle and ukulele (include Oz)</t>
  </si>
  <si>
    <t>NPH (the Little Mermaid + popcorn)</t>
  </si>
  <si>
    <t>Rory</t>
  </si>
  <si>
    <t>Laidlaw travel stipend</t>
  </si>
  <si>
    <t>Wings Wednesday</t>
  </si>
  <si>
    <t>Sunday 4</t>
  </si>
  <si>
    <t>Seeded bread</t>
  </si>
  <si>
    <t>2 x pain au chocolat</t>
  </si>
  <si>
    <t>Broccoli</t>
  </si>
  <si>
    <t>Smoked bacon</t>
  </si>
  <si>
    <t>Limes</t>
  </si>
  <si>
    <t>Monday 5</t>
  </si>
  <si>
    <t>Mail packaging</t>
  </si>
  <si>
    <t>Fanta 8 pack</t>
  </si>
  <si>
    <t>Mail</t>
  </si>
  <si>
    <t>NPH (ATSV)</t>
  </si>
  <si>
    <t>Popcorn</t>
  </si>
  <si>
    <t>2 x DBS</t>
  </si>
  <si>
    <t>Wednesday 7</t>
  </si>
  <si>
    <t>Thursday 8</t>
  </si>
  <si>
    <t>Friday 9</t>
  </si>
  <si>
    <t>Saturday 10</t>
  </si>
  <si>
    <t>Sunday 11</t>
  </si>
  <si>
    <t>Monday 12</t>
  </si>
  <si>
    <t>Pot noodle</t>
  </si>
  <si>
    <t>Big pot noodle</t>
  </si>
  <si>
    <t>2 x vegan burgers</t>
  </si>
  <si>
    <t>Minecraft</t>
  </si>
  <si>
    <t>Chicken Satay</t>
  </si>
  <si>
    <t>Brioche buns</t>
  </si>
  <si>
    <t>Sandwich rolls</t>
  </si>
  <si>
    <t>Cinammon swirl</t>
  </si>
  <si>
    <t>14 pork sausages</t>
  </si>
  <si>
    <t>Tuesday 6</t>
  </si>
  <si>
    <t>Hummus chips</t>
  </si>
  <si>
    <t>Marshmallows</t>
  </si>
  <si>
    <t>2 x steak medallions</t>
  </si>
  <si>
    <t>Chipotle chicken</t>
  </si>
  <si>
    <t>Ground coffee</t>
  </si>
  <si>
    <t>Cheetos multipack</t>
  </si>
  <si>
    <t>3 x red onions</t>
  </si>
  <si>
    <t>2 x single bites</t>
  </si>
  <si>
    <t>5 x baking potatoes</t>
  </si>
  <si>
    <t>Chunky kitkat</t>
  </si>
  <si>
    <t>Kitkat 7 pk</t>
  </si>
  <si>
    <t>2 x granola</t>
  </si>
  <si>
    <t>Wednesday 14</t>
  </si>
  <si>
    <t>Friday 16</t>
  </si>
  <si>
    <t>Sunday 18</t>
  </si>
  <si>
    <t>Monday 19</t>
  </si>
  <si>
    <t>Tuesday 20</t>
  </si>
  <si>
    <t>Wednesday 21</t>
  </si>
  <si>
    <t>Thursday 22</t>
  </si>
  <si>
    <t>Friday 23</t>
  </si>
  <si>
    <t>Monday 26</t>
  </si>
  <si>
    <t>Saturday 24</t>
  </si>
  <si>
    <t>Pijamas</t>
  </si>
  <si>
    <t>Boots meal</t>
  </si>
  <si>
    <t>Baking paper</t>
  </si>
  <si>
    <t>Chicken wrap</t>
  </si>
  <si>
    <t>Nikko (food)</t>
  </si>
  <si>
    <t>Claws/puffs</t>
  </si>
  <si>
    <t>Granola protein</t>
  </si>
  <si>
    <t>Choc chip cookies</t>
  </si>
  <si>
    <t>Med café (lunch)</t>
  </si>
  <si>
    <t>Diet zero coke</t>
  </si>
  <si>
    <t>Pesto</t>
  </si>
  <si>
    <t>Amazon (prime cancel)</t>
  </si>
  <si>
    <t>Bus day pass + earlier mistake</t>
  </si>
  <si>
    <t>Fresh orange juice</t>
  </si>
  <si>
    <t>Plasters</t>
  </si>
  <si>
    <t>Holland &amp; Barret (face products)</t>
  </si>
  <si>
    <t>Physics cafe (combini)</t>
  </si>
  <si>
    <t>Tesco clubcard</t>
  </si>
  <si>
    <t>Bus</t>
  </si>
  <si>
    <t xml:space="preserve">Multivitamin </t>
  </si>
  <si>
    <t>BHF (shoes, trousers and T shirt)</t>
  </si>
  <si>
    <t>Amazon (boots + net + water bottle)</t>
  </si>
  <si>
    <t xml:space="preserve">Aldi </t>
  </si>
  <si>
    <t>Wagamama</t>
  </si>
  <si>
    <t xml:space="preserve">Sandwich </t>
  </si>
  <si>
    <t>Sun screen</t>
  </si>
  <si>
    <t>2x repellent</t>
  </si>
  <si>
    <t>Amazon prime</t>
  </si>
  <si>
    <t>Heal physiotherapy</t>
  </si>
  <si>
    <t>2x feet scrub</t>
  </si>
  <si>
    <t>Bus day pass</t>
  </si>
  <si>
    <t xml:space="preserve">Sri Lankan restaurant </t>
  </si>
  <si>
    <t>Meds (itch relief, congestion, diarrhoea, hydration)</t>
  </si>
  <si>
    <t>Ticket to Gradball (Edith)</t>
  </si>
  <si>
    <t>National Justice museum</t>
  </si>
  <si>
    <t xml:space="preserve">Sainsbury's meal deal </t>
  </si>
  <si>
    <t>Fat hippo burgers</t>
  </si>
  <si>
    <t>Bubble tea in Edi</t>
  </si>
  <si>
    <t>Industrial museum</t>
  </si>
  <si>
    <t>Castle</t>
  </si>
  <si>
    <t>Night bus</t>
  </si>
  <si>
    <t>Tuesday 27</t>
  </si>
  <si>
    <t>Wednesday 28</t>
  </si>
  <si>
    <t>Thursday 29</t>
  </si>
  <si>
    <t>Friday 30</t>
  </si>
  <si>
    <t>Mozza (Josh)</t>
  </si>
  <si>
    <t>Vida (with Leena)</t>
  </si>
  <si>
    <t>Tuesday 1</t>
  </si>
  <si>
    <t>Vanilla yogurt</t>
  </si>
  <si>
    <t>Honey yogurt</t>
  </si>
  <si>
    <t>Crunchy nut granola</t>
  </si>
  <si>
    <t>Pizza pollo ad astra</t>
  </si>
  <si>
    <t>5 x bananas</t>
  </si>
  <si>
    <t>Blueberry yogurt</t>
  </si>
  <si>
    <t>Muesli</t>
  </si>
  <si>
    <t>Saturday 1</t>
  </si>
  <si>
    <t>Pasta</t>
  </si>
  <si>
    <t>Transport in London</t>
  </si>
  <si>
    <t>Charity shop clothes</t>
  </si>
  <si>
    <t>Marathon Ethiopian restaurant (Alex)</t>
  </si>
  <si>
    <t>Tierra Peru</t>
  </si>
  <si>
    <t>Elastic glue</t>
  </si>
  <si>
    <t>2x after eight chocolates</t>
  </si>
  <si>
    <t>Costcutter (food for week in London: pasta, tuna, eggs, tomatoes, yogurt)</t>
  </si>
  <si>
    <t>Smuggler's cove room booking</t>
  </si>
  <si>
    <t>Southern Rail</t>
  </si>
  <si>
    <t>Uber (morning and night)</t>
  </si>
  <si>
    <t>Work gloves</t>
  </si>
  <si>
    <t xml:space="preserve">2x chunky KitKat </t>
  </si>
  <si>
    <t>Orange Juice</t>
  </si>
  <si>
    <t>Food in Camden</t>
  </si>
  <si>
    <t>Camden socks</t>
  </si>
  <si>
    <t>6x Indo Mie</t>
  </si>
  <si>
    <t xml:space="preserve">Drinks Camden </t>
  </si>
  <si>
    <t>Wollaton duck food</t>
  </si>
  <si>
    <t>Multivitamin juice</t>
  </si>
  <si>
    <t>Fruit box</t>
  </si>
  <si>
    <t>Cheddar and ham sandwich</t>
  </si>
  <si>
    <t>2 x meal deal</t>
  </si>
  <si>
    <t>Sweet chili chicken + rice</t>
  </si>
  <si>
    <t>Chicken and bacon sandwich</t>
  </si>
  <si>
    <t>Ham and cheddar sandwich</t>
  </si>
  <si>
    <t>Kebab shop near Yasmin's</t>
  </si>
  <si>
    <t>Lasagna</t>
  </si>
  <si>
    <t>Korean chicken</t>
  </si>
  <si>
    <t>Thursday 31</t>
  </si>
  <si>
    <t>Wednesday 30</t>
  </si>
  <si>
    <t>Tuesday 29</t>
  </si>
  <si>
    <t>Monday  28</t>
  </si>
  <si>
    <t>Sunday 27</t>
  </si>
  <si>
    <t>Saturday 26</t>
  </si>
  <si>
    <t>Friday 25</t>
  </si>
  <si>
    <t>Thursday 24</t>
  </si>
  <si>
    <t>Wednesday 23</t>
  </si>
  <si>
    <t>Tuesday 22</t>
  </si>
  <si>
    <t>Monday 21</t>
  </si>
  <si>
    <t>Saturday 19</t>
  </si>
  <si>
    <t>German Doner Kebab (Waverley)</t>
  </si>
  <si>
    <t>Rainbow gift bag</t>
  </si>
  <si>
    <t>Thai square</t>
  </si>
  <si>
    <t>Wine</t>
  </si>
  <si>
    <t>Train to Leuchars</t>
  </si>
  <si>
    <t>Bus to St Andrews</t>
  </si>
  <si>
    <t>Transport for London</t>
  </si>
  <si>
    <t>Yasmin MacBook</t>
  </si>
  <si>
    <t>Brazilian restaurant (with Santi and Yasmin)</t>
  </si>
  <si>
    <t>Print</t>
  </si>
  <si>
    <t>Day Lewis Chemist (repellent and stuff)</t>
  </si>
  <si>
    <t>Green Light Pharma (tape)</t>
  </si>
  <si>
    <t>Monday 17</t>
  </si>
  <si>
    <t>Rent + utilities (summative)</t>
  </si>
  <si>
    <t>Thursday 10</t>
  </si>
  <si>
    <t>Monday 14</t>
  </si>
  <si>
    <t>Tuesday 15</t>
  </si>
  <si>
    <t>Cash out Sigatoka</t>
  </si>
  <si>
    <t>Megabus (to Edinburgh)</t>
  </si>
  <si>
    <t>Cash out Singapore</t>
  </si>
  <si>
    <t>Spago</t>
  </si>
  <si>
    <t>Cash out Istanbul</t>
  </si>
  <si>
    <t>Istanbulkart</t>
  </si>
  <si>
    <t>Oppenheimer IMAX</t>
  </si>
  <si>
    <t>Bazaar stuff</t>
  </si>
  <si>
    <t>Barbie</t>
  </si>
  <si>
    <t>Shreyas</t>
  </si>
  <si>
    <t>Yasmin Persian restaurant</t>
  </si>
  <si>
    <t>Amazon Prime</t>
  </si>
  <si>
    <t>Gemma gift</t>
  </si>
  <si>
    <t>Food at Borough Market</t>
  </si>
  <si>
    <t>Friday 1</t>
  </si>
  <si>
    <t>Sunday 3</t>
  </si>
  <si>
    <t>Monday 4</t>
  </si>
  <si>
    <t>Tuesday 5</t>
  </si>
  <si>
    <t>Rory (for drinks and pizza during PPT)</t>
  </si>
  <si>
    <t>Toilet tissue</t>
  </si>
  <si>
    <t>Kitchen towels</t>
  </si>
  <si>
    <t>Herbs &amp; spices</t>
  </si>
  <si>
    <t>Chilli powder</t>
  </si>
  <si>
    <t>2 x eggs</t>
  </si>
  <si>
    <t>2 x tomatoes</t>
  </si>
  <si>
    <t>Minced beef</t>
  </si>
  <si>
    <t>2 x cheese puffs</t>
  </si>
  <si>
    <t>Fake fanta six pack</t>
  </si>
  <si>
    <t>Pasta salad</t>
  </si>
  <si>
    <t>PhySoc</t>
  </si>
  <si>
    <t>Aldi (ingredients for lomo saltado)</t>
  </si>
  <si>
    <t>Ksoc Sunday food</t>
  </si>
  <si>
    <t>Heal Physiotherapy</t>
  </si>
  <si>
    <t>GDK</t>
  </si>
  <si>
    <t>Temu order</t>
  </si>
  <si>
    <t>Laidlaw</t>
  </si>
  <si>
    <t>LatinFLow ticket</t>
  </si>
  <si>
    <t>Frog hoodie</t>
  </si>
  <si>
    <t>Wednesday 6</t>
  </si>
  <si>
    <t>Thursday 7</t>
  </si>
  <si>
    <t>Friday 8</t>
  </si>
  <si>
    <t>Saturday 9</t>
  </si>
  <si>
    <t>Sunday 10</t>
  </si>
  <si>
    <t>Monday 11</t>
  </si>
  <si>
    <t>WHS folder</t>
  </si>
  <si>
    <t>6-pack dark fruit cider</t>
  </si>
  <si>
    <t>Mandarines</t>
  </si>
  <si>
    <t>6 x bananas</t>
  </si>
  <si>
    <t>Hydrating cream</t>
  </si>
  <si>
    <t>2 x black beans</t>
  </si>
  <si>
    <t>2 x handwash</t>
  </si>
  <si>
    <t>Paprika</t>
  </si>
  <si>
    <t>JF recovery shampoo</t>
  </si>
  <si>
    <t>Soy milk no sugar</t>
  </si>
  <si>
    <t>Simply granola</t>
  </si>
  <si>
    <t>2 x pork loin steaks</t>
  </si>
  <si>
    <t>Fruit yogurt</t>
  </si>
  <si>
    <t>Apron</t>
  </si>
  <si>
    <t>Nikko (alcohol)</t>
  </si>
  <si>
    <t>Astrosoc</t>
  </si>
  <si>
    <t>Gruum order</t>
  </si>
  <si>
    <t>Long vodka</t>
  </si>
  <si>
    <t>Decorated kitchen towels</t>
  </si>
  <si>
    <t>ME international (?)</t>
  </si>
  <si>
    <t>Tuesday 12</t>
  </si>
  <si>
    <t>Wednesday 13</t>
  </si>
  <si>
    <t>Thursday 14</t>
  </si>
  <si>
    <t>Friday 15</t>
  </si>
  <si>
    <t>Saturday 16</t>
  </si>
  <si>
    <t>Sunday 17</t>
  </si>
  <si>
    <t>Monday 18</t>
  </si>
  <si>
    <t>Tuesday 19</t>
  </si>
  <si>
    <t>Wednesday 20</t>
  </si>
  <si>
    <t>Thursday 21</t>
  </si>
  <si>
    <t>Friday 22</t>
  </si>
  <si>
    <t>2 x penne</t>
  </si>
  <si>
    <t>Bolognese sauce</t>
  </si>
  <si>
    <t>Large tomato vine</t>
  </si>
  <si>
    <t>2 x blueberry pack</t>
  </si>
  <si>
    <t>Yogurt</t>
  </si>
  <si>
    <t>Deep pan</t>
  </si>
  <si>
    <t>2 x granola protein</t>
  </si>
  <si>
    <t>Napoli pannini</t>
  </si>
  <si>
    <t>3 x Arctic caramel latte</t>
  </si>
  <si>
    <t>7 up</t>
  </si>
  <si>
    <t>Elias (DCA movie)</t>
  </si>
  <si>
    <t>Aikmans</t>
  </si>
  <si>
    <t>Duolingo</t>
  </si>
  <si>
    <t>SikhSoc ticket (did not go)</t>
  </si>
  <si>
    <t>LatinFlow (drinks)</t>
  </si>
  <si>
    <t>Philly steak sub (Subway)</t>
  </si>
  <si>
    <t>Edi tram</t>
  </si>
  <si>
    <t>In the Heights</t>
  </si>
  <si>
    <t>Train to Edinburgh</t>
  </si>
  <si>
    <t>File folders</t>
  </si>
  <si>
    <t>VFS fee</t>
  </si>
  <si>
    <t>Mocha</t>
  </si>
  <si>
    <t>3 x pot noodles</t>
  </si>
  <si>
    <t>Saturday 23</t>
  </si>
  <si>
    <t>Sunday 24</t>
  </si>
  <si>
    <t>Monday 25</t>
  </si>
  <si>
    <t>Tuesday 26</t>
  </si>
  <si>
    <t>Wednesday 27</t>
  </si>
  <si>
    <t>Thursday 28</t>
  </si>
  <si>
    <t>Friday 29</t>
  </si>
  <si>
    <t>Saturday 30</t>
  </si>
  <si>
    <t>Strawberry yogurt</t>
  </si>
  <si>
    <t>Greek honey yogurt</t>
  </si>
  <si>
    <t>Drink at Molly's</t>
  </si>
  <si>
    <t>Aid to Morocco and Lyba</t>
  </si>
  <si>
    <t>Bibi's</t>
  </si>
  <si>
    <t>Tuxera (NTFS)</t>
  </si>
  <si>
    <t>Mozza with Katie</t>
  </si>
  <si>
    <t>Pablo at the Union</t>
  </si>
  <si>
    <t>Temu (mouse and speaker)</t>
  </si>
  <si>
    <t>The Rule (wings and chips)</t>
  </si>
  <si>
    <t>Refund for visa expenses</t>
  </si>
  <si>
    <t>Sunday 1</t>
  </si>
  <si>
    <t>Monday 2</t>
  </si>
  <si>
    <t>Wednesday 4</t>
  </si>
  <si>
    <t>Thursday 5</t>
  </si>
  <si>
    <t>Friday 6</t>
  </si>
  <si>
    <t>Sunday 8</t>
  </si>
  <si>
    <t>Carrot &amp; humous</t>
  </si>
  <si>
    <t>Southern Fried Chicken Wrap</t>
  </si>
  <si>
    <t>Doritos</t>
  </si>
  <si>
    <t>Cheese balls</t>
  </si>
  <si>
    <t>Salt</t>
  </si>
  <si>
    <t>Pasta sauce</t>
  </si>
  <si>
    <t>M&amp;M brownie</t>
  </si>
  <si>
    <t>Muesli swiss</t>
  </si>
  <si>
    <t>The Bach (breakfast)</t>
  </si>
  <si>
    <t>Yogurt soya</t>
  </si>
  <si>
    <t>Beef burgers</t>
  </si>
  <si>
    <t>Barefoot Pinot Grigio</t>
  </si>
  <si>
    <t>Passoa</t>
  </si>
  <si>
    <t>2 x yogurt</t>
  </si>
  <si>
    <t>Carrot &amp; houmous</t>
  </si>
  <si>
    <t>Acne products</t>
  </si>
  <si>
    <t>FIXR MexSoc</t>
  </si>
  <si>
    <t>Molly Malones</t>
  </si>
  <si>
    <t>Union drinks</t>
  </si>
  <si>
    <t>Rent Gabriel</t>
  </si>
  <si>
    <t>Elias (Oriental House)</t>
  </si>
  <si>
    <t>Federica's gift</t>
  </si>
  <si>
    <t>Sainsbury's meal deal</t>
  </si>
  <si>
    <t>Armenia donation</t>
  </si>
  <si>
    <t>Whey Pat (ilinca)</t>
  </si>
  <si>
    <t>Toasty shack</t>
  </si>
  <si>
    <t>MexSoc drinks</t>
  </si>
  <si>
    <t>Med café meal deal</t>
  </si>
  <si>
    <t>HK soc membership</t>
  </si>
  <si>
    <t>Monday 9</t>
  </si>
  <si>
    <t>Thursday 12</t>
  </si>
  <si>
    <t>Saturday 14</t>
  </si>
  <si>
    <t>Granola</t>
  </si>
  <si>
    <t>3 x Indo Mie noodles</t>
  </si>
  <si>
    <t>Caramel machiato Tesco</t>
  </si>
  <si>
    <t>3 x beef mince</t>
  </si>
  <si>
    <t>Eggs 6pack</t>
  </si>
  <si>
    <t>NPH (the Creator)</t>
  </si>
  <si>
    <t>Bike lock</t>
  </si>
  <si>
    <t>Salsa shoes (Amazon)</t>
  </si>
  <si>
    <t>Robotics Society</t>
  </si>
  <si>
    <t>Vend</t>
  </si>
  <si>
    <t>Lactase tablets</t>
  </si>
  <si>
    <t>2 x Cerave cleanser</t>
  </si>
  <si>
    <t>Jimador tequila</t>
  </si>
  <si>
    <t>Argan oil 5n1</t>
  </si>
  <si>
    <t>3 x cardboard cups</t>
  </si>
  <si>
    <t>Shot glasses</t>
  </si>
  <si>
    <t>Argan oil shampoo</t>
  </si>
  <si>
    <t>2 x pot noodles beef &amp; tomato</t>
  </si>
  <si>
    <t>2 x Dove body wash</t>
  </si>
  <si>
    <t>White wine</t>
  </si>
  <si>
    <t>2 x spaghetti</t>
  </si>
  <si>
    <t>4 x granola protein</t>
  </si>
  <si>
    <t>Antibacterial handwash</t>
  </si>
  <si>
    <t>Red wine merlot</t>
  </si>
  <si>
    <t>2 x basil (Lilla)</t>
  </si>
  <si>
    <t>Tortilla</t>
  </si>
  <si>
    <t>Tropicana juice</t>
  </si>
  <si>
    <t>2 x nose relief</t>
  </si>
  <si>
    <t>Mango chunks</t>
  </si>
  <si>
    <t>Toothpaste</t>
  </si>
  <si>
    <t>3 x floss</t>
  </si>
  <si>
    <t>Meat free chipolatas</t>
  </si>
  <si>
    <t>Chicken katsu wrap</t>
  </si>
  <si>
    <t>Cherry tomatoes</t>
  </si>
  <si>
    <t>Cheese dabizas</t>
  </si>
  <si>
    <t>Chicken mini fillets</t>
  </si>
  <si>
    <t>Sandwich triple</t>
  </si>
  <si>
    <t>Halloween costume</t>
  </si>
  <si>
    <t>Apple music</t>
  </si>
  <si>
    <t>Medicine café</t>
  </si>
  <si>
    <t>Latinflow (Gabriel)</t>
  </si>
  <si>
    <t>Postcard</t>
  </si>
  <si>
    <t>Latinflow</t>
  </si>
  <si>
    <t>Bowl at the airport</t>
  </si>
  <si>
    <t>Latin Club</t>
  </si>
  <si>
    <t>Pub quiz drinks</t>
  </si>
  <si>
    <t>Temple Bar drink</t>
  </si>
  <si>
    <t>Sunday 29</t>
  </si>
  <si>
    <t>Vodka</t>
  </si>
  <si>
    <t>Paella (premade)</t>
  </si>
  <si>
    <t>Apple pot</t>
  </si>
  <si>
    <t>Juice burst</t>
  </si>
  <si>
    <t xml:space="preserve">Meal deal </t>
  </si>
  <si>
    <t>Wrap</t>
  </si>
  <si>
    <t>Rolls 6pk</t>
  </si>
  <si>
    <t>Evaporated milk</t>
  </si>
  <si>
    <t>Rice pudding</t>
  </si>
  <si>
    <t>Wraps triple</t>
  </si>
  <si>
    <t>Reduction</t>
  </si>
  <si>
    <t>Oyster sauce</t>
  </si>
  <si>
    <t>Chestnut mushrooms</t>
  </si>
  <si>
    <t>Garlic</t>
  </si>
  <si>
    <t>Starbucks coffee</t>
  </si>
  <si>
    <t>Houmous</t>
  </si>
  <si>
    <t>Breaded cheese</t>
  </si>
  <si>
    <t>Shawarma house</t>
  </si>
  <si>
    <t>Carlota (taxi)</t>
  </si>
  <si>
    <t>Spokescycles</t>
  </si>
  <si>
    <t>Medicine café (meal deal)</t>
  </si>
  <si>
    <t>CK SPAS LTD</t>
  </si>
  <si>
    <t>Drinks (The Rule)</t>
  </si>
  <si>
    <t>Orange zero</t>
  </si>
  <si>
    <t>4 x indo mie</t>
  </si>
  <si>
    <t>M&amp;Ms crunchy</t>
  </si>
  <si>
    <t>Oregano</t>
  </si>
  <si>
    <t>2 x conditioner</t>
  </si>
  <si>
    <t>Coriander</t>
  </si>
  <si>
    <t>Basil</t>
  </si>
  <si>
    <t>Ground cumin</t>
  </si>
  <si>
    <t>Sushi</t>
  </si>
  <si>
    <t>Mint gums</t>
  </si>
  <si>
    <t>Pork loin</t>
  </si>
  <si>
    <t>2 x kidney beans</t>
  </si>
  <si>
    <t>2 x tupperware</t>
  </si>
  <si>
    <t>Chicken &amp; bacon wrap</t>
  </si>
  <si>
    <t>Apple &amp; grape</t>
  </si>
  <si>
    <t>2 x beef mince</t>
  </si>
  <si>
    <t>Steak bake</t>
  </si>
  <si>
    <t>4 baking potatoes</t>
  </si>
  <si>
    <t>2 x orange zero pack</t>
  </si>
  <si>
    <t>Red wine (gift Sedef)</t>
  </si>
  <si>
    <t>Fatface (socks Elias' gift)</t>
  </si>
  <si>
    <t>2 x toasties</t>
  </si>
  <si>
    <t>Pi ball tickets</t>
  </si>
  <si>
    <t>Physics café (meal deal)</t>
  </si>
  <si>
    <t>Kevin (Gabriel's rent)</t>
  </si>
  <si>
    <t>Boiled eggs</t>
  </si>
  <si>
    <t>Saturday 2</t>
  </si>
  <si>
    <t>Spaghetti carbonara</t>
  </si>
  <si>
    <t>Lemon curd yogurt</t>
  </si>
  <si>
    <t>Chicken tikka masala</t>
  </si>
  <si>
    <t>Thai green chicken curry</t>
  </si>
  <si>
    <t>Coca Cola</t>
  </si>
  <si>
    <t>Chicken, prawn and chorizo paella</t>
  </si>
  <si>
    <t>Chicken and bacon pasta</t>
  </si>
  <si>
    <t>Everyman cinema (Napoleon)</t>
  </si>
  <si>
    <t>Egg protein</t>
  </si>
  <si>
    <t>Spicy prawn dragon roll</t>
  </si>
  <si>
    <t>Cheese ball snacks</t>
  </si>
  <si>
    <t>Boots (hair and skin products)</t>
  </si>
  <si>
    <t>Waterstones</t>
  </si>
  <si>
    <t>Lilla/Gabriel</t>
  </si>
  <si>
    <t>Physics Café (meal deal)</t>
  </si>
  <si>
    <t>Med Café (meal deal)</t>
  </si>
  <si>
    <t>Sleeping tea</t>
  </si>
  <si>
    <t>Cheese mozarella</t>
  </si>
  <si>
    <t>Honey ham</t>
  </si>
  <si>
    <t>Red loose peppers</t>
  </si>
  <si>
    <t>Shoes</t>
  </si>
  <si>
    <t>Gammon joint</t>
  </si>
  <si>
    <t>Bibis</t>
  </si>
  <si>
    <t>PhySoc Christmas dinner ticket</t>
  </si>
  <si>
    <t>Card factory</t>
  </si>
  <si>
    <t>2 x chicken kievs</t>
  </si>
  <si>
    <t>Thai pop up (date)</t>
  </si>
  <si>
    <t>Mozza pizza 7</t>
  </si>
  <si>
    <t>Cyclepath (tire and hose)</t>
  </si>
  <si>
    <t>Baguette</t>
  </si>
  <si>
    <t>Gift bag (hallmark)</t>
  </si>
  <si>
    <t>Gift bag (craft car)</t>
  </si>
  <si>
    <t>Gift bag (Elf)</t>
  </si>
  <si>
    <t>5 x granola protein</t>
  </si>
  <si>
    <t>Oat barista 1L</t>
  </si>
  <si>
    <t>Cocoa powder</t>
  </si>
  <si>
    <t>Asparagus tips</t>
  </si>
  <si>
    <t>Dark chocolate</t>
  </si>
  <si>
    <t>Vanilla extract</t>
  </si>
  <si>
    <t>Gift (Yuri)</t>
  </si>
  <si>
    <t>The Peruvian (Xmas market)</t>
  </si>
  <si>
    <t>Hostel in London</t>
  </si>
  <si>
    <t>Megabus (Edinburgh to London)</t>
  </si>
  <si>
    <t>Medicine Café (meal deal)</t>
  </si>
  <si>
    <t>Mairi (Thai pop up)</t>
  </si>
  <si>
    <t>Amazon (whatever it is)</t>
  </si>
  <si>
    <t>Amazon</t>
  </si>
  <si>
    <t>Gift Manuel</t>
  </si>
  <si>
    <t>Gift Lilla</t>
  </si>
  <si>
    <t>Tickets</t>
  </si>
  <si>
    <t>Peru Ubers</t>
  </si>
  <si>
    <t>Headspace subscription (dumbass)</t>
  </si>
  <si>
    <t>Liquor at airport</t>
  </si>
  <si>
    <t>EDREAMS</t>
  </si>
  <si>
    <t>Cardtronics</t>
  </si>
  <si>
    <t>Starbucks</t>
  </si>
  <si>
    <t>The Real Greek</t>
  </si>
  <si>
    <t>The Rule</t>
  </si>
  <si>
    <t>Whey Pat</t>
  </si>
  <si>
    <t>2 x Physics café (meal deals)</t>
  </si>
  <si>
    <t>Tesco (food)</t>
  </si>
  <si>
    <t>McDonald's</t>
  </si>
  <si>
    <t>Sainsbury's (meal deal)</t>
  </si>
  <si>
    <t>Apple pen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</si>
</sst>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S/.&quot;* #,##0.00_-;\-&quot;S/.&quot;* #,##0.00_-;_-&quot;S/.&quot;* &quot;-&quot;??_-;_-@_-"/>
    <numFmt numFmtId="165" formatCode="_-[$£-809]* #,##0.00_-;\-[$£-809]* #,##0.00_-;_-[$£-809]* &quot;-&quot;??_-;_-@_-"/>
    <numFmt numFmtId="166" formatCode="#,##0.00\ [$£]" x16r2:formatCode16="#,##0.00\ [$£-fr-GB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" fillId="3" borderId="3" xfId="0" applyFont="1" applyFill="1" applyBorder="1"/>
    <xf numFmtId="0" fontId="2" fillId="4" borderId="3" xfId="0" applyFont="1" applyFill="1" applyBorder="1"/>
    <xf numFmtId="0" fontId="2" fillId="5" borderId="10" xfId="0" applyFont="1" applyFill="1" applyBorder="1"/>
    <xf numFmtId="165" fontId="0" fillId="0" borderId="11" xfId="0" applyNumberFormat="1" applyBorder="1"/>
    <xf numFmtId="0" fontId="2" fillId="6" borderId="12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9" borderId="8" xfId="0" applyFill="1" applyBorder="1"/>
    <xf numFmtId="0" fontId="0" fillId="8" borderId="8" xfId="0" applyFill="1" applyBorder="1"/>
    <xf numFmtId="165" fontId="0" fillId="0" borderId="7" xfId="1" applyNumberFormat="1" applyFont="1" applyFill="1" applyBorder="1"/>
    <xf numFmtId="165" fontId="0" fillId="0" borderId="9" xfId="1" applyNumberFormat="1" applyFont="1" applyFill="1" applyBorder="1"/>
    <xf numFmtId="0" fontId="0" fillId="12" borderId="0" xfId="0" applyFill="1"/>
    <xf numFmtId="0" fontId="0" fillId="12" borderId="4" xfId="0" applyFill="1" applyBorder="1"/>
    <xf numFmtId="165" fontId="0" fillId="12" borderId="5" xfId="1" applyNumberFormat="1" applyFont="1" applyFill="1" applyBorder="1"/>
    <xf numFmtId="0" fontId="0" fillId="12" borderId="6" xfId="0" applyFill="1" applyBorder="1"/>
    <xf numFmtId="165" fontId="0" fillId="12" borderId="7" xfId="1" applyNumberFormat="1" applyFont="1" applyFill="1" applyBorder="1"/>
    <xf numFmtId="0" fontId="0" fillId="12" borderId="8" xfId="0" applyFill="1" applyBorder="1"/>
    <xf numFmtId="165" fontId="0" fillId="12" borderId="9" xfId="1" applyNumberFormat="1" applyFont="1" applyFill="1" applyBorder="1"/>
    <xf numFmtId="165" fontId="0" fillId="9" borderId="9" xfId="1" applyNumberFormat="1" applyFont="1" applyFill="1" applyBorder="1"/>
    <xf numFmtId="165" fontId="0" fillId="8" borderId="9" xfId="1" applyNumberFormat="1" applyFont="1" applyFill="1" applyBorder="1"/>
    <xf numFmtId="0" fontId="2" fillId="5" borderId="12" xfId="0" applyFont="1" applyFill="1" applyBorder="1"/>
    <xf numFmtId="165" fontId="2" fillId="0" borderId="11" xfId="0" applyNumberFormat="1" applyFont="1" applyBorder="1"/>
    <xf numFmtId="165" fontId="2" fillId="11" borderId="11" xfId="1" applyNumberFormat="1" applyFont="1" applyFill="1" applyBorder="1"/>
    <xf numFmtId="165" fontId="0" fillId="0" borderId="0" xfId="0" applyNumberFormat="1"/>
    <xf numFmtId="0" fontId="0" fillId="9" borderId="6" xfId="0" applyFill="1" applyBorder="1"/>
    <xf numFmtId="0" fontId="0" fillId="13" borderId="8" xfId="0" applyFill="1" applyBorder="1"/>
    <xf numFmtId="0" fontId="0" fillId="13" borderId="6" xfId="0" applyFill="1" applyBorder="1"/>
    <xf numFmtId="0" fontId="0" fillId="8" borderId="6" xfId="0" applyFill="1" applyBorder="1"/>
    <xf numFmtId="0" fontId="0" fillId="0" borderId="6" xfId="0" applyBorder="1"/>
    <xf numFmtId="0" fontId="0" fillId="0" borderId="8" xfId="0" applyBorder="1"/>
    <xf numFmtId="0" fontId="0" fillId="7" borderId="8" xfId="0" applyFill="1" applyBorder="1"/>
    <xf numFmtId="0" fontId="0" fillId="7" borderId="6" xfId="0" applyFill="1" applyBorder="1"/>
    <xf numFmtId="166" fontId="0" fillId="0" borderId="0" xfId="0" applyNumberFormat="1"/>
    <xf numFmtId="165" fontId="0" fillId="0" borderId="14" xfId="1" applyNumberFormat="1" applyFont="1" applyFill="1" applyBorder="1"/>
    <xf numFmtId="165" fontId="0" fillId="0" borderId="15" xfId="1" applyNumberFormat="1" applyFont="1" applyFill="1" applyBorder="1"/>
    <xf numFmtId="0" fontId="0" fillId="0" borderId="17" xfId="0" applyBorder="1"/>
    <xf numFmtId="165" fontId="0" fillId="0" borderId="19" xfId="1" applyNumberFormat="1" applyFont="1" applyFill="1" applyBorder="1"/>
    <xf numFmtId="166" fontId="0" fillId="0" borderId="7" xfId="0" applyNumberFormat="1" applyBorder="1"/>
    <xf numFmtId="0" fontId="0" fillId="0" borderId="20" xfId="0" applyBorder="1"/>
    <xf numFmtId="165" fontId="0" fillId="0" borderId="21" xfId="1" applyNumberFormat="1" applyFont="1" applyFill="1" applyBorder="1"/>
    <xf numFmtId="0" fontId="2" fillId="3" borderId="22" xfId="0" applyFont="1" applyFill="1" applyBorder="1"/>
    <xf numFmtId="0" fontId="2" fillId="4" borderId="22" xfId="0" applyFont="1" applyFill="1" applyBorder="1"/>
    <xf numFmtId="166" fontId="0" fillId="0" borderId="19" xfId="0" applyNumberFormat="1" applyBorder="1"/>
    <xf numFmtId="0" fontId="0" fillId="0" borderId="7" xfId="0" applyBorder="1"/>
    <xf numFmtId="166" fontId="0" fillId="0" borderId="14" xfId="0" applyNumberFormat="1" applyBorder="1"/>
    <xf numFmtId="2" fontId="0" fillId="0" borderId="7" xfId="0" applyNumberFormat="1" applyBorder="1"/>
    <xf numFmtId="0" fontId="0" fillId="9" borderId="18" xfId="0" applyFill="1" applyBorder="1"/>
    <xf numFmtId="165" fontId="0" fillId="0" borderId="23" xfId="1" applyNumberFormat="1" applyFont="1" applyFill="1" applyBorder="1"/>
    <xf numFmtId="165" fontId="0" fillId="0" borderId="24" xfId="1" applyNumberFormat="1" applyFont="1" applyFill="1" applyBorder="1"/>
    <xf numFmtId="0" fontId="0" fillId="0" borderId="26" xfId="0" applyBorder="1"/>
    <xf numFmtId="0" fontId="0" fillId="0" borderId="27" xfId="0" applyBorder="1"/>
    <xf numFmtId="165" fontId="0" fillId="0" borderId="28" xfId="1" applyNumberFormat="1" applyFont="1" applyFill="1" applyBorder="1"/>
    <xf numFmtId="0" fontId="0" fillId="9" borderId="16" xfId="0" applyFill="1" applyBorder="1"/>
    <xf numFmtId="0" fontId="0" fillId="9" borderId="17" xfId="0" applyFill="1" applyBorder="1"/>
    <xf numFmtId="0" fontId="0" fillId="13" borderId="2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13" borderId="16" xfId="0" applyFill="1" applyBorder="1"/>
    <xf numFmtId="0" fontId="0" fillId="13" borderId="18" xfId="0" applyFill="1" applyBorder="1"/>
    <xf numFmtId="0" fontId="0" fillId="8" borderId="18" xfId="0" applyFill="1" applyBorder="1"/>
    <xf numFmtId="0" fontId="2" fillId="5" borderId="29" xfId="0" applyFont="1" applyFill="1" applyBorder="1"/>
    <xf numFmtId="165" fontId="0" fillId="0" borderId="30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B050"/>
      <color rgb="FFFD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B379-CB58-4768-8628-BF091BD3BAD2}">
  <dimension ref="A1:AN27"/>
  <sheetViews>
    <sheetView workbookViewId="0">
      <selection activeCell="AN6" sqref="AN6"/>
    </sheetView>
  </sheetViews>
  <sheetFormatPr baseColWidth="10" defaultColWidth="8.83203125" defaultRowHeight="15" x14ac:dyDescent="0.2"/>
  <cols>
    <col min="2" max="2" width="10.5" bestFit="1" customWidth="1"/>
    <col min="5" max="5" width="11" customWidth="1"/>
    <col min="6" max="6" width="10.5" bestFit="1" customWidth="1"/>
    <col min="32" max="32" width="10.5" bestFit="1" customWidth="1"/>
  </cols>
  <sheetData>
    <row r="1" spans="1:40" ht="16" thickBot="1" x14ac:dyDescent="0.25">
      <c r="A1" s="65" t="s">
        <v>89</v>
      </c>
      <c r="B1" s="66"/>
      <c r="C1" s="65" t="s">
        <v>90</v>
      </c>
      <c r="D1" s="66"/>
      <c r="E1" s="65" t="s">
        <v>91</v>
      </c>
      <c r="F1" s="66"/>
      <c r="G1" s="65" t="s">
        <v>96</v>
      </c>
      <c r="H1" s="66"/>
      <c r="I1" s="65" t="s">
        <v>95</v>
      </c>
      <c r="J1" s="66"/>
      <c r="K1" s="65" t="s">
        <v>102</v>
      </c>
      <c r="L1" s="66"/>
      <c r="M1" s="65" t="s">
        <v>104</v>
      </c>
      <c r="N1" s="66"/>
      <c r="O1" s="65" t="s">
        <v>106</v>
      </c>
      <c r="P1" s="66"/>
      <c r="Q1" s="65" t="s">
        <v>107</v>
      </c>
      <c r="R1" s="66"/>
      <c r="S1" s="65" t="s">
        <v>109</v>
      </c>
      <c r="T1" s="66"/>
      <c r="U1" s="65" t="s">
        <v>110</v>
      </c>
      <c r="V1" s="66"/>
      <c r="W1" s="65" t="s">
        <v>111</v>
      </c>
      <c r="X1" s="66"/>
      <c r="Y1" s="65" t="s">
        <v>112</v>
      </c>
      <c r="Z1" s="66"/>
      <c r="AA1" s="65" t="s">
        <v>113</v>
      </c>
      <c r="AB1" s="66"/>
      <c r="AC1" s="65" t="s">
        <v>138</v>
      </c>
      <c r="AD1" s="66"/>
      <c r="AE1" s="65" t="s">
        <v>140</v>
      </c>
      <c r="AF1" s="66"/>
      <c r="AG1" s="65" t="s">
        <v>158</v>
      </c>
      <c r="AH1" s="66"/>
      <c r="AI1" s="65" t="s">
        <v>177</v>
      </c>
      <c r="AJ1" s="66"/>
      <c r="AK1" s="65" t="s">
        <v>145</v>
      </c>
      <c r="AL1" s="66"/>
      <c r="AM1" s="65" t="s">
        <v>146</v>
      </c>
      <c r="AN1" s="66"/>
    </row>
    <row r="2" spans="1:40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  <c r="AK2" s="1" t="s">
        <v>0</v>
      </c>
      <c r="AL2" s="2" t="s">
        <v>1</v>
      </c>
      <c r="AM2" s="1" t="s">
        <v>0</v>
      </c>
      <c r="AN2" s="2" t="s">
        <v>1</v>
      </c>
    </row>
    <row r="3" spans="1:40" x14ac:dyDescent="0.2">
      <c r="A3" s="30" t="s">
        <v>92</v>
      </c>
      <c r="B3" s="12">
        <v>9</v>
      </c>
      <c r="C3" s="29" t="s">
        <v>83</v>
      </c>
      <c r="D3" s="12">
        <v>2</v>
      </c>
      <c r="E3" s="30" t="s">
        <v>88</v>
      </c>
      <c r="F3" s="12">
        <v>5977.5</v>
      </c>
      <c r="G3" s="30" t="s">
        <v>84</v>
      </c>
      <c r="H3" s="12">
        <v>450</v>
      </c>
      <c r="I3" s="29" t="s">
        <v>97</v>
      </c>
      <c r="J3" s="12">
        <v>20.91</v>
      </c>
      <c r="K3" s="27" t="s">
        <v>93</v>
      </c>
      <c r="L3" s="12">
        <v>9.7799999999999994</v>
      </c>
      <c r="M3" s="27" t="s">
        <v>103</v>
      </c>
      <c r="N3" s="12">
        <v>1.75</v>
      </c>
      <c r="O3" s="29" t="s">
        <v>105</v>
      </c>
      <c r="P3" s="12">
        <v>3</v>
      </c>
      <c r="Q3" s="27" t="s">
        <v>103</v>
      </c>
      <c r="R3" s="12">
        <v>1.75</v>
      </c>
      <c r="S3" s="27" t="s">
        <v>114</v>
      </c>
      <c r="T3" s="12">
        <v>4.9000000000000004</v>
      </c>
      <c r="U3" s="27" t="s">
        <v>114</v>
      </c>
      <c r="V3" s="12">
        <v>3.9</v>
      </c>
      <c r="W3" s="27" t="s">
        <v>131</v>
      </c>
      <c r="X3" s="12">
        <v>4.59</v>
      </c>
      <c r="Y3" s="27" t="s">
        <v>123</v>
      </c>
      <c r="Z3" s="12">
        <v>4.29</v>
      </c>
      <c r="AA3" s="27" t="s">
        <v>122</v>
      </c>
      <c r="AB3" s="12">
        <f>3*2.39</f>
        <v>7.17</v>
      </c>
      <c r="AC3" s="27" t="s">
        <v>139</v>
      </c>
      <c r="AD3" s="12">
        <v>1.45</v>
      </c>
      <c r="AE3" s="30" t="s">
        <v>141</v>
      </c>
      <c r="AF3" s="12">
        <v>7.99</v>
      </c>
      <c r="AG3" s="27" t="s">
        <v>159</v>
      </c>
      <c r="AH3" s="12">
        <f>2*0.49</f>
        <v>0.98</v>
      </c>
      <c r="AI3" s="30" t="s">
        <v>92</v>
      </c>
      <c r="AJ3" s="12">
        <v>9</v>
      </c>
      <c r="AK3" s="27" t="s">
        <v>147</v>
      </c>
      <c r="AL3" s="12">
        <v>6.39</v>
      </c>
      <c r="AM3" s="29" t="s">
        <v>167</v>
      </c>
      <c r="AN3" s="12">
        <v>6</v>
      </c>
    </row>
    <row r="4" spans="1:40" x14ac:dyDescent="0.2">
      <c r="A4" s="31"/>
      <c r="B4" s="12"/>
      <c r="C4" s="31"/>
      <c r="D4" s="12"/>
      <c r="E4" s="29" t="s">
        <v>87</v>
      </c>
      <c r="F4" s="12">
        <v>9.99</v>
      </c>
      <c r="G4" s="31"/>
      <c r="H4" s="12"/>
      <c r="I4" s="29" t="s">
        <v>98</v>
      </c>
      <c r="J4" s="12">
        <v>84.07</v>
      </c>
      <c r="K4" s="27" t="s">
        <v>103</v>
      </c>
      <c r="L4" s="12">
        <v>1.75</v>
      </c>
      <c r="M4" s="31"/>
      <c r="N4" s="12"/>
      <c r="O4" s="27" t="s">
        <v>86</v>
      </c>
      <c r="P4" s="12">
        <v>25.3</v>
      </c>
      <c r="Q4" s="27" t="s">
        <v>108</v>
      </c>
      <c r="R4" s="12">
        <v>1.3</v>
      </c>
      <c r="S4" s="31"/>
      <c r="T4" s="12"/>
      <c r="U4" s="27" t="s">
        <v>115</v>
      </c>
      <c r="V4" s="12">
        <v>6.2</v>
      </c>
      <c r="W4" s="27" t="s">
        <v>132</v>
      </c>
      <c r="X4" s="12">
        <v>1.5</v>
      </c>
      <c r="Y4" s="27" t="s">
        <v>124</v>
      </c>
      <c r="Z4" s="12">
        <v>1.99</v>
      </c>
      <c r="AA4" s="27" t="s">
        <v>103</v>
      </c>
      <c r="AB4" s="12">
        <v>1.75</v>
      </c>
      <c r="AC4" s="30" t="s">
        <v>142</v>
      </c>
      <c r="AD4" s="12">
        <v>4.95</v>
      </c>
      <c r="AE4" s="27" t="s">
        <v>125</v>
      </c>
      <c r="AF4" s="12">
        <v>1.45</v>
      </c>
      <c r="AG4" s="27" t="s">
        <v>160</v>
      </c>
      <c r="AH4" s="12">
        <v>2.99</v>
      </c>
      <c r="AI4" s="31"/>
      <c r="AJ4" s="12"/>
      <c r="AK4" s="27" t="s">
        <v>148</v>
      </c>
      <c r="AL4" s="12">
        <v>2.59</v>
      </c>
      <c r="AM4" s="27" t="s">
        <v>168</v>
      </c>
      <c r="AN4" s="12">
        <v>1.1000000000000001</v>
      </c>
    </row>
    <row r="5" spans="1:40" x14ac:dyDescent="0.2">
      <c r="A5" s="32"/>
      <c r="B5" s="13"/>
      <c r="C5" s="32"/>
      <c r="D5" s="13"/>
      <c r="E5" s="28" t="s">
        <v>94</v>
      </c>
      <c r="F5" s="13">
        <v>4.49</v>
      </c>
      <c r="G5" s="32"/>
      <c r="H5" s="13"/>
      <c r="I5" s="28" t="s">
        <v>99</v>
      </c>
      <c r="J5" s="13">
        <v>4.58</v>
      </c>
      <c r="K5" s="32"/>
      <c r="L5" s="13"/>
      <c r="M5" s="32"/>
      <c r="N5" s="13"/>
      <c r="O5" s="10" t="s">
        <v>85</v>
      </c>
      <c r="P5" s="13">
        <v>-14.1</v>
      </c>
      <c r="Q5" s="10" t="s">
        <v>93</v>
      </c>
      <c r="R5" s="13">
        <v>15.9</v>
      </c>
      <c r="S5" s="32"/>
      <c r="T5" s="13"/>
      <c r="U5" s="10" t="s">
        <v>116</v>
      </c>
      <c r="V5" s="13">
        <v>2.5</v>
      </c>
      <c r="W5" s="10" t="s">
        <v>133</v>
      </c>
      <c r="X5" s="13">
        <v>0.79</v>
      </c>
      <c r="Y5" s="10" t="s">
        <v>125</v>
      </c>
      <c r="Z5" s="13">
        <v>1.39</v>
      </c>
      <c r="AA5" s="32"/>
      <c r="AB5" s="13"/>
      <c r="AC5" s="28" t="s">
        <v>144</v>
      </c>
      <c r="AD5" s="13">
        <v>16.75</v>
      </c>
      <c r="AE5" s="33" t="s">
        <v>154</v>
      </c>
      <c r="AF5" s="13">
        <v>6.79</v>
      </c>
      <c r="AG5" s="28" t="s">
        <v>161</v>
      </c>
      <c r="AH5" s="13">
        <v>-0.9</v>
      </c>
      <c r="AI5" s="32"/>
      <c r="AJ5" s="13"/>
      <c r="AK5" s="10" t="s">
        <v>149</v>
      </c>
      <c r="AL5" s="13">
        <v>0.75</v>
      </c>
      <c r="AM5" s="28" t="s">
        <v>169</v>
      </c>
      <c r="AN5" s="13">
        <v>21.98</v>
      </c>
    </row>
    <row r="6" spans="1:40" x14ac:dyDescent="0.2">
      <c r="A6" s="32"/>
      <c r="B6" s="13"/>
      <c r="C6" s="32"/>
      <c r="D6" s="13"/>
      <c r="E6" s="32"/>
      <c r="F6" s="13"/>
      <c r="G6" s="32"/>
      <c r="H6" s="13"/>
      <c r="I6" s="28" t="s">
        <v>100</v>
      </c>
      <c r="J6" s="13">
        <v>9.89</v>
      </c>
      <c r="K6" s="32"/>
      <c r="L6" s="13"/>
      <c r="M6" s="32"/>
      <c r="N6" s="13"/>
      <c r="O6" s="32"/>
      <c r="P6" s="13"/>
      <c r="Q6" s="32"/>
      <c r="R6" s="13"/>
      <c r="S6" s="32"/>
      <c r="T6" s="13"/>
      <c r="U6" s="10" t="s">
        <v>117</v>
      </c>
      <c r="V6" s="13">
        <v>2.5</v>
      </c>
      <c r="W6" s="10" t="s">
        <v>136</v>
      </c>
      <c r="X6" s="13">
        <v>6.3</v>
      </c>
      <c r="Y6" s="10" t="s">
        <v>126</v>
      </c>
      <c r="Z6" s="13">
        <f>2*0.65</f>
        <v>1.3</v>
      </c>
      <c r="AA6" s="32"/>
      <c r="AB6" s="13"/>
      <c r="AC6" s="11" t="s">
        <v>143</v>
      </c>
      <c r="AD6" s="13">
        <v>7.99</v>
      </c>
      <c r="AE6" s="10" t="s">
        <v>155</v>
      </c>
      <c r="AF6" s="13">
        <v>7.49</v>
      </c>
      <c r="AG6" s="10" t="s">
        <v>125</v>
      </c>
      <c r="AH6" s="13">
        <v>1.45</v>
      </c>
      <c r="AI6" s="32"/>
      <c r="AJ6" s="13"/>
      <c r="AK6" s="10" t="s">
        <v>150</v>
      </c>
      <c r="AL6" s="13">
        <v>2.59</v>
      </c>
      <c r="AM6" s="28" t="s">
        <v>178</v>
      </c>
      <c r="AN6" s="13">
        <v>32.14</v>
      </c>
    </row>
    <row r="7" spans="1:40" x14ac:dyDescent="0.2">
      <c r="A7" s="32"/>
      <c r="B7" s="13"/>
      <c r="C7" s="32"/>
      <c r="D7" s="13"/>
      <c r="E7" s="32"/>
      <c r="F7" s="13"/>
      <c r="G7" s="32"/>
      <c r="H7" s="13"/>
      <c r="I7" s="10" t="s">
        <v>101</v>
      </c>
      <c r="J7" s="13">
        <v>11.45</v>
      </c>
      <c r="K7" s="32"/>
      <c r="L7" s="13"/>
      <c r="M7" s="32"/>
      <c r="N7" s="13"/>
      <c r="O7" s="32"/>
      <c r="P7" s="13"/>
      <c r="Q7" s="32"/>
      <c r="R7" s="13"/>
      <c r="S7" s="32"/>
      <c r="T7" s="13"/>
      <c r="U7" s="10" t="s">
        <v>118</v>
      </c>
      <c r="V7" s="13">
        <v>2.6</v>
      </c>
      <c r="W7" s="11" t="s">
        <v>137</v>
      </c>
      <c r="X7" s="13">
        <v>1.79</v>
      </c>
      <c r="Y7" s="10" t="s">
        <v>127</v>
      </c>
      <c r="Z7" s="13">
        <v>0.45</v>
      </c>
      <c r="AA7" s="32"/>
      <c r="AB7" s="13"/>
      <c r="AC7" s="32"/>
      <c r="AD7" s="13"/>
      <c r="AE7" s="11" t="s">
        <v>156</v>
      </c>
      <c r="AF7" s="13">
        <v>1.69</v>
      </c>
      <c r="AG7" s="10" t="s">
        <v>162</v>
      </c>
      <c r="AH7" s="13">
        <f>2*0.54</f>
        <v>1.08</v>
      </c>
      <c r="AI7" s="32"/>
      <c r="AJ7" s="13"/>
      <c r="AK7" s="10" t="s">
        <v>151</v>
      </c>
      <c r="AL7" s="13">
        <v>0.48</v>
      </c>
      <c r="AM7" s="32"/>
      <c r="AN7" s="13"/>
    </row>
    <row r="8" spans="1:40" x14ac:dyDescent="0.2">
      <c r="A8" s="32"/>
      <c r="B8" s="13"/>
      <c r="C8" s="32"/>
      <c r="D8" s="13"/>
      <c r="E8" s="32"/>
      <c r="F8" s="13"/>
      <c r="G8" s="32"/>
      <c r="H8" s="13"/>
      <c r="I8" s="32"/>
      <c r="J8" s="13"/>
      <c r="K8" s="32"/>
      <c r="L8" s="13"/>
      <c r="M8" s="32"/>
      <c r="N8" s="13"/>
      <c r="O8" s="32"/>
      <c r="P8" s="13"/>
      <c r="Q8" s="32"/>
      <c r="R8" s="13"/>
      <c r="S8" s="32"/>
      <c r="T8" s="13"/>
      <c r="U8" s="10" t="s">
        <v>119</v>
      </c>
      <c r="V8" s="13">
        <v>2.65</v>
      </c>
      <c r="W8" s="32"/>
      <c r="X8" s="13"/>
      <c r="Y8" s="11" t="s">
        <v>128</v>
      </c>
      <c r="Z8" s="13">
        <v>0.75</v>
      </c>
      <c r="AA8" s="32"/>
      <c r="AB8" s="13"/>
      <c r="AC8" s="32"/>
      <c r="AD8" s="13"/>
      <c r="AE8" s="10" t="s">
        <v>157</v>
      </c>
      <c r="AF8" s="13">
        <v>3.85</v>
      </c>
      <c r="AG8" s="10" t="s">
        <v>163</v>
      </c>
      <c r="AH8" s="13">
        <v>0.79</v>
      </c>
      <c r="AI8" s="32"/>
      <c r="AJ8" s="13"/>
      <c r="AK8" s="10" t="s">
        <v>152</v>
      </c>
      <c r="AL8" s="13">
        <f>2*1.39</f>
        <v>2.78</v>
      </c>
      <c r="AM8" s="32"/>
      <c r="AN8" s="13"/>
    </row>
    <row r="9" spans="1:40" x14ac:dyDescent="0.2">
      <c r="A9" s="32"/>
      <c r="B9" s="13"/>
      <c r="C9" s="32"/>
      <c r="D9" s="13"/>
      <c r="E9" s="32"/>
      <c r="F9" s="13"/>
      <c r="G9" s="32"/>
      <c r="H9" s="13"/>
      <c r="I9" s="32"/>
      <c r="J9" s="13"/>
      <c r="K9" s="32"/>
      <c r="L9" s="13"/>
      <c r="M9" s="32"/>
      <c r="N9" s="13"/>
      <c r="O9" s="32"/>
      <c r="P9" s="13"/>
      <c r="Q9" s="32"/>
      <c r="R9" s="13"/>
      <c r="S9" s="32"/>
      <c r="T9" s="13"/>
      <c r="U9" s="10" t="s">
        <v>120</v>
      </c>
      <c r="V9" s="13">
        <v>3.85</v>
      </c>
      <c r="W9" s="32"/>
      <c r="X9" s="13"/>
      <c r="Y9" s="10" t="s">
        <v>129</v>
      </c>
      <c r="Z9" s="13">
        <f>2*0.69</f>
        <v>1.38</v>
      </c>
      <c r="AA9" s="32"/>
      <c r="AB9" s="13"/>
      <c r="AC9" s="32"/>
      <c r="AD9" s="13"/>
      <c r="AE9" s="32"/>
      <c r="AF9" s="13"/>
      <c r="AG9" s="10" t="s">
        <v>164</v>
      </c>
      <c r="AH9" s="13">
        <v>1.75</v>
      </c>
      <c r="AI9" s="32"/>
      <c r="AJ9" s="13"/>
      <c r="AK9" s="10" t="s">
        <v>126</v>
      </c>
      <c r="AL9" s="13">
        <f>2*0.65</f>
        <v>1.3</v>
      </c>
      <c r="AM9" s="32"/>
      <c r="AN9" s="13"/>
    </row>
    <row r="10" spans="1:40" x14ac:dyDescent="0.2">
      <c r="A10" s="32"/>
      <c r="B10" s="13"/>
      <c r="C10" s="32"/>
      <c r="D10" s="13"/>
      <c r="E10" s="32"/>
      <c r="F10" s="13"/>
      <c r="G10" s="32"/>
      <c r="H10" s="13"/>
      <c r="I10" s="32"/>
      <c r="J10" s="13"/>
      <c r="K10" s="32"/>
      <c r="L10" s="13"/>
      <c r="M10" s="32"/>
      <c r="N10" s="13"/>
      <c r="O10" s="32"/>
      <c r="P10" s="13"/>
      <c r="Q10" s="32"/>
      <c r="R10" s="13"/>
      <c r="S10" s="32"/>
      <c r="T10" s="13"/>
      <c r="U10" s="10" t="s">
        <v>121</v>
      </c>
      <c r="V10" s="13">
        <v>-0.5</v>
      </c>
      <c r="W10" s="32"/>
      <c r="X10" s="13"/>
      <c r="Y10" s="10" t="s">
        <v>130</v>
      </c>
      <c r="Z10" s="13">
        <v>0.55000000000000004</v>
      </c>
      <c r="AA10" s="32"/>
      <c r="AB10" s="13"/>
      <c r="AC10" s="32"/>
      <c r="AD10" s="13"/>
      <c r="AE10" s="32"/>
      <c r="AF10" s="13"/>
      <c r="AG10" s="10" t="s">
        <v>165</v>
      </c>
      <c r="AH10" s="13">
        <v>1.99</v>
      </c>
      <c r="AI10" s="32"/>
      <c r="AJ10" s="13"/>
      <c r="AK10" s="10" t="s">
        <v>153</v>
      </c>
      <c r="AL10" s="13">
        <v>1.25</v>
      </c>
      <c r="AM10" s="32"/>
      <c r="AN10" s="13"/>
    </row>
    <row r="11" spans="1:40" x14ac:dyDescent="0.2">
      <c r="A11" s="32"/>
      <c r="B11" s="13"/>
      <c r="C11" s="32"/>
      <c r="D11" s="13"/>
      <c r="E11" s="32"/>
      <c r="F11" s="13"/>
      <c r="G11" s="32"/>
      <c r="H11" s="13"/>
      <c r="I11" s="32"/>
      <c r="J11" s="13"/>
      <c r="K11" s="32"/>
      <c r="L11" s="13"/>
      <c r="M11" s="32"/>
      <c r="N11" s="13"/>
      <c r="O11" s="32"/>
      <c r="P11" s="13"/>
      <c r="Q11" s="32"/>
      <c r="R11" s="13"/>
      <c r="S11" s="32"/>
      <c r="T11" s="13"/>
      <c r="U11" s="11" t="s">
        <v>134</v>
      </c>
      <c r="V11" s="13">
        <v>25.58</v>
      </c>
      <c r="W11" s="32"/>
      <c r="X11" s="13"/>
      <c r="Y11" s="32"/>
      <c r="Z11" s="13"/>
      <c r="AA11" s="32"/>
      <c r="AB11" s="13"/>
      <c r="AC11" s="32"/>
      <c r="AD11" s="13"/>
      <c r="AE11" s="32"/>
      <c r="AF11" s="13"/>
      <c r="AG11" s="10" t="s">
        <v>166</v>
      </c>
      <c r="AH11" s="13">
        <v>0.99</v>
      </c>
      <c r="AI11" s="32"/>
      <c r="AJ11" s="13"/>
      <c r="AK11" s="32"/>
      <c r="AL11" s="13"/>
      <c r="AM11" s="32"/>
      <c r="AN11" s="13"/>
    </row>
    <row r="12" spans="1:40" x14ac:dyDescent="0.2">
      <c r="A12" s="32"/>
      <c r="B12" s="13"/>
      <c r="C12" s="32"/>
      <c r="D12" s="13"/>
      <c r="E12" s="32"/>
      <c r="F12" s="13"/>
      <c r="G12" s="32"/>
      <c r="H12" s="13"/>
      <c r="I12" s="32"/>
      <c r="J12" s="13"/>
      <c r="K12" s="32"/>
      <c r="L12" s="13"/>
      <c r="M12" s="32"/>
      <c r="N12" s="13"/>
      <c r="O12" s="32"/>
      <c r="P12" s="13"/>
      <c r="Q12" s="32"/>
      <c r="R12" s="13"/>
      <c r="S12" s="32"/>
      <c r="T12" s="13"/>
      <c r="U12" s="11" t="s">
        <v>135</v>
      </c>
      <c r="V12" s="13">
        <v>444.98</v>
      </c>
      <c r="W12" s="32"/>
      <c r="X12" s="13"/>
      <c r="Y12" s="32"/>
      <c r="Z12" s="13"/>
      <c r="AA12" s="32"/>
      <c r="AB12" s="13"/>
      <c r="AC12" s="32"/>
      <c r="AD12" s="13"/>
      <c r="AE12" s="32"/>
      <c r="AF12" s="13"/>
      <c r="AG12" s="10" t="s">
        <v>115</v>
      </c>
      <c r="AH12" s="13">
        <v>6.2</v>
      </c>
      <c r="AI12" s="32"/>
      <c r="AJ12" s="13"/>
      <c r="AK12" s="32"/>
      <c r="AL12" s="13"/>
      <c r="AM12" s="32"/>
      <c r="AN12" s="13"/>
    </row>
    <row r="13" spans="1:40" x14ac:dyDescent="0.2">
      <c r="A13" s="32"/>
      <c r="B13" s="13"/>
      <c r="C13" s="32"/>
      <c r="D13" s="13"/>
      <c r="E13" s="32"/>
      <c r="F13" s="13"/>
      <c r="G13" s="32"/>
      <c r="H13" s="13"/>
      <c r="I13" s="32"/>
      <c r="J13" s="13"/>
      <c r="K13" s="32"/>
      <c r="L13" s="13"/>
      <c r="M13" s="32"/>
      <c r="N13" s="13"/>
      <c r="O13" s="32"/>
      <c r="P13" s="13"/>
      <c r="Q13" s="32"/>
      <c r="R13" s="13"/>
      <c r="S13" s="32"/>
      <c r="T13" s="13"/>
      <c r="U13" s="32"/>
      <c r="V13" s="13"/>
      <c r="W13" s="32"/>
      <c r="X13" s="13"/>
      <c r="Y13" s="32"/>
      <c r="Z13" s="13"/>
      <c r="AA13" s="32"/>
      <c r="AB13" s="13"/>
      <c r="AC13" s="32"/>
      <c r="AD13" s="13"/>
      <c r="AE13" s="32"/>
      <c r="AF13" s="13"/>
      <c r="AG13" s="10" t="s">
        <v>170</v>
      </c>
      <c r="AH13" s="13">
        <v>4.9000000000000004</v>
      </c>
      <c r="AI13" s="32"/>
      <c r="AJ13" s="13"/>
      <c r="AK13" s="32"/>
      <c r="AL13" s="13"/>
      <c r="AM13" s="32"/>
      <c r="AN13" s="13"/>
    </row>
    <row r="14" spans="1:40" x14ac:dyDescent="0.2">
      <c r="A14" s="32"/>
      <c r="B14" s="13"/>
      <c r="C14" s="32"/>
      <c r="D14" s="13"/>
      <c r="E14" s="32"/>
      <c r="F14" s="13"/>
      <c r="G14" s="32"/>
      <c r="H14" s="13"/>
      <c r="I14" s="32"/>
      <c r="J14" s="13"/>
      <c r="K14" s="32"/>
      <c r="L14" s="13"/>
      <c r="M14" s="32"/>
      <c r="N14" s="13"/>
      <c r="O14" s="32"/>
      <c r="P14" s="13"/>
      <c r="Q14" s="32"/>
      <c r="R14" s="13"/>
      <c r="S14" s="32"/>
      <c r="T14" s="13"/>
      <c r="U14" s="32"/>
      <c r="V14" s="13"/>
      <c r="W14" s="32"/>
      <c r="X14" s="13"/>
      <c r="Y14" s="32"/>
      <c r="Z14" s="13"/>
      <c r="AA14" s="32"/>
      <c r="AB14" s="13"/>
      <c r="AC14" s="32"/>
      <c r="AD14" s="13"/>
      <c r="AE14" s="32"/>
      <c r="AF14" s="13"/>
      <c r="AG14" s="32"/>
      <c r="AH14" s="13"/>
      <c r="AI14" s="32"/>
      <c r="AJ14" s="13"/>
      <c r="AK14" s="32"/>
      <c r="AL14" s="13"/>
      <c r="AM14" s="32"/>
      <c r="AN14" s="13"/>
    </row>
    <row r="15" spans="1:40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32"/>
      <c r="N15" s="13"/>
      <c r="O15" s="32"/>
      <c r="P15" s="13"/>
      <c r="Q15" s="32"/>
      <c r="R15" s="13"/>
      <c r="S15" s="32"/>
      <c r="T15" s="13"/>
      <c r="U15" s="32"/>
      <c r="V15" s="13"/>
      <c r="W15" s="32"/>
      <c r="X15" s="13"/>
      <c r="Y15" s="32"/>
      <c r="Z15" s="13"/>
      <c r="AA15" s="32"/>
      <c r="AB15" s="13"/>
      <c r="AC15" s="32"/>
      <c r="AD15" s="13"/>
      <c r="AE15" s="32"/>
      <c r="AF15" s="13"/>
      <c r="AG15" s="32"/>
      <c r="AH15" s="13"/>
      <c r="AI15" s="32"/>
      <c r="AJ15" s="13"/>
      <c r="AK15" s="32"/>
      <c r="AL15" s="13"/>
      <c r="AM15" s="32"/>
      <c r="AN15" s="13"/>
    </row>
    <row r="16" spans="1:40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32"/>
      <c r="N16" s="13"/>
      <c r="O16" s="32"/>
      <c r="P16" s="13"/>
      <c r="Q16" s="32"/>
      <c r="R16" s="13"/>
      <c r="S16" s="32"/>
      <c r="T16" s="13"/>
      <c r="U16" s="32"/>
      <c r="V16" s="13"/>
      <c r="W16" s="32"/>
      <c r="X16" s="13"/>
      <c r="Y16" s="32"/>
      <c r="Z16" s="13"/>
      <c r="AA16" s="32"/>
      <c r="AB16" s="13"/>
      <c r="AC16" s="32"/>
      <c r="AD16" s="13"/>
      <c r="AE16" s="32"/>
      <c r="AF16" s="13"/>
      <c r="AG16" s="32"/>
      <c r="AH16" s="13"/>
      <c r="AI16" s="32"/>
      <c r="AJ16" s="13"/>
      <c r="AK16" s="32"/>
      <c r="AL16" s="13"/>
      <c r="AM16" s="32"/>
      <c r="AN16" s="13"/>
    </row>
    <row r="17" spans="1:40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32"/>
      <c r="N17" s="13"/>
      <c r="O17" s="32"/>
      <c r="P17" s="13"/>
      <c r="Q17" s="32"/>
      <c r="R17" s="13"/>
      <c r="S17" s="32"/>
      <c r="T17" s="13"/>
      <c r="U17" s="32"/>
      <c r="V17" s="13"/>
      <c r="W17" s="32"/>
      <c r="X17" s="13"/>
      <c r="Y17" s="32"/>
      <c r="Z17" s="13"/>
      <c r="AA17" s="32"/>
      <c r="AB17" s="13"/>
      <c r="AC17" s="32"/>
      <c r="AD17" s="13"/>
      <c r="AE17" s="32"/>
      <c r="AF17" s="13"/>
      <c r="AG17" s="32"/>
      <c r="AH17" s="13"/>
      <c r="AI17" s="32"/>
      <c r="AJ17" s="13"/>
      <c r="AK17" s="32"/>
      <c r="AL17" s="13"/>
      <c r="AM17" s="32"/>
      <c r="AN17" s="13"/>
    </row>
    <row r="18" spans="1:40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32"/>
      <c r="T18" s="13"/>
      <c r="U18" s="32"/>
      <c r="V18" s="13"/>
      <c r="W18" s="32"/>
      <c r="X18" s="13"/>
      <c r="Y18" s="32"/>
      <c r="Z18" s="13"/>
      <c r="AA18" s="32"/>
      <c r="AB18" s="13"/>
      <c r="AC18" s="32"/>
      <c r="AD18" s="13"/>
      <c r="AE18" s="32"/>
      <c r="AF18" s="13"/>
      <c r="AG18" s="32"/>
      <c r="AH18" s="13"/>
      <c r="AI18" s="32"/>
      <c r="AJ18" s="13"/>
      <c r="AK18" s="32"/>
      <c r="AL18" s="13"/>
      <c r="AM18" s="32"/>
      <c r="AN18" s="13"/>
    </row>
    <row r="19" spans="1:40" ht="16" thickBot="1" x14ac:dyDescent="0.25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32"/>
      <c r="T19" s="13"/>
      <c r="U19" s="32"/>
      <c r="V19" s="13"/>
      <c r="W19" s="32"/>
      <c r="X19" s="13"/>
      <c r="Y19" s="32"/>
      <c r="Z19" s="13"/>
      <c r="AA19" s="32"/>
      <c r="AB19" s="13"/>
      <c r="AC19" s="32"/>
      <c r="AD19" s="13"/>
      <c r="AE19" s="32"/>
      <c r="AF19" s="13"/>
      <c r="AG19" s="32"/>
      <c r="AH19" s="13"/>
      <c r="AI19" s="32"/>
      <c r="AJ19" s="13"/>
      <c r="AK19" s="32"/>
      <c r="AL19" s="13"/>
      <c r="AM19" s="32"/>
      <c r="AN19" s="13"/>
    </row>
    <row r="20" spans="1:40" ht="16" thickBot="1" x14ac:dyDescent="0.25">
      <c r="A20" s="3" t="s">
        <v>2</v>
      </c>
      <c r="B20" s="4">
        <f>SUM(B3:B19)</f>
        <v>9</v>
      </c>
      <c r="C20" s="3" t="s">
        <v>2</v>
      </c>
      <c r="D20" s="4">
        <f>SUM(D3:D19)</f>
        <v>2</v>
      </c>
      <c r="E20" s="3" t="s">
        <v>2</v>
      </c>
      <c r="F20" s="4">
        <f>SUM(F3:F19)</f>
        <v>5991.98</v>
      </c>
      <c r="G20" s="3" t="s">
        <v>2</v>
      </c>
      <c r="H20" s="4">
        <f>SUM(H3:H19)</f>
        <v>450</v>
      </c>
      <c r="I20" s="3" t="s">
        <v>2</v>
      </c>
      <c r="J20" s="4">
        <f>SUM(J3:J19)</f>
        <v>130.89999999999998</v>
      </c>
      <c r="K20" s="3" t="s">
        <v>2</v>
      </c>
      <c r="L20" s="4">
        <f>SUM(L3:L19)</f>
        <v>11.53</v>
      </c>
      <c r="M20" s="3" t="s">
        <v>2</v>
      </c>
      <c r="N20" s="4">
        <f>SUM(N3:N19)</f>
        <v>1.75</v>
      </c>
      <c r="O20" s="3" t="s">
        <v>2</v>
      </c>
      <c r="P20" s="4">
        <f>SUM(P3:P19)</f>
        <v>14.200000000000001</v>
      </c>
      <c r="Q20" s="3" t="s">
        <v>2</v>
      </c>
      <c r="R20" s="4">
        <f>SUM(R3:R19)</f>
        <v>18.95</v>
      </c>
      <c r="S20" s="3" t="s">
        <v>2</v>
      </c>
      <c r="T20" s="4">
        <f>SUM(T3:T19)</f>
        <v>4.9000000000000004</v>
      </c>
      <c r="U20" s="3" t="s">
        <v>2</v>
      </c>
      <c r="V20" s="4">
        <f>SUM(V3:V19)</f>
        <v>494.26</v>
      </c>
      <c r="W20" s="3" t="s">
        <v>2</v>
      </c>
      <c r="X20" s="4">
        <f>SUM(X3:X19)</f>
        <v>14.969999999999999</v>
      </c>
      <c r="Y20" s="3" t="s">
        <v>2</v>
      </c>
      <c r="Z20" s="4">
        <f>SUM(Z3:Z19)</f>
        <v>12.100000000000001</v>
      </c>
      <c r="AA20" s="3" t="s">
        <v>2</v>
      </c>
      <c r="AB20" s="4">
        <f>SUM(AB3:AB19)</f>
        <v>8.92</v>
      </c>
      <c r="AC20" s="3" t="s">
        <v>2</v>
      </c>
      <c r="AD20" s="4">
        <f>SUM(AD3:AD19)</f>
        <v>31.14</v>
      </c>
      <c r="AE20" s="3" t="s">
        <v>2</v>
      </c>
      <c r="AF20" s="4">
        <f>SUM(AF3:AF19)</f>
        <v>29.26</v>
      </c>
      <c r="AG20" s="3" t="s">
        <v>2</v>
      </c>
      <c r="AH20" s="4">
        <f>SUM(AH3:AH19)</f>
        <v>22.22</v>
      </c>
      <c r="AI20" s="3" t="s">
        <v>2</v>
      </c>
      <c r="AJ20" s="4">
        <f>SUM(AJ3:AJ19)</f>
        <v>9</v>
      </c>
      <c r="AK20" s="3" t="s">
        <v>2</v>
      </c>
      <c r="AL20" s="4">
        <f>SUM(AL3:AL19)</f>
        <v>18.13</v>
      </c>
      <c r="AM20" s="3" t="s">
        <v>2</v>
      </c>
      <c r="AN20" s="4">
        <f>SUM(AN3:AN19)</f>
        <v>61.22</v>
      </c>
    </row>
    <row r="22" spans="1:40" ht="16" thickBot="1" x14ac:dyDescent="0.25"/>
    <row r="23" spans="1:40" ht="16" thickBot="1" x14ac:dyDescent="0.25">
      <c r="A23" s="5" t="s">
        <v>3</v>
      </c>
      <c r="B23" s="4">
        <f>SUM(20:20)</f>
        <v>7336.43</v>
      </c>
    </row>
    <row r="24" spans="1:40" x14ac:dyDescent="0.2">
      <c r="F24" s="6"/>
      <c r="G24" t="s">
        <v>7</v>
      </c>
    </row>
    <row r="25" spans="1:40" x14ac:dyDescent="0.2">
      <c r="F25" s="7"/>
      <c r="G25" t="s">
        <v>8</v>
      </c>
    </row>
    <row r="26" spans="1:40" x14ac:dyDescent="0.2">
      <c r="F26" s="8"/>
      <c r="G26" t="s">
        <v>9</v>
      </c>
    </row>
    <row r="27" spans="1:40" x14ac:dyDescent="0.2">
      <c r="F27" s="9"/>
      <c r="G27" t="s">
        <v>10</v>
      </c>
    </row>
  </sheetData>
  <mergeCells count="20">
    <mergeCell ref="AK1:AL1"/>
    <mergeCell ref="AM1:AN1"/>
    <mergeCell ref="AG1:AH1"/>
    <mergeCell ref="AI1:AJ1"/>
    <mergeCell ref="AC1:AD1"/>
    <mergeCell ref="AE1:AF1"/>
    <mergeCell ref="A1:B1"/>
    <mergeCell ref="C1:D1"/>
    <mergeCell ref="E1:F1"/>
    <mergeCell ref="G1:H1"/>
    <mergeCell ref="I1:J1"/>
    <mergeCell ref="O1:P1"/>
    <mergeCell ref="M1:N1"/>
    <mergeCell ref="K1:L1"/>
    <mergeCell ref="Y1:Z1"/>
    <mergeCell ref="AA1:AB1"/>
    <mergeCell ref="Q1:R1"/>
    <mergeCell ref="W1:X1"/>
    <mergeCell ref="U1:V1"/>
    <mergeCell ref="S1:T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BE8B-2B2D-ED4B-8D35-4FF1E0FE5838}">
  <dimension ref="A1:BD32"/>
  <sheetViews>
    <sheetView tabSelected="1" topLeftCell="M1" workbookViewId="0">
      <selection activeCell="AY16" sqref="AY16"/>
    </sheetView>
  </sheetViews>
  <sheetFormatPr baseColWidth="10" defaultRowHeight="15" x14ac:dyDescent="0.2"/>
  <sheetData>
    <row r="1" spans="1:56" ht="16" thickBot="1" x14ac:dyDescent="0.25">
      <c r="A1" s="65" t="s">
        <v>927</v>
      </c>
      <c r="B1" s="66"/>
      <c r="C1" s="65" t="s">
        <v>928</v>
      </c>
      <c r="D1" s="66"/>
      <c r="E1" s="67" t="s">
        <v>89</v>
      </c>
      <c r="F1" s="68"/>
      <c r="G1" s="65" t="s">
        <v>929</v>
      </c>
      <c r="H1" s="66"/>
      <c r="I1" s="67" t="s">
        <v>930</v>
      </c>
      <c r="J1" s="68"/>
      <c r="K1" s="67" t="s">
        <v>931</v>
      </c>
      <c r="L1" s="68"/>
      <c r="M1" s="67" t="s">
        <v>932</v>
      </c>
      <c r="N1" s="68"/>
      <c r="O1" s="67" t="s">
        <v>962</v>
      </c>
      <c r="P1" s="68"/>
      <c r="Q1" s="67" t="s">
        <v>963</v>
      </c>
      <c r="R1" s="68"/>
      <c r="S1" s="67" t="s">
        <v>91</v>
      </c>
      <c r="T1" s="68"/>
      <c r="U1" s="67" t="s">
        <v>964</v>
      </c>
      <c r="V1" s="68"/>
      <c r="W1" s="67" t="s">
        <v>96</v>
      </c>
      <c r="X1" s="68"/>
      <c r="Y1" s="67" t="s">
        <v>95</v>
      </c>
      <c r="Z1" s="68"/>
      <c r="AA1" s="67" t="s">
        <v>102</v>
      </c>
      <c r="AB1" s="68"/>
      <c r="AC1" s="67" t="s">
        <v>104</v>
      </c>
      <c r="AD1" s="68"/>
      <c r="AE1" s="67" t="s">
        <v>106</v>
      </c>
      <c r="AF1" s="68"/>
      <c r="AG1" s="67" t="s">
        <v>107</v>
      </c>
      <c r="AH1" s="68"/>
      <c r="AI1" s="67" t="s">
        <v>109</v>
      </c>
      <c r="AJ1" s="68"/>
      <c r="AK1" s="67" t="s">
        <v>110</v>
      </c>
      <c r="AL1" s="68"/>
      <c r="AM1" s="67" t="s">
        <v>111</v>
      </c>
      <c r="AN1" s="68"/>
      <c r="AO1" s="67" t="s">
        <v>112</v>
      </c>
      <c r="AP1" s="68"/>
      <c r="AQ1" s="67" t="s">
        <v>113</v>
      </c>
      <c r="AR1" s="68"/>
      <c r="AS1" s="67" t="s">
        <v>138</v>
      </c>
      <c r="AT1" s="68"/>
      <c r="AU1" s="67" t="s">
        <v>140</v>
      </c>
      <c r="AV1" s="68"/>
      <c r="AW1" s="67" t="s">
        <v>158</v>
      </c>
      <c r="AX1" s="68"/>
      <c r="AY1" s="67" t="s">
        <v>1012</v>
      </c>
      <c r="AZ1" s="68"/>
      <c r="BA1" s="67" t="s">
        <v>145</v>
      </c>
      <c r="BB1" s="68"/>
      <c r="BC1" s="67" t="s">
        <v>146</v>
      </c>
      <c r="BD1" s="68"/>
    </row>
    <row r="2" spans="1:56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  <c r="AK2" s="1" t="s">
        <v>0</v>
      </c>
      <c r="AL2" s="2" t="s">
        <v>1</v>
      </c>
      <c r="AM2" s="1" t="s">
        <v>0</v>
      </c>
      <c r="AN2" s="2" t="s">
        <v>1</v>
      </c>
      <c r="AO2" s="1" t="s">
        <v>0</v>
      </c>
      <c r="AP2" s="2" t="s">
        <v>1</v>
      </c>
      <c r="AQ2" s="1" t="s">
        <v>0</v>
      </c>
      <c r="AR2" s="2" t="s">
        <v>1</v>
      </c>
      <c r="AS2" s="1" t="s">
        <v>0</v>
      </c>
      <c r="AT2" s="2" t="s">
        <v>1</v>
      </c>
      <c r="AU2" s="1" t="s">
        <v>0</v>
      </c>
      <c r="AV2" s="2" t="s">
        <v>1</v>
      </c>
      <c r="AW2" s="1" t="s">
        <v>0</v>
      </c>
      <c r="AX2" s="2" t="s">
        <v>1</v>
      </c>
      <c r="AY2" s="1" t="s">
        <v>0</v>
      </c>
      <c r="AZ2" s="2" t="s">
        <v>1</v>
      </c>
      <c r="BA2" s="1" t="s">
        <v>0</v>
      </c>
      <c r="BB2" s="2" t="s">
        <v>1</v>
      </c>
      <c r="BC2" s="1" t="s">
        <v>0</v>
      </c>
      <c r="BD2" s="2" t="s">
        <v>1</v>
      </c>
    </row>
    <row r="3" spans="1:56" x14ac:dyDescent="0.2">
      <c r="A3" s="27" t="s">
        <v>933</v>
      </c>
      <c r="B3" s="12">
        <v>1.25</v>
      </c>
      <c r="C3" s="27" t="s">
        <v>937</v>
      </c>
      <c r="D3" s="12">
        <v>0.65</v>
      </c>
      <c r="E3" s="29" t="s">
        <v>954</v>
      </c>
      <c r="F3" s="12">
        <v>26.88</v>
      </c>
      <c r="G3" s="27" t="s">
        <v>64</v>
      </c>
      <c r="H3" s="12">
        <v>1.6</v>
      </c>
      <c r="I3" s="27" t="s">
        <v>240</v>
      </c>
      <c r="J3" s="12">
        <v>9.59</v>
      </c>
      <c r="K3" s="27" t="s">
        <v>505</v>
      </c>
      <c r="L3" s="12">
        <v>13.5</v>
      </c>
      <c r="M3" s="27" t="s">
        <v>967</v>
      </c>
      <c r="N3" s="12">
        <v>2.8</v>
      </c>
      <c r="O3" s="27" t="s">
        <v>866</v>
      </c>
      <c r="P3" s="12">
        <v>0.95</v>
      </c>
      <c r="Q3" s="27" t="s">
        <v>982</v>
      </c>
      <c r="R3" s="12">
        <f>2*1.45</f>
        <v>2.9</v>
      </c>
      <c r="S3" s="27" t="s">
        <v>989</v>
      </c>
      <c r="T3" s="12">
        <f>2*0.85</f>
        <v>1.7</v>
      </c>
      <c r="U3" s="34" t="s">
        <v>977</v>
      </c>
      <c r="V3" s="12">
        <v>22</v>
      </c>
      <c r="W3" s="27" t="s">
        <v>470</v>
      </c>
      <c r="X3" s="12">
        <v>1.7</v>
      </c>
      <c r="Y3" s="30" t="s">
        <v>975</v>
      </c>
      <c r="Z3" s="12">
        <v>11.69</v>
      </c>
      <c r="AA3" s="29" t="s">
        <v>1002</v>
      </c>
      <c r="AB3" s="12">
        <v>15.55</v>
      </c>
      <c r="AC3" s="27" t="s">
        <v>889</v>
      </c>
      <c r="AD3" s="12">
        <v>0.95</v>
      </c>
      <c r="AE3" s="30" t="s">
        <v>994</v>
      </c>
      <c r="AF3" s="12">
        <v>2.8</v>
      </c>
      <c r="AG3" s="29" t="s">
        <v>1007</v>
      </c>
      <c r="AH3" s="12">
        <v>5.9</v>
      </c>
      <c r="AI3" s="34" t="s">
        <v>1010</v>
      </c>
      <c r="AJ3" s="13">
        <v>6.47</v>
      </c>
      <c r="AK3" s="34" t="s">
        <v>1011</v>
      </c>
      <c r="AL3" s="12">
        <v>4.46</v>
      </c>
      <c r="AM3" s="27" t="s">
        <v>889</v>
      </c>
      <c r="AN3" s="12">
        <v>0.95</v>
      </c>
      <c r="AO3" s="27" t="s">
        <v>6</v>
      </c>
      <c r="AP3" s="12">
        <v>2.4900000000000002</v>
      </c>
      <c r="AQ3" s="27" t="s">
        <v>1019</v>
      </c>
      <c r="AR3" s="12">
        <v>0.49</v>
      </c>
      <c r="AS3" s="29" t="s">
        <v>821</v>
      </c>
      <c r="AT3" s="12">
        <v>4.49</v>
      </c>
      <c r="AU3" s="27" t="s">
        <v>558</v>
      </c>
      <c r="AV3" s="12">
        <v>18</v>
      </c>
      <c r="AW3" s="27" t="s">
        <v>227</v>
      </c>
      <c r="AX3" s="12">
        <v>5.49</v>
      </c>
      <c r="AY3" s="27" t="s">
        <v>1027</v>
      </c>
      <c r="AZ3" s="12">
        <v>2.6</v>
      </c>
      <c r="BA3" s="27" t="s">
        <v>386</v>
      </c>
      <c r="BB3" s="12">
        <v>1.25</v>
      </c>
      <c r="BC3" s="27" t="s">
        <v>1015</v>
      </c>
      <c r="BD3" s="12">
        <v>1.25</v>
      </c>
    </row>
    <row r="4" spans="1:56" x14ac:dyDescent="0.2">
      <c r="A4" s="27" t="s">
        <v>272</v>
      </c>
      <c r="B4" s="12">
        <v>2</v>
      </c>
      <c r="C4" s="27" t="s">
        <v>300</v>
      </c>
      <c r="D4" s="12">
        <v>2.15</v>
      </c>
      <c r="E4" s="27" t="s">
        <v>955</v>
      </c>
      <c r="F4" s="12">
        <v>3.5</v>
      </c>
      <c r="G4" s="27" t="s">
        <v>965</v>
      </c>
      <c r="H4" s="12">
        <v>3.95</v>
      </c>
      <c r="I4" s="31"/>
      <c r="J4" s="12"/>
      <c r="K4" s="29" t="s">
        <v>970</v>
      </c>
      <c r="L4" s="12">
        <v>9</v>
      </c>
      <c r="M4" s="27" t="s">
        <v>482</v>
      </c>
      <c r="N4" s="12">
        <v>6.12</v>
      </c>
      <c r="O4" s="27" t="s">
        <v>66</v>
      </c>
      <c r="P4" s="12">
        <v>0.95</v>
      </c>
      <c r="Q4" s="30" t="s">
        <v>983</v>
      </c>
      <c r="R4" s="12">
        <f>2*3.2</f>
        <v>6.4</v>
      </c>
      <c r="S4" s="31"/>
      <c r="T4" s="12"/>
      <c r="U4" s="28" t="s">
        <v>979</v>
      </c>
      <c r="V4" s="13">
        <f>3*1.5</f>
        <v>4.5</v>
      </c>
      <c r="W4" s="31"/>
      <c r="X4" s="12"/>
      <c r="Y4" s="30" t="s">
        <v>976</v>
      </c>
      <c r="Z4" s="12">
        <f>2*13.99-9.8</f>
        <v>18.18</v>
      </c>
      <c r="AA4" s="29" t="s">
        <v>1003</v>
      </c>
      <c r="AB4" s="12">
        <v>9.99</v>
      </c>
      <c r="AC4" s="27" t="s">
        <v>998</v>
      </c>
      <c r="AD4" s="12">
        <v>0.95</v>
      </c>
      <c r="AE4" s="27" t="s">
        <v>997</v>
      </c>
      <c r="AF4" s="12">
        <v>2.75</v>
      </c>
      <c r="AG4" s="31"/>
      <c r="AH4" s="12"/>
      <c r="AI4" s="28" t="s">
        <v>1009</v>
      </c>
      <c r="AJ4" s="13">
        <v>5.4</v>
      </c>
      <c r="AK4" s="27" t="s">
        <v>470</v>
      </c>
      <c r="AL4" s="12">
        <v>2.2999999999999998</v>
      </c>
      <c r="AM4" s="30" t="s">
        <v>156</v>
      </c>
      <c r="AN4" s="12">
        <v>2.0499999999999998</v>
      </c>
      <c r="AO4" s="27" t="s">
        <v>990</v>
      </c>
      <c r="AP4" s="12">
        <v>1.0900000000000001</v>
      </c>
      <c r="AQ4" s="27" t="s">
        <v>1020</v>
      </c>
      <c r="AR4" s="12">
        <v>0.59</v>
      </c>
      <c r="AS4" s="31"/>
      <c r="AT4" s="12"/>
      <c r="AU4" s="30" t="s">
        <v>92</v>
      </c>
      <c r="AV4" s="12">
        <v>9</v>
      </c>
      <c r="AW4" s="34" t="s">
        <v>984</v>
      </c>
      <c r="AX4" s="12">
        <v>4.1500000000000004</v>
      </c>
      <c r="AY4" s="27" t="s">
        <v>1028</v>
      </c>
      <c r="AZ4" s="12">
        <v>1.25</v>
      </c>
      <c r="BA4" s="27" t="s">
        <v>171</v>
      </c>
      <c r="BB4" s="12">
        <v>1.35</v>
      </c>
      <c r="BC4" s="27" t="s">
        <v>246</v>
      </c>
      <c r="BD4" s="12">
        <v>2.6</v>
      </c>
    </row>
    <row r="5" spans="1:56" x14ac:dyDescent="0.2">
      <c r="A5" s="27" t="s">
        <v>934</v>
      </c>
      <c r="B5" s="12">
        <v>3</v>
      </c>
      <c r="C5" s="27" t="s">
        <v>340</v>
      </c>
      <c r="D5" s="12">
        <v>1.49</v>
      </c>
      <c r="E5" s="31"/>
      <c r="F5" s="12"/>
      <c r="G5" s="27" t="s">
        <v>966</v>
      </c>
      <c r="H5" s="12">
        <f>3*1</f>
        <v>3</v>
      </c>
      <c r="I5" s="31"/>
      <c r="J5" s="12"/>
      <c r="K5" s="31"/>
      <c r="L5" s="12"/>
      <c r="M5" s="30" t="s">
        <v>971</v>
      </c>
      <c r="N5" s="12">
        <v>4.25</v>
      </c>
      <c r="O5" s="27" t="s">
        <v>968</v>
      </c>
      <c r="P5" s="12">
        <f>3*3.09</f>
        <v>9.27</v>
      </c>
      <c r="Q5" s="27" t="s">
        <v>171</v>
      </c>
      <c r="R5" s="12">
        <v>1.65</v>
      </c>
      <c r="S5" s="31"/>
      <c r="T5" s="12"/>
      <c r="U5" s="28" t="s">
        <v>980</v>
      </c>
      <c r="V5" s="13">
        <v>1.25</v>
      </c>
      <c r="W5" s="31"/>
      <c r="X5" s="12"/>
      <c r="Y5" s="30" t="s">
        <v>978</v>
      </c>
      <c r="Z5" s="12">
        <v>6.99</v>
      </c>
      <c r="AA5" s="34" t="s">
        <v>923</v>
      </c>
      <c r="AB5" s="12">
        <v>6.5</v>
      </c>
      <c r="AC5" s="27" t="s">
        <v>999</v>
      </c>
      <c r="AD5" s="12">
        <v>1.79</v>
      </c>
      <c r="AE5" s="27" t="s">
        <v>246</v>
      </c>
      <c r="AF5" s="12">
        <v>3</v>
      </c>
      <c r="AG5" s="31"/>
      <c r="AH5" s="12"/>
      <c r="AI5" s="10" t="s">
        <v>277</v>
      </c>
      <c r="AJ5" s="13">
        <v>10.4</v>
      </c>
      <c r="AK5" s="29" t="s">
        <v>1006</v>
      </c>
      <c r="AL5" s="12">
        <v>0.85</v>
      </c>
      <c r="AM5" s="27" t="s">
        <v>996</v>
      </c>
      <c r="AN5" s="12">
        <v>2.2999999999999998</v>
      </c>
      <c r="AO5" s="27" t="s">
        <v>12</v>
      </c>
      <c r="AP5" s="12">
        <v>0.95</v>
      </c>
      <c r="AQ5" s="27" t="s">
        <v>1021</v>
      </c>
      <c r="AR5" s="12">
        <v>0.79</v>
      </c>
      <c r="AS5" s="31"/>
      <c r="AT5" s="12"/>
      <c r="AU5" s="27" t="s">
        <v>1033</v>
      </c>
      <c r="AV5" s="12">
        <v>6.2</v>
      </c>
      <c r="AW5" s="27" t="s">
        <v>946</v>
      </c>
      <c r="AX5" s="12">
        <f>2*0.95</f>
        <v>1.9</v>
      </c>
      <c r="AY5" s="27" t="s">
        <v>246</v>
      </c>
      <c r="AZ5" s="12">
        <v>2.85</v>
      </c>
      <c r="BA5" s="27" t="s">
        <v>1029</v>
      </c>
      <c r="BB5" s="12">
        <v>2.4900000000000002</v>
      </c>
      <c r="BC5" s="27" t="s">
        <v>1016</v>
      </c>
      <c r="BD5" s="12">
        <v>1.7</v>
      </c>
    </row>
    <row r="6" spans="1:56" x14ac:dyDescent="0.2">
      <c r="A6" s="10" t="s">
        <v>174</v>
      </c>
      <c r="B6" s="13">
        <v>-2.75</v>
      </c>
      <c r="C6" s="10" t="s">
        <v>938</v>
      </c>
      <c r="D6" s="13">
        <v>0.75</v>
      </c>
      <c r="E6" s="32"/>
      <c r="F6" s="13"/>
      <c r="G6" s="10" t="s">
        <v>386</v>
      </c>
      <c r="H6" s="13">
        <v>1.25</v>
      </c>
      <c r="I6" s="32"/>
      <c r="J6" s="13"/>
      <c r="K6" s="32"/>
      <c r="L6" s="13"/>
      <c r="M6" s="28" t="s">
        <v>972</v>
      </c>
      <c r="N6" s="13">
        <v>16.34</v>
      </c>
      <c r="O6" s="10" t="s">
        <v>969</v>
      </c>
      <c r="P6" s="13">
        <v>2.19</v>
      </c>
      <c r="Q6" s="32"/>
      <c r="R6" s="13"/>
      <c r="S6" s="32"/>
      <c r="T6" s="13"/>
      <c r="U6" s="11" t="s">
        <v>981</v>
      </c>
      <c r="V6" s="13">
        <v>2.5</v>
      </c>
      <c r="W6" s="32"/>
      <c r="X6" s="13"/>
      <c r="Y6" s="33" t="s">
        <v>984</v>
      </c>
      <c r="Z6" s="13">
        <v>4.75</v>
      </c>
      <c r="AA6" s="32"/>
      <c r="AB6" s="13"/>
      <c r="AC6" s="10" t="s">
        <v>1000</v>
      </c>
      <c r="AD6" s="13">
        <v>2.99</v>
      </c>
      <c r="AE6" s="10" t="s">
        <v>161</v>
      </c>
      <c r="AF6" s="13">
        <v>-3.65</v>
      </c>
      <c r="AG6" s="32"/>
      <c r="AH6" s="13"/>
      <c r="AI6" s="32"/>
      <c r="AJ6" s="13"/>
      <c r="AK6" s="10" t="s">
        <v>1008</v>
      </c>
      <c r="AL6" s="13">
        <v>10.81</v>
      </c>
      <c r="AM6" s="10" t="s">
        <v>1004</v>
      </c>
      <c r="AN6" s="13">
        <v>2.75</v>
      </c>
      <c r="AO6" s="10" t="s">
        <v>171</v>
      </c>
      <c r="AP6" s="13">
        <v>1.35</v>
      </c>
      <c r="AQ6" s="10" t="s">
        <v>317</v>
      </c>
      <c r="AR6" s="13">
        <v>3.49</v>
      </c>
      <c r="AS6" s="32"/>
      <c r="AT6" s="13"/>
      <c r="AU6" s="28" t="s">
        <v>1034</v>
      </c>
      <c r="AV6" s="13">
        <v>14.4</v>
      </c>
      <c r="AW6" s="10" t="s">
        <v>482</v>
      </c>
      <c r="AX6" s="13">
        <v>12.24</v>
      </c>
      <c r="AY6" s="10" t="s">
        <v>174</v>
      </c>
      <c r="AZ6" s="13">
        <v>-3.3</v>
      </c>
      <c r="BA6" s="10" t="s">
        <v>148</v>
      </c>
      <c r="BB6" s="13">
        <v>4.49</v>
      </c>
      <c r="BC6" s="10" t="s">
        <v>1017</v>
      </c>
      <c r="BD6" s="13">
        <v>-2.15</v>
      </c>
    </row>
    <row r="7" spans="1:56" x14ac:dyDescent="0.2">
      <c r="A7" s="10" t="s">
        <v>942</v>
      </c>
      <c r="B7" s="13">
        <v>1.0900000000000001</v>
      </c>
      <c r="C7" s="10" t="s">
        <v>939</v>
      </c>
      <c r="D7" s="13">
        <v>2.4900000000000002</v>
      </c>
      <c r="E7" s="32"/>
      <c r="F7" s="13"/>
      <c r="G7" s="10" t="s">
        <v>438</v>
      </c>
      <c r="H7" s="13">
        <f>3*1.09</f>
        <v>3.2700000000000005</v>
      </c>
      <c r="I7" s="32"/>
      <c r="J7" s="13"/>
      <c r="K7" s="32"/>
      <c r="L7" s="13"/>
      <c r="M7" s="32"/>
      <c r="N7" s="13"/>
      <c r="O7" s="10" t="s">
        <v>233</v>
      </c>
      <c r="P7" s="13">
        <v>4.3499999999999996</v>
      </c>
      <c r="Q7" s="32"/>
      <c r="R7" s="13"/>
      <c r="S7" s="32"/>
      <c r="T7" s="13"/>
      <c r="U7" s="10" t="s">
        <v>985</v>
      </c>
      <c r="V7" s="13">
        <v>0.56000000000000005</v>
      </c>
      <c r="W7" s="32"/>
      <c r="X7" s="13"/>
      <c r="Y7" s="11" t="s">
        <v>84</v>
      </c>
      <c r="Z7" s="13">
        <v>450</v>
      </c>
      <c r="AA7" s="32"/>
      <c r="AB7" s="13"/>
      <c r="AC7" s="10" t="s">
        <v>1001</v>
      </c>
      <c r="AD7" s="13">
        <v>2.4900000000000002</v>
      </c>
      <c r="AE7" s="32"/>
      <c r="AF7" s="13"/>
      <c r="AG7" s="32"/>
      <c r="AH7" s="13"/>
      <c r="AI7" s="32"/>
      <c r="AJ7" s="13"/>
      <c r="AK7" s="28" t="s">
        <v>1009</v>
      </c>
      <c r="AL7" s="13">
        <v>5.39</v>
      </c>
      <c r="AM7" s="28" t="s">
        <v>1005</v>
      </c>
      <c r="AN7" s="13">
        <v>8.1</v>
      </c>
      <c r="AO7" s="11" t="s">
        <v>992</v>
      </c>
      <c r="AP7" s="13">
        <f>2*5.15</f>
        <v>10.3</v>
      </c>
      <c r="AQ7" s="10" t="s">
        <v>1022</v>
      </c>
      <c r="AR7" s="13">
        <v>2.79</v>
      </c>
      <c r="AS7" s="32"/>
      <c r="AT7" s="13"/>
      <c r="AU7" s="32"/>
      <c r="AV7" s="13"/>
      <c r="AW7" s="32"/>
      <c r="AX7" s="13"/>
      <c r="AY7" s="10" t="s">
        <v>318</v>
      </c>
      <c r="AZ7" s="13">
        <f>2*2.2</f>
        <v>4.4000000000000004</v>
      </c>
      <c r="BA7" s="28" t="s">
        <v>845</v>
      </c>
      <c r="BB7" s="13">
        <v>-200</v>
      </c>
      <c r="BC7" s="10" t="s">
        <v>171</v>
      </c>
      <c r="BD7" s="13">
        <v>2.0499999999999998</v>
      </c>
    </row>
    <row r="8" spans="1:56" x14ac:dyDescent="0.2">
      <c r="A8" s="10" t="s">
        <v>340</v>
      </c>
      <c r="B8" s="13">
        <v>1.39</v>
      </c>
      <c r="C8" s="10" t="s">
        <v>364</v>
      </c>
      <c r="D8" s="13">
        <v>3.49</v>
      </c>
      <c r="E8" s="32"/>
      <c r="F8" s="13"/>
      <c r="G8" s="10" t="s">
        <v>621</v>
      </c>
      <c r="H8" s="13">
        <v>2.25</v>
      </c>
      <c r="I8" s="32"/>
      <c r="J8" s="13"/>
      <c r="K8" s="32"/>
      <c r="L8" s="13"/>
      <c r="M8" s="32"/>
      <c r="N8" s="13"/>
      <c r="O8" s="28" t="s">
        <v>83</v>
      </c>
      <c r="P8" s="13">
        <v>2</v>
      </c>
      <c r="Q8" s="32"/>
      <c r="R8" s="13"/>
      <c r="S8" s="32"/>
      <c r="T8" s="13"/>
      <c r="U8" s="10" t="s">
        <v>438</v>
      </c>
      <c r="V8" s="13">
        <f>3*1.69</f>
        <v>5.07</v>
      </c>
      <c r="W8" s="32"/>
      <c r="X8" s="13"/>
      <c r="Y8" s="32"/>
      <c r="Z8" s="13"/>
      <c r="AA8" s="32"/>
      <c r="AB8" s="13"/>
      <c r="AC8" s="10" t="s">
        <v>318</v>
      </c>
      <c r="AD8" s="13">
        <v>1.0900000000000001</v>
      </c>
      <c r="AE8" s="32"/>
      <c r="AF8" s="13"/>
      <c r="AG8" s="32"/>
      <c r="AH8" s="13"/>
      <c r="AI8" s="32"/>
      <c r="AJ8" s="13"/>
      <c r="AK8" s="28" t="s">
        <v>105</v>
      </c>
      <c r="AL8" s="13">
        <v>3</v>
      </c>
      <c r="AM8" s="32"/>
      <c r="AN8" s="13"/>
      <c r="AO8" s="10" t="s">
        <v>991</v>
      </c>
      <c r="AP8" s="13">
        <v>2.0499999999999998</v>
      </c>
      <c r="AQ8" s="10" t="s">
        <v>451</v>
      </c>
      <c r="AR8" s="13">
        <v>0.95</v>
      </c>
      <c r="AS8" s="32"/>
      <c r="AT8" s="13"/>
      <c r="AU8" s="32"/>
      <c r="AV8" s="13"/>
      <c r="AW8" s="32"/>
      <c r="AX8" s="13"/>
      <c r="AY8" s="32"/>
      <c r="AZ8" s="13"/>
      <c r="BA8" s="32"/>
      <c r="BB8" s="13"/>
      <c r="BC8" s="10" t="s">
        <v>1015</v>
      </c>
      <c r="BD8" s="13">
        <v>1.25</v>
      </c>
    </row>
    <row r="9" spans="1:56" x14ac:dyDescent="0.2">
      <c r="A9" s="10" t="s">
        <v>943</v>
      </c>
      <c r="B9" s="13">
        <v>2.59</v>
      </c>
      <c r="C9" s="10" t="s">
        <v>940</v>
      </c>
      <c r="D9" s="13">
        <v>2.09</v>
      </c>
      <c r="E9" s="32"/>
      <c r="F9" s="13"/>
      <c r="G9" s="28" t="s">
        <v>973</v>
      </c>
      <c r="H9" s="13">
        <v>12</v>
      </c>
      <c r="I9" s="32"/>
      <c r="J9" s="13"/>
      <c r="K9" s="32"/>
      <c r="L9" s="13"/>
      <c r="M9" s="32"/>
      <c r="N9" s="13"/>
      <c r="O9" s="32"/>
      <c r="P9" s="13"/>
      <c r="Q9" s="32"/>
      <c r="R9" s="13"/>
      <c r="S9" s="32"/>
      <c r="T9" s="13"/>
      <c r="U9" s="10" t="s">
        <v>986</v>
      </c>
      <c r="V9" s="13">
        <f>4*2.19</f>
        <v>8.76</v>
      </c>
      <c r="W9" s="32"/>
      <c r="X9" s="13"/>
      <c r="Y9" s="32"/>
      <c r="Z9" s="13"/>
      <c r="AA9" s="32"/>
      <c r="AB9" s="13"/>
      <c r="AC9" s="32"/>
      <c r="AD9" s="13"/>
      <c r="AE9" s="32"/>
      <c r="AF9" s="13"/>
      <c r="AG9" s="32"/>
      <c r="AH9" s="13"/>
      <c r="AI9" s="32"/>
      <c r="AJ9" s="13"/>
      <c r="AK9" s="32"/>
      <c r="AL9" s="13"/>
      <c r="AM9" s="32"/>
      <c r="AN9" s="13"/>
      <c r="AO9" s="10" t="s">
        <v>934</v>
      </c>
      <c r="AP9" s="13">
        <v>2.85</v>
      </c>
      <c r="AQ9" s="28" t="s">
        <v>1023</v>
      </c>
      <c r="AR9" s="13">
        <f>-0.24-0.15</f>
        <v>-0.39</v>
      </c>
      <c r="AS9" s="32"/>
      <c r="AT9" s="13"/>
      <c r="AU9" s="32"/>
      <c r="AV9" s="13"/>
      <c r="AW9" s="32"/>
      <c r="AX9" s="13"/>
      <c r="AY9" s="32"/>
      <c r="AZ9" s="13"/>
      <c r="BA9" s="32"/>
      <c r="BB9" s="13"/>
      <c r="BC9" s="10" t="s">
        <v>246</v>
      </c>
      <c r="BD9" s="13">
        <v>2.6</v>
      </c>
    </row>
    <row r="10" spans="1:56" x14ac:dyDescent="0.2">
      <c r="A10" s="10" t="s">
        <v>482</v>
      </c>
      <c r="B10" s="13">
        <v>6.12</v>
      </c>
      <c r="C10" s="28" t="s">
        <v>956</v>
      </c>
      <c r="D10" s="13">
        <v>26.29</v>
      </c>
      <c r="E10" s="32"/>
      <c r="F10" s="13"/>
      <c r="G10" s="10" t="s">
        <v>974</v>
      </c>
      <c r="H10" s="13">
        <v>1.5</v>
      </c>
      <c r="I10" s="32"/>
      <c r="J10" s="13"/>
      <c r="K10" s="32"/>
      <c r="L10" s="13"/>
      <c r="M10" s="32"/>
      <c r="N10" s="13"/>
      <c r="O10" s="32"/>
      <c r="P10" s="13"/>
      <c r="Q10" s="32"/>
      <c r="R10" s="13"/>
      <c r="S10" s="32"/>
      <c r="T10" s="13"/>
      <c r="U10" s="11" t="s">
        <v>987</v>
      </c>
      <c r="V10" s="13">
        <v>0.79</v>
      </c>
      <c r="W10" s="32"/>
      <c r="X10" s="13"/>
      <c r="Y10" s="32"/>
      <c r="Z10" s="13"/>
      <c r="AA10" s="32"/>
      <c r="AB10" s="13"/>
      <c r="AC10" s="32"/>
      <c r="AD10" s="13"/>
      <c r="AE10" s="32"/>
      <c r="AF10" s="13"/>
      <c r="AG10" s="32"/>
      <c r="AH10" s="13"/>
      <c r="AI10" s="32"/>
      <c r="AJ10" s="13"/>
      <c r="AK10" s="32"/>
      <c r="AL10" s="13"/>
      <c r="AM10" s="32"/>
      <c r="AN10" s="13"/>
      <c r="AO10" s="10" t="s">
        <v>993</v>
      </c>
      <c r="AP10" s="13">
        <v>1.25</v>
      </c>
      <c r="AQ10" s="10" t="s">
        <v>1024</v>
      </c>
      <c r="AR10" s="13">
        <v>2.2000000000000002</v>
      </c>
      <c r="AS10" s="32"/>
      <c r="AT10" s="13"/>
      <c r="AU10" s="32"/>
      <c r="AV10" s="13"/>
      <c r="AW10" s="32"/>
      <c r="AX10" s="13"/>
      <c r="AY10" s="32"/>
      <c r="AZ10" s="13"/>
      <c r="BA10" s="32"/>
      <c r="BB10" s="13"/>
      <c r="BC10" s="10" t="s">
        <v>1017</v>
      </c>
      <c r="BD10" s="13">
        <v>-2.5</v>
      </c>
    </row>
    <row r="11" spans="1:56" x14ac:dyDescent="0.2">
      <c r="A11" s="10" t="s">
        <v>499</v>
      </c>
      <c r="B11" s="13">
        <v>9</v>
      </c>
      <c r="C11" s="32"/>
      <c r="D11" s="13"/>
      <c r="E11" s="32"/>
      <c r="F11" s="13"/>
      <c r="G11" s="32"/>
      <c r="H11" s="13"/>
      <c r="I11" s="32"/>
      <c r="J11" s="13"/>
      <c r="K11" s="32"/>
      <c r="L11" s="13"/>
      <c r="M11" s="32"/>
      <c r="N11" s="13"/>
      <c r="O11" s="32"/>
      <c r="P11" s="13"/>
      <c r="Q11" s="32"/>
      <c r="R11" s="13"/>
      <c r="S11" s="32"/>
      <c r="T11" s="13"/>
      <c r="U11" s="10" t="s">
        <v>386</v>
      </c>
      <c r="V11" s="13">
        <v>1.25</v>
      </c>
      <c r="W11" s="32"/>
      <c r="X11" s="13"/>
      <c r="Y11" s="32"/>
      <c r="Z11" s="13"/>
      <c r="AA11" s="32"/>
      <c r="AB11" s="13"/>
      <c r="AC11" s="32"/>
      <c r="AD11" s="13"/>
      <c r="AE11" s="32"/>
      <c r="AF11" s="13"/>
      <c r="AG11" s="32"/>
      <c r="AH11" s="13"/>
      <c r="AI11" s="32"/>
      <c r="AJ11" s="13"/>
      <c r="AK11" s="32"/>
      <c r="AL11" s="13"/>
      <c r="AM11" s="32"/>
      <c r="AN11" s="13"/>
      <c r="AO11" s="10" t="s">
        <v>174</v>
      </c>
      <c r="AP11" s="13">
        <v>-3.85</v>
      </c>
      <c r="AQ11" s="10" t="s">
        <v>1025</v>
      </c>
      <c r="AR11" s="13">
        <v>1.25</v>
      </c>
      <c r="AS11" s="32"/>
      <c r="AT11" s="13"/>
      <c r="AU11" s="32"/>
      <c r="AV11" s="13"/>
      <c r="AW11" s="32"/>
      <c r="AX11" s="13"/>
      <c r="AY11" s="32"/>
      <c r="AZ11" s="13"/>
      <c r="BA11" s="32"/>
      <c r="BB11" s="13"/>
      <c r="BC11" s="28" t="s">
        <v>1032</v>
      </c>
      <c r="BD11" s="13">
        <v>42.48</v>
      </c>
    </row>
    <row r="12" spans="1:56" x14ac:dyDescent="0.2">
      <c r="A12" s="32"/>
      <c r="B12" s="13"/>
      <c r="C12" s="32"/>
      <c r="D12" s="13"/>
      <c r="E12" s="32"/>
      <c r="F12" s="13"/>
      <c r="G12" s="32"/>
      <c r="H12" s="13"/>
      <c r="I12" s="32"/>
      <c r="J12" s="13"/>
      <c r="K12" s="32"/>
      <c r="L12" s="13"/>
      <c r="M12" s="32"/>
      <c r="N12" s="13"/>
      <c r="O12" s="32"/>
      <c r="P12" s="13"/>
      <c r="Q12" s="32"/>
      <c r="R12" s="13"/>
      <c r="S12" s="32"/>
      <c r="T12" s="13"/>
      <c r="U12" s="10" t="s">
        <v>375</v>
      </c>
      <c r="V12" s="13">
        <v>1.85</v>
      </c>
      <c r="W12" s="32"/>
      <c r="X12" s="13"/>
      <c r="Y12" s="32"/>
      <c r="Z12" s="13"/>
      <c r="AA12" s="32"/>
      <c r="AB12" s="13"/>
      <c r="AC12" s="32"/>
      <c r="AD12" s="13"/>
      <c r="AE12" s="32"/>
      <c r="AF12" s="13"/>
      <c r="AG12" s="32"/>
      <c r="AH12" s="13"/>
      <c r="AI12" s="32"/>
      <c r="AJ12" s="13"/>
      <c r="AK12" s="32"/>
      <c r="AL12" s="13"/>
      <c r="AM12" s="32"/>
      <c r="AN12" s="13"/>
      <c r="AO12" s="11" t="s">
        <v>995</v>
      </c>
      <c r="AP12" s="13">
        <f>3*2</f>
        <v>6</v>
      </c>
      <c r="AQ12" s="10" t="s">
        <v>1026</v>
      </c>
      <c r="AR12" s="13">
        <v>0.75</v>
      </c>
      <c r="AS12" s="32"/>
      <c r="AT12" s="13"/>
      <c r="AU12" s="32"/>
      <c r="AV12" s="13"/>
      <c r="AW12" s="32"/>
      <c r="AX12" s="13"/>
      <c r="AY12" s="32"/>
      <c r="AZ12" s="13"/>
      <c r="BA12" s="32"/>
      <c r="BB12" s="13"/>
      <c r="BC12" s="32"/>
      <c r="BD12" s="13"/>
    </row>
    <row r="13" spans="1:56" x14ac:dyDescent="0.2">
      <c r="A13" s="32"/>
      <c r="B13" s="13"/>
      <c r="C13" s="32"/>
      <c r="D13" s="13"/>
      <c r="E13" s="32"/>
      <c r="F13" s="13"/>
      <c r="G13" s="32"/>
      <c r="H13" s="13"/>
      <c r="I13" s="32"/>
      <c r="J13" s="13"/>
      <c r="K13" s="32"/>
      <c r="L13" s="13"/>
      <c r="M13" s="32"/>
      <c r="N13" s="13"/>
      <c r="O13" s="32"/>
      <c r="P13" s="13"/>
      <c r="Q13" s="32"/>
      <c r="R13" s="13"/>
      <c r="S13" s="32"/>
      <c r="T13" s="13"/>
      <c r="U13" s="33" t="s">
        <v>988</v>
      </c>
      <c r="V13" s="13">
        <v>4.09</v>
      </c>
      <c r="W13" s="32"/>
      <c r="X13" s="13"/>
      <c r="Y13" s="32"/>
      <c r="Z13" s="13"/>
      <c r="AA13" s="32"/>
      <c r="AB13" s="13"/>
      <c r="AC13" s="32"/>
      <c r="AD13" s="13"/>
      <c r="AE13" s="32"/>
      <c r="AF13" s="13"/>
      <c r="AG13" s="32"/>
      <c r="AH13" s="13"/>
      <c r="AI13" s="32"/>
      <c r="AJ13" s="13"/>
      <c r="AK13" s="32"/>
      <c r="AL13" s="13"/>
      <c r="AM13" s="32"/>
      <c r="AN13" s="13"/>
      <c r="AO13" s="32"/>
      <c r="AP13" s="13"/>
      <c r="AQ13" s="10" t="s">
        <v>12</v>
      </c>
      <c r="AR13" s="13">
        <v>0.9</v>
      </c>
      <c r="AS13" s="32"/>
      <c r="AT13" s="13"/>
      <c r="AU13" s="32"/>
      <c r="AV13" s="13"/>
      <c r="AW13" s="32"/>
      <c r="AX13" s="13"/>
      <c r="AY13" s="32"/>
      <c r="AZ13" s="13"/>
      <c r="BA13" s="32"/>
      <c r="BB13" s="13"/>
      <c r="BC13" s="32"/>
      <c r="BD13" s="13"/>
    </row>
    <row r="14" spans="1:56" x14ac:dyDescent="0.2">
      <c r="A14" s="32"/>
      <c r="B14" s="13"/>
      <c r="C14" s="32"/>
      <c r="D14" s="13"/>
      <c r="E14" s="32"/>
      <c r="F14" s="13"/>
      <c r="G14" s="32"/>
      <c r="H14" s="13"/>
      <c r="I14" s="32"/>
      <c r="J14" s="13"/>
      <c r="K14" s="32"/>
      <c r="L14" s="13"/>
      <c r="M14" s="32"/>
      <c r="N14" s="13"/>
      <c r="O14" s="32"/>
      <c r="P14" s="13"/>
      <c r="Q14" s="32"/>
      <c r="R14" s="13"/>
      <c r="S14" s="32"/>
      <c r="T14" s="13"/>
      <c r="U14" s="28" t="s">
        <v>467</v>
      </c>
      <c r="V14" s="13">
        <v>1</v>
      </c>
      <c r="W14" s="32"/>
      <c r="X14" s="13"/>
      <c r="Y14" s="32"/>
      <c r="Z14" s="13"/>
      <c r="AA14" s="32"/>
      <c r="AB14" s="13"/>
      <c r="AC14" s="32"/>
      <c r="AD14" s="13"/>
      <c r="AE14" s="32"/>
      <c r="AF14" s="13"/>
      <c r="AG14" s="32"/>
      <c r="AH14" s="13"/>
      <c r="AI14" s="32"/>
      <c r="AJ14" s="13"/>
      <c r="AK14" s="32"/>
      <c r="AL14" s="13"/>
      <c r="AM14" s="32"/>
      <c r="AN14" s="13"/>
      <c r="AO14" s="32"/>
      <c r="AP14" s="13"/>
      <c r="AQ14" s="10" t="s">
        <v>153</v>
      </c>
      <c r="AR14" s="13">
        <v>0.7</v>
      </c>
      <c r="AS14" s="32"/>
      <c r="AT14" s="13"/>
      <c r="AU14" s="32"/>
      <c r="AV14" s="13"/>
      <c r="AW14" s="32"/>
      <c r="AX14" s="13"/>
      <c r="AY14" s="32"/>
      <c r="AZ14" s="13"/>
      <c r="BA14" s="32"/>
      <c r="BB14" s="13"/>
      <c r="BC14" s="32"/>
      <c r="BD14" s="13"/>
    </row>
    <row r="15" spans="1:56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32"/>
      <c r="N15" s="13"/>
      <c r="O15" s="32"/>
      <c r="P15" s="13"/>
      <c r="Q15" s="32"/>
      <c r="R15" s="13"/>
      <c r="S15" s="32"/>
      <c r="T15" s="13"/>
      <c r="U15" s="32"/>
      <c r="V15" s="13"/>
      <c r="W15" s="32"/>
      <c r="X15" s="13"/>
      <c r="Y15" s="32"/>
      <c r="Z15" s="13"/>
      <c r="AA15" s="32"/>
      <c r="AB15" s="13"/>
      <c r="AC15" s="32"/>
      <c r="AD15" s="13"/>
      <c r="AE15" s="32"/>
      <c r="AF15" s="13"/>
      <c r="AG15" s="32"/>
      <c r="AH15" s="13"/>
      <c r="AI15" s="32"/>
      <c r="AJ15" s="13"/>
      <c r="AK15" s="32"/>
      <c r="AL15" s="13"/>
      <c r="AM15" s="32"/>
      <c r="AN15" s="13"/>
      <c r="AO15" s="32"/>
      <c r="AP15" s="13"/>
      <c r="AQ15" s="32"/>
      <c r="AR15" s="13"/>
      <c r="AS15" s="32"/>
      <c r="AT15" s="13"/>
      <c r="AU15" s="32"/>
      <c r="AV15" s="13"/>
      <c r="AW15" s="32"/>
      <c r="AX15" s="13"/>
      <c r="AY15" s="32"/>
      <c r="AZ15" s="13"/>
      <c r="BA15" s="32"/>
      <c r="BB15" s="13"/>
      <c r="BC15" s="32"/>
      <c r="BD15" s="13"/>
    </row>
    <row r="16" spans="1:56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32"/>
      <c r="N16" s="13"/>
      <c r="O16" s="32"/>
      <c r="P16" s="13"/>
      <c r="Q16" s="32"/>
      <c r="R16" s="13"/>
      <c r="S16" s="32"/>
      <c r="T16" s="13"/>
      <c r="U16" s="32"/>
      <c r="V16" s="13"/>
      <c r="W16" s="32"/>
      <c r="X16" s="13"/>
      <c r="Y16" s="32"/>
      <c r="Z16" s="13"/>
      <c r="AA16" s="32"/>
      <c r="AB16" s="13"/>
      <c r="AC16" s="32"/>
      <c r="AD16" s="13"/>
      <c r="AE16" s="32"/>
      <c r="AF16" s="13"/>
      <c r="AG16" s="32"/>
      <c r="AH16" s="13"/>
      <c r="AI16" s="32"/>
      <c r="AJ16" s="13"/>
      <c r="AK16" s="32"/>
      <c r="AL16" s="13"/>
      <c r="AM16" s="32"/>
      <c r="AN16" s="13"/>
      <c r="AO16" s="32"/>
      <c r="AP16" s="13"/>
      <c r="AQ16" s="32"/>
      <c r="AR16" s="13"/>
      <c r="AS16" s="32"/>
      <c r="AT16" s="13"/>
      <c r="AU16" s="32"/>
      <c r="AV16" s="13"/>
      <c r="AW16" s="32"/>
      <c r="AX16" s="13"/>
      <c r="AY16" s="32"/>
      <c r="AZ16" s="13"/>
      <c r="BA16" s="32"/>
      <c r="BB16" s="13"/>
      <c r="BC16" s="32"/>
      <c r="BD16" s="13"/>
    </row>
    <row r="17" spans="1:56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32"/>
      <c r="N17" s="13"/>
      <c r="O17" s="32"/>
      <c r="P17" s="13"/>
      <c r="Q17" s="32"/>
      <c r="R17" s="13"/>
      <c r="S17" s="32"/>
      <c r="T17" s="13"/>
      <c r="U17" s="32"/>
      <c r="V17" s="13"/>
      <c r="W17" s="32"/>
      <c r="X17" s="13"/>
      <c r="Y17" s="32"/>
      <c r="Z17" s="13"/>
      <c r="AA17" s="32"/>
      <c r="AB17" s="13"/>
      <c r="AC17" s="32"/>
      <c r="AD17" s="13"/>
      <c r="AE17" s="32"/>
      <c r="AF17" s="13"/>
      <c r="AG17" s="32"/>
      <c r="AH17" s="13"/>
      <c r="AI17" s="32"/>
      <c r="AJ17" s="13"/>
      <c r="AK17" s="32"/>
      <c r="AL17" s="13"/>
      <c r="AM17" s="32"/>
      <c r="AN17" s="13"/>
      <c r="AO17" s="32"/>
      <c r="AP17" s="13"/>
      <c r="AQ17" s="32"/>
      <c r="AR17" s="13"/>
      <c r="AS17" s="32"/>
      <c r="AT17" s="13"/>
      <c r="AU17" s="32"/>
      <c r="AV17" s="13"/>
      <c r="AW17" s="32"/>
      <c r="AX17" s="13"/>
      <c r="AY17" s="32"/>
      <c r="AZ17" s="13"/>
      <c r="BA17" s="32"/>
      <c r="BB17" s="13"/>
      <c r="BC17" s="32"/>
      <c r="BD17" s="13"/>
    </row>
    <row r="18" spans="1:56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32"/>
      <c r="T18" s="13"/>
      <c r="U18" s="32"/>
      <c r="V18" s="13"/>
      <c r="W18" s="32"/>
      <c r="X18" s="13"/>
      <c r="Y18" s="32"/>
      <c r="Z18" s="13"/>
      <c r="AA18" s="32"/>
      <c r="AB18" s="13"/>
      <c r="AC18" s="32"/>
      <c r="AD18" s="13"/>
      <c r="AE18" s="32"/>
      <c r="AF18" s="13"/>
      <c r="AG18" s="32"/>
      <c r="AH18" s="13"/>
      <c r="AI18" s="32"/>
      <c r="AJ18" s="13"/>
      <c r="AK18" s="32"/>
      <c r="AL18" s="13"/>
      <c r="AM18" s="32"/>
      <c r="AN18" s="13"/>
      <c r="AO18" s="32"/>
      <c r="AP18" s="13"/>
      <c r="AQ18" s="32"/>
      <c r="AR18" s="13"/>
      <c r="AS18" s="32"/>
      <c r="AT18" s="13"/>
      <c r="AU18" s="32"/>
      <c r="AV18" s="13"/>
      <c r="AW18" s="32"/>
      <c r="AX18" s="13"/>
      <c r="AY18" s="32"/>
      <c r="AZ18" s="13"/>
      <c r="BA18" s="32"/>
      <c r="BB18" s="13"/>
      <c r="BC18" s="32"/>
      <c r="BD18" s="13"/>
    </row>
    <row r="19" spans="1:56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32"/>
      <c r="T19" s="13"/>
      <c r="U19" s="32"/>
      <c r="V19" s="13"/>
      <c r="W19" s="32"/>
      <c r="X19" s="13"/>
      <c r="Y19" s="32"/>
      <c r="Z19" s="13"/>
      <c r="AA19" s="32"/>
      <c r="AB19" s="13"/>
      <c r="AC19" s="32"/>
      <c r="AD19" s="13"/>
      <c r="AE19" s="32"/>
      <c r="AF19" s="13"/>
      <c r="AG19" s="32"/>
      <c r="AH19" s="13"/>
      <c r="AI19" s="32"/>
      <c r="AJ19" s="13"/>
      <c r="AK19" s="32"/>
      <c r="AL19" s="13"/>
      <c r="AM19" s="32"/>
      <c r="AN19" s="13"/>
      <c r="AO19" s="32"/>
      <c r="AP19" s="13"/>
      <c r="AQ19" s="32"/>
      <c r="AR19" s="13"/>
      <c r="AS19" s="32"/>
      <c r="AT19" s="13"/>
      <c r="AU19" s="32"/>
      <c r="AV19" s="13"/>
      <c r="AW19" s="32"/>
      <c r="AX19" s="13"/>
      <c r="AY19" s="32"/>
      <c r="AZ19" s="13"/>
      <c r="BA19" s="32"/>
      <c r="BB19" s="13"/>
      <c r="BC19" s="32"/>
      <c r="BD19" s="13"/>
    </row>
    <row r="20" spans="1:56" x14ac:dyDescent="0.2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K20" s="32"/>
      <c r="AL20" s="13"/>
      <c r="AM20" s="32"/>
      <c r="AN20" s="13"/>
      <c r="AO20" s="32"/>
      <c r="AP20" s="13"/>
      <c r="AQ20" s="32"/>
      <c r="AR20" s="13"/>
      <c r="AS20" s="32"/>
      <c r="AT20" s="13"/>
      <c r="AU20" s="32"/>
      <c r="AV20" s="13"/>
      <c r="AW20" s="32"/>
      <c r="AX20" s="13"/>
      <c r="AY20" s="32"/>
      <c r="AZ20" s="13"/>
      <c r="BA20" s="32"/>
      <c r="BB20" s="13"/>
      <c r="BC20" s="32"/>
      <c r="BD20" s="13"/>
    </row>
    <row r="21" spans="1:56" x14ac:dyDescent="0.2">
      <c r="A21" s="32"/>
      <c r="B21" s="13"/>
      <c r="C21" s="32"/>
      <c r="D21" s="13"/>
      <c r="E21" s="32"/>
      <c r="F21" s="13"/>
      <c r="G21" s="32"/>
      <c r="H21" s="13"/>
      <c r="I21" s="32"/>
      <c r="J21" s="13"/>
      <c r="K21" s="32"/>
      <c r="L21" s="13"/>
      <c r="M21" s="32"/>
      <c r="N21" s="13"/>
      <c r="O21" s="32"/>
      <c r="P21" s="13"/>
      <c r="Q21" s="32"/>
      <c r="R21" s="13"/>
      <c r="S21" s="32"/>
      <c r="T21" s="13"/>
      <c r="U21" s="32"/>
      <c r="V21" s="13"/>
      <c r="W21" s="32"/>
      <c r="X21" s="13"/>
      <c r="Y21" s="32"/>
      <c r="Z21" s="13"/>
      <c r="AA21" s="32"/>
      <c r="AB21" s="13"/>
      <c r="AC21" s="32"/>
      <c r="AD21" s="13"/>
      <c r="AE21" s="32"/>
      <c r="AF21" s="13"/>
      <c r="AG21" s="32"/>
      <c r="AH21" s="13"/>
      <c r="AI21" s="32"/>
      <c r="AJ21" s="13"/>
      <c r="AK21" s="32"/>
      <c r="AL21" s="13"/>
      <c r="AM21" s="32"/>
      <c r="AN21" s="13"/>
      <c r="AO21" s="32"/>
      <c r="AP21" s="13"/>
      <c r="AQ21" s="32"/>
      <c r="AR21" s="13"/>
      <c r="AS21" s="32"/>
      <c r="AT21" s="13"/>
      <c r="AU21" s="32"/>
      <c r="AV21" s="13"/>
      <c r="AW21" s="32"/>
      <c r="AX21" s="13"/>
      <c r="AY21" s="32"/>
      <c r="AZ21" s="13"/>
      <c r="BA21" s="32"/>
      <c r="BB21" s="13"/>
      <c r="BC21" s="32"/>
      <c r="BD21" s="13"/>
    </row>
    <row r="22" spans="1:56" x14ac:dyDescent="0.2">
      <c r="A22" s="32"/>
      <c r="B22" s="13"/>
      <c r="C22" s="32"/>
      <c r="D22" s="13"/>
      <c r="E22" s="32"/>
      <c r="F22" s="13"/>
      <c r="G22" s="32"/>
      <c r="H22" s="13"/>
      <c r="I22" s="32"/>
      <c r="J22" s="13"/>
      <c r="K22" s="32"/>
      <c r="L22" s="13"/>
      <c r="M22" s="32"/>
      <c r="N22" s="13"/>
      <c r="O22" s="32"/>
      <c r="P22" s="13"/>
      <c r="Q22" s="32"/>
      <c r="R22" s="13"/>
      <c r="S22" s="32"/>
      <c r="T22" s="13"/>
      <c r="U22" s="32"/>
      <c r="V22" s="13"/>
      <c r="W22" s="32"/>
      <c r="X22" s="13"/>
      <c r="Y22" s="32"/>
      <c r="Z22" s="13"/>
      <c r="AA22" s="32"/>
      <c r="AB22" s="13"/>
      <c r="AC22" s="32"/>
      <c r="AD22" s="13"/>
      <c r="AE22" s="32"/>
      <c r="AF22" s="13"/>
      <c r="AG22" s="32"/>
      <c r="AH22" s="13"/>
      <c r="AI22" s="32"/>
      <c r="AJ22" s="13"/>
      <c r="AK22" s="32"/>
      <c r="AL22" s="13"/>
      <c r="AM22" s="32"/>
      <c r="AN22" s="13"/>
      <c r="AO22" s="32"/>
      <c r="AP22" s="13"/>
      <c r="AQ22" s="32"/>
      <c r="AR22" s="13"/>
      <c r="AS22" s="32"/>
      <c r="AT22" s="13"/>
      <c r="AU22" s="32"/>
      <c r="AV22" s="13"/>
      <c r="AW22" s="32"/>
      <c r="AX22" s="13"/>
      <c r="AY22" s="32"/>
      <c r="AZ22" s="13"/>
      <c r="BA22" s="32"/>
      <c r="BB22" s="13"/>
      <c r="BC22" s="32"/>
      <c r="BD22" s="13"/>
    </row>
    <row r="23" spans="1:56" x14ac:dyDescent="0.2">
      <c r="A23" s="32"/>
      <c r="B23" s="13"/>
      <c r="C23" s="32"/>
      <c r="D23" s="13"/>
      <c r="E23" s="32"/>
      <c r="F23" s="13"/>
      <c r="G23" s="32"/>
      <c r="H23" s="13"/>
      <c r="I23" s="32"/>
      <c r="J23" s="13"/>
      <c r="K23" s="32"/>
      <c r="L23" s="13"/>
      <c r="M23" s="32"/>
      <c r="N23" s="13"/>
      <c r="O23" s="32"/>
      <c r="P23" s="13"/>
      <c r="Q23" s="32"/>
      <c r="R23" s="13"/>
      <c r="S23" s="32"/>
      <c r="T23" s="13"/>
      <c r="U23" s="32"/>
      <c r="V23" s="13"/>
      <c r="W23" s="32"/>
      <c r="X23" s="13"/>
      <c r="Y23" s="32"/>
      <c r="Z23" s="13"/>
      <c r="AA23" s="32"/>
      <c r="AB23" s="13"/>
      <c r="AC23" s="32"/>
      <c r="AD23" s="13"/>
      <c r="AE23" s="32"/>
      <c r="AF23" s="13"/>
      <c r="AG23" s="32"/>
      <c r="AH23" s="13"/>
      <c r="AI23" s="32"/>
      <c r="AJ23" s="13"/>
      <c r="AK23" s="32"/>
      <c r="AL23" s="13"/>
      <c r="AM23" s="32"/>
      <c r="AN23" s="13"/>
      <c r="AO23" s="32"/>
      <c r="AP23" s="13"/>
      <c r="AQ23" s="32"/>
      <c r="AR23" s="13"/>
      <c r="AS23" s="32"/>
      <c r="AT23" s="13"/>
      <c r="AU23" s="32"/>
      <c r="AV23" s="13"/>
      <c r="AW23" s="32"/>
      <c r="AX23" s="13"/>
      <c r="AY23" s="32"/>
      <c r="AZ23" s="13"/>
      <c r="BA23" s="32"/>
      <c r="BB23" s="13"/>
      <c r="BC23" s="32"/>
      <c r="BD23" s="13"/>
    </row>
    <row r="24" spans="1:56" ht="16" thickBot="1" x14ac:dyDescent="0.25">
      <c r="A24" s="32"/>
      <c r="B24" s="13"/>
      <c r="C24" s="32"/>
      <c r="D24" s="13"/>
      <c r="E24" s="32"/>
      <c r="F24" s="13"/>
      <c r="G24" s="32"/>
      <c r="H24" s="13"/>
      <c r="I24" s="32"/>
      <c r="J24" s="13"/>
      <c r="K24" s="32"/>
      <c r="L24" s="13"/>
      <c r="M24" s="32"/>
      <c r="N24" s="13"/>
      <c r="O24" s="32"/>
      <c r="P24" s="13"/>
      <c r="Q24" s="32"/>
      <c r="R24" s="13"/>
      <c r="S24" s="32"/>
      <c r="T24" s="13"/>
      <c r="U24" s="32"/>
      <c r="V24" s="13"/>
      <c r="W24" s="32"/>
      <c r="X24" s="13"/>
      <c r="Y24" s="32"/>
      <c r="Z24" s="13"/>
      <c r="AA24" s="32"/>
      <c r="AB24" s="13"/>
      <c r="AC24" s="32"/>
      <c r="AD24" s="13"/>
      <c r="AE24" s="32"/>
      <c r="AF24" s="13"/>
      <c r="AG24" s="32"/>
      <c r="AH24" s="13"/>
      <c r="AI24" s="32"/>
      <c r="AJ24" s="13"/>
      <c r="AK24" s="32"/>
      <c r="AL24" s="13"/>
      <c r="AM24" s="32"/>
      <c r="AN24" s="13"/>
      <c r="AO24" s="32"/>
      <c r="AP24" s="13"/>
      <c r="AQ24" s="32"/>
      <c r="AR24" s="13"/>
      <c r="AS24" s="32"/>
      <c r="AT24" s="13"/>
      <c r="AU24" s="32"/>
      <c r="AV24" s="13"/>
      <c r="AW24" s="32"/>
      <c r="AX24" s="13"/>
      <c r="AY24" s="32"/>
      <c r="AZ24" s="13"/>
      <c r="BA24" s="32"/>
      <c r="BB24" s="13"/>
      <c r="BC24" s="32"/>
      <c r="BD24" s="13"/>
    </row>
    <row r="25" spans="1:56" ht="16" thickBot="1" x14ac:dyDescent="0.25">
      <c r="A25" s="3" t="s">
        <v>2</v>
      </c>
      <c r="B25" s="4">
        <f>SUM(B3:B19)</f>
        <v>23.69</v>
      </c>
      <c r="C25" s="3" t="s">
        <v>2</v>
      </c>
      <c r="D25" s="4">
        <f>SUM(D3:D19)</f>
        <v>39.4</v>
      </c>
      <c r="E25" s="3" t="s">
        <v>2</v>
      </c>
      <c r="F25" s="4">
        <f>SUM(F3:F19)</f>
        <v>30.38</v>
      </c>
      <c r="G25" s="3" t="s">
        <v>2</v>
      </c>
      <c r="H25" s="4">
        <f>SUM(H3:H19)</f>
        <v>28.82</v>
      </c>
      <c r="I25" s="3" t="s">
        <v>2</v>
      </c>
      <c r="J25" s="4">
        <f>SUM(J3:J19)</f>
        <v>9.59</v>
      </c>
      <c r="K25" s="3" t="s">
        <v>2</v>
      </c>
      <c r="L25" s="4">
        <f>SUM(L3:L19)</f>
        <v>22.5</v>
      </c>
      <c r="M25" s="3" t="s">
        <v>2</v>
      </c>
      <c r="N25" s="4">
        <f>SUM(N3:N19)</f>
        <v>29.509999999999998</v>
      </c>
      <c r="O25" s="3" t="s">
        <v>2</v>
      </c>
      <c r="P25" s="4">
        <f>SUM(P3:P19)</f>
        <v>19.71</v>
      </c>
      <c r="Q25" s="3" t="s">
        <v>2</v>
      </c>
      <c r="R25" s="4">
        <f>SUM(R3:R19)</f>
        <v>10.950000000000001</v>
      </c>
      <c r="S25" s="3" t="s">
        <v>2</v>
      </c>
      <c r="T25" s="4">
        <f>SUM(T3:T19)</f>
        <v>1.7</v>
      </c>
      <c r="U25" s="3" t="s">
        <v>2</v>
      </c>
      <c r="V25" s="4">
        <f>SUM(V3:V19)</f>
        <v>53.61999999999999</v>
      </c>
      <c r="W25" s="3" t="s">
        <v>2</v>
      </c>
      <c r="X25" s="4">
        <f>SUM(X3:X19)</f>
        <v>1.7</v>
      </c>
      <c r="Y25" s="3" t="s">
        <v>2</v>
      </c>
      <c r="Z25" s="4">
        <f>SUM(Z3:Z19)</f>
        <v>491.61</v>
      </c>
      <c r="AA25" s="3" t="s">
        <v>2</v>
      </c>
      <c r="AB25" s="4">
        <f>SUM(AB3:AB19)</f>
        <v>32.04</v>
      </c>
      <c r="AC25" s="3" t="s">
        <v>2</v>
      </c>
      <c r="AD25" s="4">
        <f>SUM(AD3:AD19)</f>
        <v>10.26</v>
      </c>
      <c r="AE25" s="3" t="s">
        <v>2</v>
      </c>
      <c r="AF25" s="4">
        <f>SUM(AF3:AF19)</f>
        <v>4.9000000000000004</v>
      </c>
      <c r="AG25" s="3" t="s">
        <v>2</v>
      </c>
      <c r="AH25" s="4">
        <f>SUM(AH3:AH19)</f>
        <v>5.9</v>
      </c>
      <c r="AI25" s="3" t="s">
        <v>2</v>
      </c>
      <c r="AJ25" s="4">
        <f>SUM(AJ3:AJ19)</f>
        <v>22.270000000000003</v>
      </c>
      <c r="AK25" s="3" t="s">
        <v>2</v>
      </c>
      <c r="AL25" s="4">
        <f>SUM(AL3:AL19)</f>
        <v>26.810000000000002</v>
      </c>
      <c r="AM25" s="3" t="s">
        <v>2</v>
      </c>
      <c r="AN25" s="4">
        <f>SUM(AN3:AN19)</f>
        <v>16.149999999999999</v>
      </c>
      <c r="AO25" s="3" t="s">
        <v>2</v>
      </c>
      <c r="AP25" s="4">
        <f>SUM(AP3:AP19)</f>
        <v>24.48</v>
      </c>
      <c r="AQ25" s="3" t="s">
        <v>2</v>
      </c>
      <c r="AR25" s="4">
        <f>SUM(AR3:AR19)</f>
        <v>14.51</v>
      </c>
      <c r="AS25" s="3" t="s">
        <v>2</v>
      </c>
      <c r="AT25" s="4">
        <f>SUM(AT3:AT19)</f>
        <v>4.49</v>
      </c>
      <c r="AU25" s="3" t="s">
        <v>2</v>
      </c>
      <c r="AV25" s="4">
        <f>SUM(AV3:AV19)</f>
        <v>47.6</v>
      </c>
      <c r="AW25" s="3" t="s">
        <v>2</v>
      </c>
      <c r="AX25" s="4">
        <f>SUM(AX3:AX19)</f>
        <v>23.78</v>
      </c>
      <c r="AY25" s="3" t="s">
        <v>2</v>
      </c>
      <c r="AZ25" s="4">
        <f>SUM(AZ3:AZ19)</f>
        <v>7.8000000000000007</v>
      </c>
      <c r="BA25" s="3" t="s">
        <v>2</v>
      </c>
      <c r="BB25" s="4">
        <f>SUM(BB3:BB19)</f>
        <v>-190.42</v>
      </c>
      <c r="BC25" s="3" t="s">
        <v>2</v>
      </c>
      <c r="BD25" s="4">
        <f>SUM(BD3:BD19)</f>
        <v>49.279999999999994</v>
      </c>
    </row>
    <row r="28" spans="1:56" ht="16" thickBot="1" x14ac:dyDescent="0.25"/>
    <row r="29" spans="1:56" ht="16" thickBot="1" x14ac:dyDescent="0.25">
      <c r="A29" s="5" t="s">
        <v>3</v>
      </c>
      <c r="B29" s="4">
        <f>SUM(25:25)</f>
        <v>863.02999999999986</v>
      </c>
      <c r="D29" s="6"/>
      <c r="E29" t="s">
        <v>7</v>
      </c>
    </row>
    <row r="30" spans="1:56" x14ac:dyDescent="0.2">
      <c r="D30" s="7"/>
      <c r="E30" t="s">
        <v>8</v>
      </c>
    </row>
    <row r="31" spans="1:56" x14ac:dyDescent="0.2">
      <c r="D31" s="8"/>
      <c r="E31" t="s">
        <v>9</v>
      </c>
    </row>
    <row r="32" spans="1:56" x14ac:dyDescent="0.2">
      <c r="D32" s="9"/>
      <c r="E32" t="s">
        <v>10</v>
      </c>
    </row>
  </sheetData>
  <mergeCells count="28">
    <mergeCell ref="AW1:AX1"/>
    <mergeCell ref="AY1:AZ1"/>
    <mergeCell ref="AK1:AL1"/>
    <mergeCell ref="AM1:AN1"/>
    <mergeCell ref="AQ1:AR1"/>
    <mergeCell ref="AS1:AT1"/>
    <mergeCell ref="AU1:AV1"/>
    <mergeCell ref="AA1:AB1"/>
    <mergeCell ref="AC1:AD1"/>
    <mergeCell ref="AE1:AF1"/>
    <mergeCell ref="AG1:AH1"/>
    <mergeCell ref="AI1:AJ1"/>
    <mergeCell ref="BA1:BB1"/>
    <mergeCell ref="BC1:BD1"/>
    <mergeCell ref="Q1:R1"/>
    <mergeCell ref="A1:B1"/>
    <mergeCell ref="C1:D1"/>
    <mergeCell ref="E1:F1"/>
    <mergeCell ref="G1:H1"/>
    <mergeCell ref="I1:J1"/>
    <mergeCell ref="K1:L1"/>
    <mergeCell ref="M1:N1"/>
    <mergeCell ref="O1:P1"/>
    <mergeCell ref="AO1:AP1"/>
    <mergeCell ref="S1:T1"/>
    <mergeCell ref="U1:V1"/>
    <mergeCell ref="W1:X1"/>
    <mergeCell ref="Y1:Z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8C67-6478-1144-B7E3-C1718A022304}">
  <dimension ref="A1:AZ32"/>
  <sheetViews>
    <sheetView topLeftCell="AC1" workbookViewId="0">
      <selection activeCell="AM4" sqref="AM3:AM4"/>
    </sheetView>
  </sheetViews>
  <sheetFormatPr baseColWidth="10" defaultRowHeight="15" x14ac:dyDescent="0.2"/>
  <sheetData>
    <row r="1" spans="1:52" ht="16" thickBot="1" x14ac:dyDescent="0.25">
      <c r="A1" s="65" t="s">
        <v>179</v>
      </c>
      <c r="B1" s="66"/>
      <c r="C1" s="67" t="s">
        <v>181</v>
      </c>
      <c r="D1" s="68"/>
      <c r="E1" s="65" t="s">
        <v>182</v>
      </c>
      <c r="F1" s="66"/>
      <c r="G1" s="67" t="s">
        <v>270</v>
      </c>
      <c r="H1" s="68"/>
      <c r="I1" s="67" t="s">
        <v>183</v>
      </c>
      <c r="J1" s="68"/>
      <c r="K1" s="67" t="s">
        <v>184</v>
      </c>
      <c r="L1" s="68"/>
      <c r="M1" s="67" t="s">
        <v>185</v>
      </c>
      <c r="N1" s="68"/>
      <c r="O1" s="67" t="s">
        <v>187</v>
      </c>
      <c r="P1" s="68"/>
      <c r="Q1" s="67" t="s">
        <v>223</v>
      </c>
      <c r="R1" s="68"/>
      <c r="S1" s="67" t="s">
        <v>307</v>
      </c>
      <c r="T1" s="68"/>
      <c r="U1" s="67" t="s">
        <v>225</v>
      </c>
      <c r="V1" s="68"/>
      <c r="W1" s="67" t="s">
        <v>230</v>
      </c>
      <c r="X1" s="68"/>
      <c r="Y1" s="67" t="s">
        <v>231</v>
      </c>
      <c r="Z1" s="68"/>
      <c r="AA1" s="67" t="s">
        <v>232</v>
      </c>
      <c r="AB1" s="68"/>
      <c r="AC1" s="67" t="s">
        <v>239</v>
      </c>
      <c r="AD1" s="68"/>
      <c r="AE1" s="67" t="s">
        <v>244</v>
      </c>
      <c r="AF1" s="68"/>
      <c r="AG1" s="67" t="s">
        <v>250</v>
      </c>
      <c r="AH1" s="68"/>
      <c r="AI1" s="67" t="s">
        <v>251</v>
      </c>
      <c r="AJ1" s="68"/>
      <c r="AK1" s="67" t="s">
        <v>252</v>
      </c>
      <c r="AL1" s="68"/>
      <c r="AM1" s="67" t="s">
        <v>330</v>
      </c>
      <c r="AN1" s="68"/>
      <c r="AO1" s="67" t="s">
        <v>366</v>
      </c>
      <c r="AP1" s="68"/>
      <c r="AQ1" s="67" t="s">
        <v>253</v>
      </c>
      <c r="AR1" s="68"/>
      <c r="AS1" s="67" t="s">
        <v>267</v>
      </c>
      <c r="AT1" s="68"/>
      <c r="AU1" s="67" t="s">
        <v>268</v>
      </c>
      <c r="AV1" s="68"/>
      <c r="AW1" s="67" t="s">
        <v>269</v>
      </c>
      <c r="AX1" s="68"/>
      <c r="AY1" s="67" t="s">
        <v>368</v>
      </c>
      <c r="AZ1" s="68"/>
    </row>
    <row r="2" spans="1:52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  <c r="AK2" s="1" t="s">
        <v>0</v>
      </c>
      <c r="AL2" s="2" t="s">
        <v>1</v>
      </c>
      <c r="AM2" s="1" t="s">
        <v>0</v>
      </c>
      <c r="AN2" s="2" t="s">
        <v>1</v>
      </c>
      <c r="AO2" s="1" t="s">
        <v>0</v>
      </c>
      <c r="AP2" s="2" t="s">
        <v>1</v>
      </c>
      <c r="AQ2" s="1" t="s">
        <v>0</v>
      </c>
      <c r="AR2" s="2" t="s">
        <v>1</v>
      </c>
      <c r="AS2" s="1" t="s">
        <v>0</v>
      </c>
      <c r="AT2" s="2" t="s">
        <v>1</v>
      </c>
      <c r="AU2" s="1" t="s">
        <v>0</v>
      </c>
      <c r="AV2" s="2" t="s">
        <v>1</v>
      </c>
      <c r="AW2" s="1" t="s">
        <v>0</v>
      </c>
      <c r="AX2" s="2" t="s">
        <v>1</v>
      </c>
      <c r="AY2" s="1" t="s">
        <v>0</v>
      </c>
      <c r="AZ2" s="2" t="s">
        <v>1</v>
      </c>
    </row>
    <row r="3" spans="1:52" x14ac:dyDescent="0.2">
      <c r="A3" s="34" t="s">
        <v>1013</v>
      </c>
      <c r="B3" s="12">
        <v>13.13</v>
      </c>
      <c r="C3" s="27" t="s">
        <v>1030</v>
      </c>
      <c r="D3" s="12">
        <v>8.99</v>
      </c>
      <c r="E3" s="27" t="s">
        <v>889</v>
      </c>
      <c r="F3" s="12">
        <v>0.95</v>
      </c>
      <c r="G3" s="27" t="s">
        <v>482</v>
      </c>
      <c r="H3" s="12">
        <v>12.24</v>
      </c>
      <c r="I3" s="27" t="s">
        <v>6</v>
      </c>
      <c r="J3" s="12">
        <v>2.35</v>
      </c>
      <c r="K3" s="30" t="s">
        <v>88</v>
      </c>
      <c r="L3" s="12">
        <v>5977.5</v>
      </c>
      <c r="M3" s="27" t="s">
        <v>1037</v>
      </c>
      <c r="N3" s="12">
        <f>4*1</f>
        <v>4</v>
      </c>
      <c r="O3" s="29" t="s">
        <v>83</v>
      </c>
      <c r="P3" s="12">
        <v>2</v>
      </c>
      <c r="Q3" s="27" t="s">
        <v>1057</v>
      </c>
      <c r="R3" s="12">
        <f>2*6.25</f>
        <v>12.5</v>
      </c>
      <c r="S3" s="27" t="s">
        <v>171</v>
      </c>
      <c r="T3" s="12">
        <v>1.8</v>
      </c>
      <c r="U3" s="29" t="s">
        <v>1076</v>
      </c>
      <c r="V3" s="12">
        <v>-990</v>
      </c>
      <c r="W3" s="27" t="s">
        <v>1078</v>
      </c>
      <c r="X3" s="12">
        <v>2.75</v>
      </c>
      <c r="Y3" s="30" t="s">
        <v>84</v>
      </c>
      <c r="Z3" s="12">
        <v>450</v>
      </c>
      <c r="AA3" s="10" t="s">
        <v>86</v>
      </c>
      <c r="AB3" s="13">
        <v>24.1</v>
      </c>
      <c r="AC3" s="29" t="s">
        <v>1087</v>
      </c>
      <c r="AD3" s="12">
        <v>0.99</v>
      </c>
      <c r="AE3" s="27" t="s">
        <v>1096</v>
      </c>
      <c r="AF3" s="13">
        <f>5*2.19</f>
        <v>10.95</v>
      </c>
      <c r="AG3" s="27" t="s">
        <v>1092</v>
      </c>
      <c r="AH3" s="12">
        <f>1.25-0.81</f>
        <v>0.43999999999999995</v>
      </c>
      <c r="AI3" s="29" t="s">
        <v>105</v>
      </c>
      <c r="AJ3" s="12">
        <v>3</v>
      </c>
      <c r="AK3" s="27" t="s">
        <v>1084</v>
      </c>
      <c r="AL3" s="12">
        <v>3.49</v>
      </c>
      <c r="AM3" s="29" t="s">
        <v>1109</v>
      </c>
      <c r="AN3" s="12">
        <v>13.78</v>
      </c>
      <c r="AO3" s="27" t="s">
        <v>1089</v>
      </c>
      <c r="AP3" s="12">
        <v>35.799999999999997</v>
      </c>
      <c r="AQ3" s="27" t="s">
        <v>668</v>
      </c>
      <c r="AR3" s="12">
        <v>2.85</v>
      </c>
      <c r="AS3" s="27" t="s">
        <v>536</v>
      </c>
      <c r="AT3" s="12">
        <v>15</v>
      </c>
      <c r="AU3" s="27" t="s">
        <v>363</v>
      </c>
      <c r="AV3" s="12">
        <f>2*1.29</f>
        <v>2.58</v>
      </c>
      <c r="AW3" s="30" t="s">
        <v>1091</v>
      </c>
      <c r="AX3" s="12">
        <v>36</v>
      </c>
      <c r="AY3" s="27" t="s">
        <v>240</v>
      </c>
      <c r="AZ3" s="12">
        <v>9.99</v>
      </c>
    </row>
    <row r="4" spans="1:52" x14ac:dyDescent="0.2">
      <c r="A4" s="27" t="s">
        <v>1014</v>
      </c>
      <c r="B4" s="12">
        <v>5.49</v>
      </c>
      <c r="C4" s="29" t="s">
        <v>1031</v>
      </c>
      <c r="D4" s="12">
        <v>-11.25</v>
      </c>
      <c r="E4" s="27" t="s">
        <v>631</v>
      </c>
      <c r="F4" s="12">
        <v>3.99</v>
      </c>
      <c r="G4" s="31"/>
      <c r="H4" s="12"/>
      <c r="I4" s="27" t="s">
        <v>451</v>
      </c>
      <c r="J4" s="12">
        <v>0.95</v>
      </c>
      <c r="K4" s="27" t="s">
        <v>1059</v>
      </c>
      <c r="L4" s="12">
        <v>2.25</v>
      </c>
      <c r="M4" s="27" t="s">
        <v>859</v>
      </c>
      <c r="N4" s="12">
        <f>2*0.7</f>
        <v>1.4</v>
      </c>
      <c r="O4" s="31"/>
      <c r="P4" s="12"/>
      <c r="Q4" s="10" t="s">
        <v>1049</v>
      </c>
      <c r="R4" s="12">
        <v>2.85</v>
      </c>
      <c r="S4" s="27" t="s">
        <v>1050</v>
      </c>
      <c r="T4" s="12">
        <v>1.35</v>
      </c>
      <c r="U4" s="29" t="s">
        <v>87</v>
      </c>
      <c r="V4" s="12">
        <v>10.99</v>
      </c>
      <c r="W4" s="27" t="s">
        <v>1079</v>
      </c>
      <c r="X4" s="12">
        <v>1.29</v>
      </c>
      <c r="Y4" s="27" t="s">
        <v>1085</v>
      </c>
      <c r="Z4" s="12">
        <v>8.9499999999999993</v>
      </c>
      <c r="AA4" s="31"/>
      <c r="AB4" s="12"/>
      <c r="AC4" s="27" t="s">
        <v>1097</v>
      </c>
      <c r="AD4" s="12">
        <v>1.0900000000000001</v>
      </c>
      <c r="AE4" s="10" t="s">
        <v>946</v>
      </c>
      <c r="AF4" s="13">
        <f>2*0.95</f>
        <v>1.9</v>
      </c>
      <c r="AG4" s="31"/>
      <c r="AH4" s="12"/>
      <c r="AI4" s="31"/>
      <c r="AJ4" s="12"/>
      <c r="AK4" s="27" t="s">
        <v>706</v>
      </c>
      <c r="AL4" s="12">
        <v>0.99</v>
      </c>
      <c r="AM4" s="29" t="s">
        <v>1110</v>
      </c>
      <c r="AN4" s="12">
        <v>19.62</v>
      </c>
      <c r="AO4" s="27" t="s">
        <v>1059</v>
      </c>
      <c r="AP4" s="12">
        <v>2.5</v>
      </c>
      <c r="AQ4" s="31"/>
      <c r="AR4" s="12"/>
      <c r="AS4" s="27" t="s">
        <v>1059</v>
      </c>
      <c r="AT4" s="12">
        <v>2.75</v>
      </c>
      <c r="AU4" s="27" t="s">
        <v>946</v>
      </c>
      <c r="AV4" s="12">
        <f>2*1.09</f>
        <v>2.1800000000000002</v>
      </c>
      <c r="AW4" s="27" t="s">
        <v>233</v>
      </c>
      <c r="AX4" s="12">
        <v>4.3499999999999996</v>
      </c>
      <c r="AY4" s="29" t="s">
        <v>1107</v>
      </c>
      <c r="AZ4" s="12">
        <v>-17.899999999999999</v>
      </c>
    </row>
    <row r="5" spans="1:52" x14ac:dyDescent="0.2">
      <c r="A5" s="27" t="s">
        <v>171</v>
      </c>
      <c r="B5" s="12">
        <v>2.0499999999999998</v>
      </c>
      <c r="C5" s="34" t="s">
        <v>1035</v>
      </c>
      <c r="D5" s="12">
        <v>6.1</v>
      </c>
      <c r="E5" s="27" t="s">
        <v>318</v>
      </c>
      <c r="F5" s="12">
        <v>1.99</v>
      </c>
      <c r="G5" s="31"/>
      <c r="H5" s="12"/>
      <c r="I5" s="27" t="s">
        <v>1047</v>
      </c>
      <c r="J5" s="12">
        <f>2*0.72</f>
        <v>1.44</v>
      </c>
      <c r="K5" s="31"/>
      <c r="L5" s="12"/>
      <c r="M5" s="27" t="s">
        <v>1038</v>
      </c>
      <c r="N5" s="12">
        <v>1.7</v>
      </c>
      <c r="O5" s="31"/>
      <c r="P5" s="12"/>
      <c r="Q5" s="10" t="s">
        <v>1061</v>
      </c>
      <c r="R5" s="13">
        <v>1.3</v>
      </c>
      <c r="S5" s="27" t="s">
        <v>997</v>
      </c>
      <c r="T5" s="12">
        <v>3</v>
      </c>
      <c r="U5" s="27" t="s">
        <v>1077</v>
      </c>
      <c r="V5" s="12">
        <v>2.25</v>
      </c>
      <c r="W5" s="30" t="s">
        <v>156</v>
      </c>
      <c r="X5" s="12">
        <v>3.15</v>
      </c>
      <c r="Y5" s="27" t="s">
        <v>1086</v>
      </c>
      <c r="Z5" s="12">
        <v>18.95</v>
      </c>
      <c r="AA5" s="31"/>
      <c r="AB5" s="12"/>
      <c r="AC5" s="27" t="s">
        <v>171</v>
      </c>
      <c r="AD5" s="12">
        <v>1.35</v>
      </c>
      <c r="AE5" s="10" t="s">
        <v>318</v>
      </c>
      <c r="AF5" s="13">
        <f>1.69</f>
        <v>1.69</v>
      </c>
      <c r="AG5" s="31"/>
      <c r="AH5" s="12"/>
      <c r="AI5" s="31"/>
      <c r="AJ5" s="12"/>
      <c r="AK5" s="27" t="s">
        <v>866</v>
      </c>
      <c r="AL5" s="12">
        <v>0.95</v>
      </c>
      <c r="AM5" s="31"/>
      <c r="AN5" s="12"/>
      <c r="AO5" s="29" t="s">
        <v>1112</v>
      </c>
      <c r="AP5" s="12">
        <v>10.5</v>
      </c>
      <c r="AQ5" s="31"/>
      <c r="AR5" s="12"/>
      <c r="AS5" s="31"/>
      <c r="AT5" s="12"/>
      <c r="AU5" s="27" t="s">
        <v>1088</v>
      </c>
      <c r="AV5" s="12">
        <f>2*1.99</f>
        <v>3.98</v>
      </c>
      <c r="AW5" s="29" t="s">
        <v>821</v>
      </c>
      <c r="AX5" s="12">
        <v>4.49</v>
      </c>
      <c r="AY5" s="31"/>
      <c r="AZ5" s="12"/>
    </row>
    <row r="6" spans="1:52" x14ac:dyDescent="0.2">
      <c r="A6" s="10" t="s">
        <v>1018</v>
      </c>
      <c r="B6" s="13">
        <v>2.85</v>
      </c>
      <c r="C6" s="10" t="s">
        <v>1036</v>
      </c>
      <c r="D6" s="13">
        <v>1.79</v>
      </c>
      <c r="E6" s="28" t="s">
        <v>1048</v>
      </c>
      <c r="F6" s="13">
        <f>2*3</f>
        <v>6</v>
      </c>
      <c r="G6" s="32"/>
      <c r="H6" s="13"/>
      <c r="I6" s="10" t="s">
        <v>889</v>
      </c>
      <c r="J6" s="13">
        <v>0.95</v>
      </c>
      <c r="K6" s="32"/>
      <c r="L6" s="13"/>
      <c r="M6" s="10" t="s">
        <v>363</v>
      </c>
      <c r="N6" s="13">
        <f>2*2.2</f>
        <v>4.4000000000000004</v>
      </c>
      <c r="O6" s="32"/>
      <c r="P6" s="13"/>
      <c r="Q6" s="10" t="s">
        <v>171</v>
      </c>
      <c r="R6" s="13">
        <v>2.0499999999999998</v>
      </c>
      <c r="S6" s="10" t="s">
        <v>174</v>
      </c>
      <c r="T6" s="13">
        <v>-2.65</v>
      </c>
      <c r="U6" s="32"/>
      <c r="V6" s="13"/>
      <c r="W6" s="10" t="s">
        <v>1080</v>
      </c>
      <c r="X6" s="13">
        <v>0.69</v>
      </c>
      <c r="Y6" s="32"/>
      <c r="Z6" s="13"/>
      <c r="AA6" s="32"/>
      <c r="AB6" s="13"/>
      <c r="AC6" s="10" t="s">
        <v>1098</v>
      </c>
      <c r="AD6" s="13">
        <v>1.49</v>
      </c>
      <c r="AE6" s="32"/>
      <c r="AF6" s="13"/>
      <c r="AG6" s="32"/>
      <c r="AH6" s="13"/>
      <c r="AI6" s="32"/>
      <c r="AJ6" s="13"/>
      <c r="AK6" s="10" t="s">
        <v>363</v>
      </c>
      <c r="AL6" s="13">
        <f>2*1.69</f>
        <v>3.38</v>
      </c>
      <c r="AM6" s="32"/>
      <c r="AN6" s="13"/>
      <c r="AO6" s="28" t="s">
        <v>1111</v>
      </c>
      <c r="AP6" s="13">
        <v>24.91</v>
      </c>
      <c r="AQ6" s="32"/>
      <c r="AR6" s="13"/>
      <c r="AS6" s="32"/>
      <c r="AT6" s="13"/>
      <c r="AU6" s="11" t="s">
        <v>92</v>
      </c>
      <c r="AV6" s="13">
        <v>9</v>
      </c>
      <c r="AW6" s="32"/>
      <c r="AX6" s="13"/>
      <c r="AY6" s="32"/>
      <c r="AZ6" s="13"/>
    </row>
    <row r="7" spans="1:52" x14ac:dyDescent="0.2">
      <c r="A7" s="10" t="s">
        <v>172</v>
      </c>
      <c r="B7" s="13">
        <v>1.25</v>
      </c>
      <c r="C7" s="10" t="s">
        <v>6</v>
      </c>
      <c r="D7" s="13">
        <v>2.35</v>
      </c>
      <c r="E7" s="32"/>
      <c r="F7" s="13"/>
      <c r="G7" s="32"/>
      <c r="H7" s="13"/>
      <c r="I7" s="10" t="s">
        <v>12</v>
      </c>
      <c r="J7" s="13">
        <v>1.19</v>
      </c>
      <c r="K7" s="32"/>
      <c r="L7" s="13"/>
      <c r="M7" s="10" t="s">
        <v>480</v>
      </c>
      <c r="N7" s="13">
        <v>2.1</v>
      </c>
      <c r="O7" s="32"/>
      <c r="P7" s="13"/>
      <c r="Q7" s="10" t="s">
        <v>174</v>
      </c>
      <c r="R7" s="13">
        <v>-2.8</v>
      </c>
      <c r="S7" s="28" t="s">
        <v>1056</v>
      </c>
      <c r="T7" s="13">
        <v>15</v>
      </c>
      <c r="U7" s="32"/>
      <c r="V7" s="13"/>
      <c r="W7" s="10" t="s">
        <v>363</v>
      </c>
      <c r="X7" s="13">
        <f>2*1.19</f>
        <v>2.38</v>
      </c>
      <c r="Y7" s="32"/>
      <c r="Z7" s="13"/>
      <c r="AA7" s="32"/>
      <c r="AB7" s="13"/>
      <c r="AC7" s="10" t="s">
        <v>1101</v>
      </c>
      <c r="AD7" s="13">
        <v>0.89</v>
      </c>
      <c r="AE7" s="32"/>
      <c r="AF7" s="13"/>
      <c r="AG7" s="32"/>
      <c r="AH7" s="13"/>
      <c r="AI7" s="32"/>
      <c r="AJ7" s="13"/>
      <c r="AK7" s="10" t="s">
        <v>1090</v>
      </c>
      <c r="AL7" s="13">
        <v>11.55</v>
      </c>
      <c r="AM7" s="32"/>
      <c r="AN7" s="13"/>
      <c r="AO7" s="32"/>
      <c r="AP7" s="13"/>
      <c r="AQ7" s="32"/>
      <c r="AR7" s="13"/>
      <c r="AS7" s="32"/>
      <c r="AT7" s="13"/>
      <c r="AU7" s="32"/>
      <c r="AV7" s="13"/>
      <c r="AW7" s="32"/>
      <c r="AX7" s="13"/>
      <c r="AY7" s="32"/>
      <c r="AZ7" s="13"/>
    </row>
    <row r="8" spans="1:52" x14ac:dyDescent="0.2">
      <c r="A8" s="10" t="s">
        <v>174</v>
      </c>
      <c r="B8" s="13">
        <v>-2.75</v>
      </c>
      <c r="C8" s="10" t="s">
        <v>1051</v>
      </c>
      <c r="D8" s="13">
        <f>2*3.09</f>
        <v>6.18</v>
      </c>
      <c r="E8" s="32"/>
      <c r="F8" s="13"/>
      <c r="G8" s="32"/>
      <c r="H8" s="13"/>
      <c r="I8" s="10" t="s">
        <v>1046</v>
      </c>
      <c r="J8" s="13">
        <v>5.49</v>
      </c>
      <c r="K8" s="32"/>
      <c r="L8" s="13"/>
      <c r="M8" s="10" t="s">
        <v>1039</v>
      </c>
      <c r="N8" s="13">
        <v>1.1499999999999999</v>
      </c>
      <c r="O8" s="32"/>
      <c r="P8" s="13"/>
      <c r="Q8" s="10" t="s">
        <v>1021</v>
      </c>
      <c r="R8" s="13">
        <v>2.5499999999999998</v>
      </c>
      <c r="S8" s="32"/>
      <c r="T8" s="13"/>
      <c r="U8" s="32"/>
      <c r="V8" s="13"/>
      <c r="W8" s="10" t="s">
        <v>1051</v>
      </c>
      <c r="X8" s="13">
        <f>2*0.95</f>
        <v>1.9</v>
      </c>
      <c r="Y8" s="32"/>
      <c r="Z8" s="13"/>
      <c r="AA8" s="32"/>
      <c r="AB8" s="13"/>
      <c r="AC8" s="10" t="s">
        <v>1099</v>
      </c>
      <c r="AD8" s="13">
        <v>1.29</v>
      </c>
      <c r="AE8" s="32"/>
      <c r="AF8" s="13"/>
      <c r="AG8" s="32"/>
      <c r="AH8" s="13"/>
      <c r="AI8" s="32"/>
      <c r="AJ8" s="13"/>
      <c r="AK8" s="10" t="s">
        <v>403</v>
      </c>
      <c r="AL8" s="13">
        <v>7.19</v>
      </c>
      <c r="AM8" s="32"/>
      <c r="AN8" s="13"/>
      <c r="AO8" s="32"/>
      <c r="AP8" s="13"/>
      <c r="AQ8" s="32"/>
      <c r="AR8" s="13"/>
      <c r="AS8" s="32"/>
      <c r="AT8" s="13"/>
      <c r="AU8" s="32"/>
      <c r="AV8" s="13"/>
      <c r="AW8" s="32"/>
      <c r="AX8" s="13"/>
      <c r="AY8" s="32"/>
      <c r="AZ8" s="13"/>
    </row>
    <row r="9" spans="1:52" x14ac:dyDescent="0.2">
      <c r="A9" s="32"/>
      <c r="B9" s="13"/>
      <c r="C9" s="10" t="s">
        <v>60</v>
      </c>
      <c r="D9" s="13">
        <v>2.0499999999999998</v>
      </c>
      <c r="E9" s="32"/>
      <c r="F9" s="13"/>
      <c r="G9" s="32"/>
      <c r="H9" s="13"/>
      <c r="I9" s="28" t="s">
        <v>1060</v>
      </c>
      <c r="J9" s="13">
        <v>990</v>
      </c>
      <c r="K9" s="32"/>
      <c r="L9" s="13"/>
      <c r="M9" s="11" t="s">
        <v>1040</v>
      </c>
      <c r="N9" s="13">
        <f>2*6.6</f>
        <v>13.2</v>
      </c>
      <c r="O9" s="32"/>
      <c r="P9" s="13"/>
      <c r="Q9" s="10" t="s">
        <v>171</v>
      </c>
      <c r="R9" s="13">
        <v>1.35</v>
      </c>
      <c r="S9" s="32"/>
      <c r="T9" s="13"/>
      <c r="U9" s="32"/>
      <c r="V9" s="13"/>
      <c r="W9" s="10" t="s">
        <v>889</v>
      </c>
      <c r="X9" s="13">
        <v>1.9</v>
      </c>
      <c r="Y9" s="32"/>
      <c r="Z9" s="13"/>
      <c r="AA9" s="32"/>
      <c r="AB9" s="13"/>
      <c r="AC9" s="10" t="s">
        <v>1100</v>
      </c>
      <c r="AD9" s="13">
        <v>0.99</v>
      </c>
      <c r="AE9" s="32"/>
      <c r="AF9" s="13"/>
      <c r="AG9" s="32"/>
      <c r="AH9" s="13"/>
      <c r="AI9" s="32"/>
      <c r="AJ9" s="13"/>
      <c r="AK9" s="32"/>
      <c r="AL9" s="13"/>
      <c r="AM9" s="32"/>
      <c r="AN9" s="13"/>
      <c r="AO9" s="32"/>
      <c r="AP9" s="13"/>
      <c r="AQ9" s="32"/>
      <c r="AR9" s="13"/>
      <c r="AS9" s="32"/>
      <c r="AT9" s="13"/>
      <c r="AU9" s="32"/>
      <c r="AV9" s="13"/>
      <c r="AW9" s="32"/>
      <c r="AX9" s="13"/>
      <c r="AY9" s="32"/>
      <c r="AZ9" s="13"/>
    </row>
    <row r="10" spans="1:52" x14ac:dyDescent="0.2">
      <c r="A10" s="32"/>
      <c r="B10" s="13"/>
      <c r="C10" s="10" t="s">
        <v>1052</v>
      </c>
      <c r="D10" s="13">
        <v>1.75</v>
      </c>
      <c r="E10" s="32"/>
      <c r="F10" s="13"/>
      <c r="G10" s="32"/>
      <c r="H10" s="13"/>
      <c r="I10" s="32"/>
      <c r="J10" s="13"/>
      <c r="K10" s="32"/>
      <c r="L10" s="13"/>
      <c r="M10" s="10" t="s">
        <v>1041</v>
      </c>
      <c r="N10" s="13">
        <v>1.1499999999999999</v>
      </c>
      <c r="O10" s="32"/>
      <c r="P10" s="13"/>
      <c r="Q10" s="10" t="s">
        <v>1054</v>
      </c>
      <c r="R10" s="13">
        <f>2*1.79</f>
        <v>3.58</v>
      </c>
      <c r="S10" s="32"/>
      <c r="T10" s="13"/>
      <c r="U10" s="32"/>
      <c r="V10" s="13"/>
      <c r="W10" s="10" t="s">
        <v>1081</v>
      </c>
      <c r="X10" s="13">
        <v>1.89</v>
      </c>
      <c r="Y10" s="32"/>
      <c r="Z10" s="13"/>
      <c r="AA10" s="32"/>
      <c r="AB10" s="13"/>
      <c r="AC10" s="33" t="s">
        <v>513</v>
      </c>
      <c r="AD10" s="13">
        <v>13.99</v>
      </c>
      <c r="AE10" s="32"/>
      <c r="AF10" s="13"/>
      <c r="AG10" s="32"/>
      <c r="AH10" s="13"/>
      <c r="AI10" s="32"/>
      <c r="AJ10" s="13"/>
      <c r="AK10" s="32"/>
      <c r="AL10" s="13"/>
      <c r="AM10" s="32"/>
      <c r="AN10" s="13"/>
      <c r="AO10" s="32"/>
      <c r="AP10" s="13"/>
      <c r="AQ10" s="32"/>
      <c r="AR10" s="13"/>
      <c r="AS10" s="32"/>
      <c r="AT10" s="13"/>
      <c r="AU10" s="32"/>
      <c r="AV10" s="13"/>
      <c r="AW10" s="32"/>
      <c r="AX10" s="13"/>
      <c r="AY10" s="32"/>
      <c r="AZ10" s="13"/>
    </row>
    <row r="11" spans="1:52" x14ac:dyDescent="0.2">
      <c r="A11" s="32"/>
      <c r="B11" s="13"/>
      <c r="C11" s="10" t="s">
        <v>650</v>
      </c>
      <c r="D11" s="13">
        <v>1.0900000000000001</v>
      </c>
      <c r="E11" s="32"/>
      <c r="F11" s="13"/>
      <c r="G11" s="32"/>
      <c r="H11" s="13"/>
      <c r="I11" s="32"/>
      <c r="J11" s="13"/>
      <c r="K11" s="32"/>
      <c r="L11" s="13"/>
      <c r="M11" s="10" t="s">
        <v>1042</v>
      </c>
      <c r="N11" s="13">
        <v>1.1499999999999999</v>
      </c>
      <c r="O11" s="32"/>
      <c r="P11" s="13"/>
      <c r="Q11" s="28" t="s">
        <v>1055</v>
      </c>
      <c r="R11" s="13">
        <v>9.49</v>
      </c>
      <c r="S11" s="32"/>
      <c r="T11" s="13"/>
      <c r="U11" s="32"/>
      <c r="V11" s="13"/>
      <c r="W11" s="10" t="s">
        <v>1082</v>
      </c>
      <c r="X11" s="13">
        <v>0.52</v>
      </c>
      <c r="Y11" s="32"/>
      <c r="Z11" s="13"/>
      <c r="AA11" s="32"/>
      <c r="AB11" s="13"/>
      <c r="AC11" s="32"/>
      <c r="AD11" s="13"/>
      <c r="AE11" s="32"/>
      <c r="AF11" s="13"/>
      <c r="AG11" s="32"/>
      <c r="AH11" s="13"/>
      <c r="AI11" s="32"/>
      <c r="AJ11" s="13"/>
      <c r="AK11" s="32"/>
      <c r="AL11" s="13"/>
      <c r="AM11" s="32"/>
      <c r="AN11" s="13"/>
      <c r="AO11" s="32"/>
      <c r="AP11" s="13"/>
      <c r="AQ11" s="32"/>
      <c r="AR11" s="13"/>
      <c r="AS11" s="32"/>
      <c r="AT11" s="13"/>
      <c r="AU11" s="32"/>
      <c r="AV11" s="13"/>
      <c r="AW11" s="32"/>
      <c r="AX11" s="13"/>
      <c r="AY11" s="32"/>
      <c r="AZ11" s="13"/>
    </row>
    <row r="12" spans="1:52" x14ac:dyDescent="0.2">
      <c r="A12" s="32"/>
      <c r="B12" s="13"/>
      <c r="C12" s="10" t="s">
        <v>541</v>
      </c>
      <c r="D12" s="13">
        <v>0.55000000000000004</v>
      </c>
      <c r="E12" s="32"/>
      <c r="F12" s="13"/>
      <c r="G12" s="32"/>
      <c r="H12" s="13"/>
      <c r="I12" s="32"/>
      <c r="J12" s="13"/>
      <c r="K12" s="32"/>
      <c r="L12" s="13"/>
      <c r="M12" s="10" t="s">
        <v>1043</v>
      </c>
      <c r="N12" s="13">
        <v>1.1499999999999999</v>
      </c>
      <c r="O12" s="32"/>
      <c r="P12" s="13"/>
      <c r="Q12" s="32"/>
      <c r="R12" s="13"/>
      <c r="S12" s="32"/>
      <c r="T12" s="13"/>
      <c r="U12" s="32"/>
      <c r="V12" s="13"/>
      <c r="W12" s="32"/>
      <c r="X12" s="13"/>
      <c r="Y12" s="32"/>
      <c r="Z12" s="13"/>
      <c r="AA12" s="32"/>
      <c r="AB12" s="13"/>
      <c r="AC12" s="32"/>
      <c r="AD12" s="13"/>
      <c r="AE12" s="32"/>
      <c r="AF12" s="13"/>
      <c r="AG12" s="32"/>
      <c r="AH12" s="13"/>
      <c r="AI12" s="32"/>
      <c r="AJ12" s="13"/>
      <c r="AK12" s="32"/>
      <c r="AL12" s="13"/>
      <c r="AM12" s="32"/>
      <c r="AN12" s="13"/>
      <c r="AO12" s="32"/>
      <c r="AP12" s="13"/>
      <c r="AQ12" s="32"/>
      <c r="AR12" s="13"/>
      <c r="AS12" s="32"/>
      <c r="AT12" s="13"/>
      <c r="AU12" s="32"/>
      <c r="AV12" s="13"/>
      <c r="AW12" s="32"/>
      <c r="AX12" s="13"/>
      <c r="AY12" s="32"/>
      <c r="AZ12" s="13"/>
    </row>
    <row r="13" spans="1:52" x14ac:dyDescent="0.2">
      <c r="A13" s="32"/>
      <c r="B13" s="13"/>
      <c r="C13" s="10" t="s">
        <v>834</v>
      </c>
      <c r="D13" s="13">
        <f>2*1.19</f>
        <v>2.38</v>
      </c>
      <c r="E13" s="32"/>
      <c r="F13" s="13"/>
      <c r="G13" s="32"/>
      <c r="H13" s="13"/>
      <c r="I13" s="32"/>
      <c r="J13" s="13"/>
      <c r="K13" s="32"/>
      <c r="L13" s="13"/>
      <c r="M13" s="10" t="s">
        <v>1021</v>
      </c>
      <c r="N13" s="13">
        <v>2.5499999999999998</v>
      </c>
      <c r="O13" s="32"/>
      <c r="P13" s="13"/>
      <c r="Q13" s="32"/>
      <c r="R13" s="13"/>
      <c r="S13" s="32"/>
      <c r="T13" s="13"/>
      <c r="U13" s="32"/>
      <c r="V13" s="13"/>
      <c r="W13" s="32"/>
      <c r="X13" s="13"/>
      <c r="Y13" s="32"/>
      <c r="Z13" s="13"/>
      <c r="AA13" s="32"/>
      <c r="AB13" s="13"/>
      <c r="AC13" s="32"/>
      <c r="AD13" s="13"/>
      <c r="AE13" s="32"/>
      <c r="AF13" s="13"/>
      <c r="AG13" s="32"/>
      <c r="AH13" s="13"/>
      <c r="AI13" s="32"/>
      <c r="AJ13" s="13"/>
      <c r="AK13" s="32"/>
      <c r="AL13" s="13"/>
      <c r="AM13" s="32"/>
      <c r="AN13" s="13"/>
      <c r="AO13" s="32"/>
      <c r="AP13" s="13"/>
      <c r="AQ13" s="32"/>
      <c r="AR13" s="13"/>
      <c r="AS13" s="32"/>
      <c r="AT13" s="13"/>
      <c r="AU13" s="32"/>
      <c r="AV13" s="13"/>
      <c r="AW13" s="32"/>
      <c r="AX13" s="13"/>
      <c r="AY13" s="32"/>
      <c r="AZ13" s="13"/>
    </row>
    <row r="14" spans="1:52" x14ac:dyDescent="0.2">
      <c r="A14" s="32"/>
      <c r="B14" s="13"/>
      <c r="C14" s="10" t="s">
        <v>1053</v>
      </c>
      <c r="D14" s="13">
        <v>0.49</v>
      </c>
      <c r="E14" s="32"/>
      <c r="F14" s="13"/>
      <c r="G14" s="32"/>
      <c r="H14" s="13"/>
      <c r="I14" s="32"/>
      <c r="J14" s="13"/>
      <c r="K14" s="32"/>
      <c r="L14" s="13"/>
      <c r="M14" s="10" t="s">
        <v>1044</v>
      </c>
      <c r="N14" s="13">
        <v>3</v>
      </c>
      <c r="O14" s="32"/>
      <c r="P14" s="13"/>
      <c r="Q14" s="32"/>
      <c r="R14" s="13"/>
      <c r="S14" s="32"/>
      <c r="T14" s="13"/>
      <c r="U14" s="32"/>
      <c r="V14" s="13"/>
      <c r="W14" s="32"/>
      <c r="X14" s="13"/>
      <c r="Y14" s="32"/>
      <c r="Z14" s="13"/>
      <c r="AA14" s="32"/>
      <c r="AB14" s="13"/>
      <c r="AC14" s="32"/>
      <c r="AD14" s="13"/>
      <c r="AE14" s="32"/>
      <c r="AF14" s="13"/>
      <c r="AG14" s="32"/>
      <c r="AH14" s="13"/>
      <c r="AI14" s="32"/>
      <c r="AJ14" s="13"/>
      <c r="AK14" s="32"/>
      <c r="AL14" s="13"/>
      <c r="AM14" s="32"/>
      <c r="AN14" s="13"/>
      <c r="AO14" s="32"/>
      <c r="AP14" s="13"/>
      <c r="AQ14" s="32"/>
      <c r="AR14" s="13"/>
      <c r="AS14" s="32"/>
      <c r="AT14" s="13"/>
      <c r="AU14" s="32"/>
      <c r="AV14" s="13"/>
      <c r="AW14" s="32"/>
      <c r="AX14" s="13"/>
      <c r="AY14" s="32"/>
      <c r="AZ14" s="13"/>
    </row>
    <row r="15" spans="1:52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11" t="s">
        <v>994</v>
      </c>
      <c r="N15" s="13">
        <v>2.8</v>
      </c>
      <c r="O15" s="32"/>
      <c r="P15" s="13"/>
      <c r="Q15" s="32"/>
      <c r="R15" s="13"/>
      <c r="S15" s="32"/>
      <c r="T15" s="13"/>
      <c r="U15" s="32"/>
      <c r="V15" s="13"/>
      <c r="W15" s="32"/>
      <c r="X15" s="13"/>
      <c r="Y15" s="32"/>
      <c r="Z15" s="13"/>
      <c r="AA15" s="32"/>
      <c r="AB15" s="13"/>
      <c r="AC15" s="32"/>
      <c r="AD15" s="13"/>
      <c r="AE15" s="32"/>
      <c r="AF15" s="13"/>
      <c r="AG15" s="32"/>
      <c r="AH15" s="13"/>
      <c r="AI15" s="32"/>
      <c r="AJ15" s="13"/>
      <c r="AK15" s="32"/>
      <c r="AL15" s="13"/>
      <c r="AM15" s="32"/>
      <c r="AN15" s="13"/>
      <c r="AO15" s="32"/>
      <c r="AP15" s="13"/>
      <c r="AQ15" s="32"/>
      <c r="AR15" s="13"/>
      <c r="AS15" s="32"/>
      <c r="AT15" s="13"/>
      <c r="AU15" s="32"/>
      <c r="AV15" s="13"/>
      <c r="AW15" s="32"/>
      <c r="AX15" s="13"/>
      <c r="AY15" s="32"/>
      <c r="AZ15" s="13"/>
    </row>
    <row r="16" spans="1:52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28" t="s">
        <v>1045</v>
      </c>
      <c r="N16" s="13">
        <v>0.75</v>
      </c>
      <c r="O16" s="32"/>
      <c r="P16" s="13"/>
      <c r="Q16" s="32"/>
      <c r="R16" s="13"/>
      <c r="S16" s="32"/>
      <c r="T16" s="13"/>
      <c r="U16" s="32"/>
      <c r="V16" s="13"/>
      <c r="W16" s="32"/>
      <c r="X16" s="13"/>
      <c r="Y16" s="32"/>
      <c r="Z16" s="13"/>
      <c r="AA16" s="32"/>
      <c r="AB16" s="13"/>
      <c r="AC16" s="32"/>
      <c r="AD16" s="13"/>
      <c r="AE16" s="32"/>
      <c r="AF16" s="13"/>
      <c r="AG16" s="32"/>
      <c r="AH16" s="13"/>
      <c r="AI16" s="32"/>
      <c r="AJ16" s="13"/>
      <c r="AK16" s="32"/>
      <c r="AL16" s="13"/>
      <c r="AM16" s="32"/>
      <c r="AN16" s="13"/>
      <c r="AO16" s="32"/>
      <c r="AP16" s="13"/>
      <c r="AQ16" s="32"/>
      <c r="AR16" s="13"/>
      <c r="AS16" s="32"/>
      <c r="AT16" s="13"/>
      <c r="AU16" s="32"/>
      <c r="AV16" s="13"/>
      <c r="AW16" s="32"/>
      <c r="AX16" s="13"/>
      <c r="AY16" s="32"/>
      <c r="AZ16" s="13"/>
    </row>
    <row r="17" spans="1:52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28" t="s">
        <v>1058</v>
      </c>
      <c r="N17" s="13">
        <v>18.5</v>
      </c>
      <c r="O17" s="32"/>
      <c r="P17" s="13"/>
      <c r="Q17" s="32"/>
      <c r="R17" s="13"/>
      <c r="S17" s="32"/>
      <c r="T17" s="13"/>
      <c r="U17" s="32"/>
      <c r="V17" s="13"/>
      <c r="W17" s="32"/>
      <c r="X17" s="13"/>
      <c r="Y17" s="32"/>
      <c r="Z17" s="13"/>
      <c r="AA17" s="32"/>
      <c r="AB17" s="13"/>
      <c r="AC17" s="32"/>
      <c r="AD17" s="13"/>
      <c r="AE17" s="32"/>
      <c r="AF17" s="13"/>
      <c r="AG17" s="32"/>
      <c r="AH17" s="13"/>
      <c r="AI17" s="32"/>
      <c r="AJ17" s="13"/>
      <c r="AK17" s="32"/>
      <c r="AL17" s="13"/>
      <c r="AM17" s="32"/>
      <c r="AN17" s="13"/>
      <c r="AO17" s="32"/>
      <c r="AP17" s="13"/>
      <c r="AQ17" s="32"/>
      <c r="AR17" s="13"/>
      <c r="AS17" s="32"/>
      <c r="AT17" s="13"/>
      <c r="AU17" s="32"/>
      <c r="AV17" s="13"/>
      <c r="AW17" s="32"/>
      <c r="AX17" s="13"/>
      <c r="AY17" s="32"/>
      <c r="AZ17" s="13"/>
    </row>
    <row r="18" spans="1:52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32"/>
      <c r="T18" s="13"/>
      <c r="U18" s="32"/>
      <c r="V18" s="13"/>
      <c r="W18" s="32"/>
      <c r="X18" s="13"/>
      <c r="Y18" s="32"/>
      <c r="Z18" s="13"/>
      <c r="AA18" s="32"/>
      <c r="AB18" s="13"/>
      <c r="AC18" s="32"/>
      <c r="AD18" s="13"/>
      <c r="AE18" s="32"/>
      <c r="AF18" s="13"/>
      <c r="AG18" s="32"/>
      <c r="AH18" s="13"/>
      <c r="AI18" s="32"/>
      <c r="AJ18" s="13"/>
      <c r="AK18" s="32"/>
      <c r="AL18" s="13"/>
      <c r="AM18" s="32"/>
      <c r="AN18" s="13"/>
      <c r="AO18" s="32"/>
      <c r="AP18" s="13"/>
      <c r="AQ18" s="32"/>
      <c r="AR18" s="13"/>
      <c r="AS18" s="32"/>
      <c r="AT18" s="13"/>
      <c r="AU18" s="32"/>
      <c r="AV18" s="13"/>
      <c r="AW18" s="32"/>
      <c r="AX18" s="13"/>
      <c r="AY18" s="32"/>
      <c r="AZ18" s="13"/>
    </row>
    <row r="19" spans="1:52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32"/>
      <c r="T19" s="13"/>
      <c r="U19" s="32"/>
      <c r="V19" s="13"/>
      <c r="W19" s="32"/>
      <c r="X19" s="13"/>
      <c r="Y19" s="32"/>
      <c r="Z19" s="13"/>
      <c r="AA19" s="32"/>
      <c r="AB19" s="13"/>
      <c r="AC19" s="32"/>
      <c r="AD19" s="13"/>
      <c r="AE19" s="32"/>
      <c r="AF19" s="13"/>
      <c r="AG19" s="32"/>
      <c r="AH19" s="13"/>
      <c r="AI19" s="32"/>
      <c r="AJ19" s="13"/>
      <c r="AK19" s="32"/>
      <c r="AL19" s="13"/>
      <c r="AM19" s="32"/>
      <c r="AN19" s="13"/>
      <c r="AO19" s="32"/>
      <c r="AP19" s="13"/>
      <c r="AQ19" s="32"/>
      <c r="AR19" s="13"/>
      <c r="AS19" s="32"/>
      <c r="AT19" s="13"/>
      <c r="AU19" s="32"/>
      <c r="AV19" s="13"/>
      <c r="AW19" s="32"/>
      <c r="AX19" s="13"/>
      <c r="AY19" s="32"/>
      <c r="AZ19" s="13"/>
    </row>
    <row r="20" spans="1:52" x14ac:dyDescent="0.2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K20" s="32"/>
      <c r="AL20" s="13"/>
      <c r="AM20" s="32"/>
      <c r="AN20" s="13"/>
      <c r="AO20" s="32"/>
      <c r="AP20" s="13"/>
      <c r="AQ20" s="32"/>
      <c r="AR20" s="13"/>
      <c r="AS20" s="32"/>
      <c r="AT20" s="13"/>
      <c r="AU20" s="32"/>
      <c r="AV20" s="13"/>
      <c r="AW20" s="32"/>
      <c r="AX20" s="13"/>
      <c r="AY20" s="32"/>
      <c r="AZ20" s="13"/>
    </row>
    <row r="21" spans="1:52" x14ac:dyDescent="0.2">
      <c r="A21" s="32"/>
      <c r="B21" s="13"/>
      <c r="C21" s="32"/>
      <c r="D21" s="13"/>
      <c r="E21" s="32"/>
      <c r="F21" s="13"/>
      <c r="G21" s="32"/>
      <c r="H21" s="13"/>
      <c r="I21" s="32"/>
      <c r="J21" s="13"/>
      <c r="K21" s="32"/>
      <c r="L21" s="13"/>
      <c r="M21" s="32"/>
      <c r="N21" s="13"/>
      <c r="O21" s="32"/>
      <c r="P21" s="13"/>
      <c r="Q21" s="32"/>
      <c r="R21" s="13"/>
      <c r="S21" s="32"/>
      <c r="T21" s="13"/>
      <c r="U21" s="32"/>
      <c r="V21" s="13"/>
      <c r="W21" s="32"/>
      <c r="X21" s="13"/>
      <c r="Y21" s="32"/>
      <c r="Z21" s="13"/>
      <c r="AA21" s="32"/>
      <c r="AB21" s="13"/>
      <c r="AC21" s="32"/>
      <c r="AD21" s="13"/>
      <c r="AE21" s="32"/>
      <c r="AF21" s="13"/>
      <c r="AG21" s="32"/>
      <c r="AH21" s="13"/>
      <c r="AI21" s="32"/>
      <c r="AJ21" s="13"/>
      <c r="AK21" s="32"/>
      <c r="AL21" s="13"/>
      <c r="AM21" s="32"/>
      <c r="AN21" s="13"/>
      <c r="AO21" s="32"/>
      <c r="AP21" s="13"/>
      <c r="AQ21" s="32"/>
      <c r="AR21" s="13"/>
      <c r="AS21" s="32"/>
      <c r="AT21" s="13"/>
      <c r="AU21" s="32"/>
      <c r="AV21" s="13"/>
      <c r="AW21" s="32"/>
      <c r="AX21" s="13"/>
      <c r="AY21" s="32"/>
      <c r="AZ21" s="13"/>
    </row>
    <row r="22" spans="1:52" x14ac:dyDescent="0.2">
      <c r="A22" s="32"/>
      <c r="B22" s="13"/>
      <c r="C22" s="32"/>
      <c r="D22" s="13"/>
      <c r="E22" s="32"/>
      <c r="F22" s="13"/>
      <c r="G22" s="32"/>
      <c r="H22" s="13"/>
      <c r="I22" s="32"/>
      <c r="J22" s="13"/>
      <c r="K22" s="32"/>
      <c r="L22" s="13"/>
      <c r="M22" s="32"/>
      <c r="N22" s="13"/>
      <c r="O22" s="32"/>
      <c r="P22" s="13"/>
      <c r="Q22" s="32"/>
      <c r="R22" s="13"/>
      <c r="S22" s="32"/>
      <c r="T22" s="13"/>
      <c r="U22" s="32"/>
      <c r="V22" s="13"/>
      <c r="W22" s="32"/>
      <c r="X22" s="13"/>
      <c r="Y22" s="32"/>
      <c r="Z22" s="13"/>
      <c r="AA22" s="32"/>
      <c r="AB22" s="13"/>
      <c r="AC22" s="32"/>
      <c r="AD22" s="13"/>
      <c r="AE22" s="32"/>
      <c r="AF22" s="13"/>
      <c r="AG22" s="32"/>
      <c r="AH22" s="13"/>
      <c r="AI22" s="32"/>
      <c r="AJ22" s="13"/>
      <c r="AK22" s="32"/>
      <c r="AL22" s="13"/>
      <c r="AM22" s="32"/>
      <c r="AN22" s="13"/>
      <c r="AO22" s="32"/>
      <c r="AP22" s="13"/>
      <c r="AQ22" s="32"/>
      <c r="AR22" s="13"/>
      <c r="AS22" s="32"/>
      <c r="AT22" s="13"/>
      <c r="AU22" s="32"/>
      <c r="AV22" s="13"/>
      <c r="AW22" s="32"/>
      <c r="AX22" s="13"/>
      <c r="AY22" s="32"/>
      <c r="AZ22" s="13"/>
    </row>
    <row r="23" spans="1:52" x14ac:dyDescent="0.2">
      <c r="A23" s="32"/>
      <c r="B23" s="13"/>
      <c r="C23" s="32"/>
      <c r="D23" s="13"/>
      <c r="E23" s="32"/>
      <c r="F23" s="13"/>
      <c r="G23" s="32"/>
      <c r="H23" s="13"/>
      <c r="I23" s="32"/>
      <c r="J23" s="13"/>
      <c r="K23" s="32"/>
      <c r="L23" s="13"/>
      <c r="M23" s="32"/>
      <c r="N23" s="13"/>
      <c r="O23" s="32"/>
      <c r="P23" s="13"/>
      <c r="Q23" s="32"/>
      <c r="R23" s="13"/>
      <c r="S23" s="32"/>
      <c r="T23" s="13"/>
      <c r="U23" s="32"/>
      <c r="V23" s="13"/>
      <c r="W23" s="32"/>
      <c r="X23" s="13"/>
      <c r="Y23" s="32"/>
      <c r="Z23" s="13"/>
      <c r="AA23" s="32"/>
      <c r="AB23" s="13"/>
      <c r="AC23" s="32"/>
      <c r="AD23" s="13"/>
      <c r="AE23" s="32"/>
      <c r="AF23" s="13"/>
      <c r="AG23" s="32"/>
      <c r="AH23" s="13"/>
      <c r="AI23" s="32"/>
      <c r="AJ23" s="13"/>
      <c r="AK23" s="32"/>
      <c r="AL23" s="13"/>
      <c r="AM23" s="32"/>
      <c r="AN23" s="13"/>
      <c r="AO23" s="32"/>
      <c r="AP23" s="13"/>
      <c r="AQ23" s="32"/>
      <c r="AR23" s="13"/>
      <c r="AS23" s="32"/>
      <c r="AT23" s="13"/>
      <c r="AU23" s="32"/>
      <c r="AV23" s="13"/>
      <c r="AW23" s="32"/>
      <c r="AX23" s="13"/>
      <c r="AY23" s="32"/>
      <c r="AZ23" s="13"/>
    </row>
    <row r="24" spans="1:52" ht="16" thickBot="1" x14ac:dyDescent="0.25">
      <c r="A24" s="32"/>
      <c r="B24" s="13"/>
      <c r="C24" s="32"/>
      <c r="D24" s="13"/>
      <c r="E24" s="32"/>
      <c r="F24" s="13"/>
      <c r="G24" s="32"/>
      <c r="H24" s="13"/>
      <c r="I24" s="32"/>
      <c r="J24" s="13"/>
      <c r="K24" s="32"/>
      <c r="L24" s="13"/>
      <c r="M24" s="32"/>
      <c r="N24" s="13"/>
      <c r="O24" s="32"/>
      <c r="P24" s="13"/>
      <c r="Q24" s="32"/>
      <c r="R24" s="13"/>
      <c r="S24" s="32"/>
      <c r="T24" s="13"/>
      <c r="U24" s="32"/>
      <c r="V24" s="13"/>
      <c r="W24" s="32"/>
      <c r="X24" s="13"/>
      <c r="Y24" s="32"/>
      <c r="Z24" s="13"/>
      <c r="AA24" s="32"/>
      <c r="AB24" s="13"/>
      <c r="AC24" s="32"/>
      <c r="AD24" s="13"/>
      <c r="AE24" s="32"/>
      <c r="AF24" s="13"/>
      <c r="AG24" s="32"/>
      <c r="AH24" s="13"/>
      <c r="AI24" s="32"/>
      <c r="AJ24" s="13"/>
      <c r="AK24" s="32"/>
      <c r="AL24" s="13"/>
      <c r="AM24" s="32"/>
      <c r="AN24" s="13"/>
      <c r="AO24" s="32"/>
      <c r="AP24" s="13"/>
      <c r="AQ24" s="32"/>
      <c r="AR24" s="13"/>
      <c r="AS24" s="32"/>
      <c r="AT24" s="13"/>
      <c r="AU24" s="32"/>
      <c r="AV24" s="13"/>
      <c r="AW24" s="32"/>
      <c r="AX24" s="13"/>
      <c r="AY24" s="32"/>
      <c r="AZ24" s="13"/>
    </row>
    <row r="25" spans="1:52" ht="16" thickBot="1" x14ac:dyDescent="0.25">
      <c r="A25" s="3" t="s">
        <v>2</v>
      </c>
      <c r="B25" s="4">
        <f>SUM(B3:B19)</f>
        <v>22.020000000000003</v>
      </c>
      <c r="C25" s="3" t="s">
        <v>2</v>
      </c>
      <c r="D25" s="4">
        <f>SUM(D3:D19)</f>
        <v>22.47</v>
      </c>
      <c r="E25" s="3" t="s">
        <v>2</v>
      </c>
      <c r="F25" s="4">
        <f>SUM(F3:F19)</f>
        <v>12.93</v>
      </c>
      <c r="G25" s="3" t="s">
        <v>2</v>
      </c>
      <c r="H25" s="4">
        <f>SUM(H3:H19)</f>
        <v>12.24</v>
      </c>
      <c r="I25" s="3" t="s">
        <v>2</v>
      </c>
      <c r="J25" s="4">
        <f>SUM(J3:J19)</f>
        <v>1002.37</v>
      </c>
      <c r="K25" s="3" t="s">
        <v>2</v>
      </c>
      <c r="L25" s="4">
        <f>SUM(L3:L19)</f>
        <v>5979.75</v>
      </c>
      <c r="M25" s="3" t="s">
        <v>2</v>
      </c>
      <c r="N25" s="4">
        <f>SUM(N3:N19)</f>
        <v>58.999999999999993</v>
      </c>
      <c r="O25" s="3" t="s">
        <v>2</v>
      </c>
      <c r="P25" s="4">
        <f>SUM(P3:P19)</f>
        <v>2</v>
      </c>
      <c r="Q25" s="3" t="s">
        <v>2</v>
      </c>
      <c r="R25" s="4">
        <f>SUM(R3:R19)</f>
        <v>32.870000000000005</v>
      </c>
      <c r="S25" s="3" t="s">
        <v>2</v>
      </c>
      <c r="T25" s="4">
        <f>SUM(T3:T19)</f>
        <v>18.5</v>
      </c>
      <c r="U25" s="3" t="s">
        <v>2</v>
      </c>
      <c r="V25" s="4">
        <f>SUM(V3:V19)</f>
        <v>-976.76</v>
      </c>
      <c r="W25" s="3" t="s">
        <v>2</v>
      </c>
      <c r="X25" s="4">
        <f>SUM(X3:X19)</f>
        <v>16.47</v>
      </c>
      <c r="Y25" s="3" t="s">
        <v>2</v>
      </c>
      <c r="Z25" s="4">
        <f>SUM(Z3:Z19)</f>
        <v>477.9</v>
      </c>
      <c r="AA25" s="3" t="s">
        <v>2</v>
      </c>
      <c r="AB25" s="4">
        <f>SUM(AB3:AB19)</f>
        <v>24.1</v>
      </c>
      <c r="AC25" s="3" t="s">
        <v>2</v>
      </c>
      <c r="AD25" s="4">
        <f>SUM(AD3:AD19)</f>
        <v>22.08</v>
      </c>
      <c r="AE25" s="3" t="s">
        <v>2</v>
      </c>
      <c r="AF25" s="4">
        <f>SUM(AF3:AF19)</f>
        <v>14.54</v>
      </c>
      <c r="AG25" s="3" t="s">
        <v>2</v>
      </c>
      <c r="AH25" s="4">
        <f>SUM(AH3:AH19)</f>
        <v>0.43999999999999995</v>
      </c>
      <c r="AI25" s="3" t="s">
        <v>2</v>
      </c>
      <c r="AJ25" s="4">
        <f>SUM(AJ3:AJ19)</f>
        <v>3</v>
      </c>
      <c r="AK25" s="3" t="s">
        <v>2</v>
      </c>
      <c r="AL25" s="4">
        <f>SUM(AL3:AL19)</f>
        <v>27.55</v>
      </c>
      <c r="AM25" s="3" t="s">
        <v>2</v>
      </c>
      <c r="AN25" s="4">
        <f>SUM(AN3:AN19)</f>
        <v>33.4</v>
      </c>
      <c r="AO25" s="3" t="s">
        <v>2</v>
      </c>
      <c r="AP25" s="4">
        <f>SUM(AP3:AP19)</f>
        <v>73.709999999999994</v>
      </c>
      <c r="AQ25" s="3" t="s">
        <v>2</v>
      </c>
      <c r="AR25" s="4">
        <f>SUM(AR3:AR19)</f>
        <v>2.85</v>
      </c>
      <c r="AS25" s="3" t="s">
        <v>2</v>
      </c>
      <c r="AT25" s="4">
        <f>SUM(AT3:AT19)</f>
        <v>17.75</v>
      </c>
      <c r="AU25" s="3" t="s">
        <v>2</v>
      </c>
      <c r="AV25" s="4">
        <f>SUM(AV3:AV19)</f>
        <v>17.740000000000002</v>
      </c>
      <c r="AW25" s="3" t="s">
        <v>2</v>
      </c>
      <c r="AX25" s="4">
        <f>SUM(AX3:AX19)</f>
        <v>44.84</v>
      </c>
      <c r="AY25" s="3" t="s">
        <v>2</v>
      </c>
      <c r="AZ25" s="4">
        <f>SUM(AZ3:AZ19)</f>
        <v>-7.9099999999999984</v>
      </c>
    </row>
    <row r="28" spans="1:52" ht="16" thickBot="1" x14ac:dyDescent="0.25"/>
    <row r="29" spans="1:52" ht="16" thickBot="1" x14ac:dyDescent="0.25">
      <c r="A29" s="5" t="s">
        <v>3</v>
      </c>
      <c r="B29" s="4">
        <f>SUM(25:25)</f>
        <v>6955.8499999999995</v>
      </c>
      <c r="D29" s="6"/>
      <c r="E29" t="s">
        <v>7</v>
      </c>
    </row>
    <row r="30" spans="1:52" x14ac:dyDescent="0.2">
      <c r="D30" s="7"/>
      <c r="E30" t="s">
        <v>8</v>
      </c>
    </row>
    <row r="31" spans="1:52" x14ac:dyDescent="0.2">
      <c r="D31" s="8"/>
      <c r="E31" t="s">
        <v>9</v>
      </c>
    </row>
    <row r="32" spans="1:52" x14ac:dyDescent="0.2">
      <c r="D32" s="9"/>
      <c r="E32" t="s">
        <v>10</v>
      </c>
    </row>
  </sheetData>
  <mergeCells count="26">
    <mergeCell ref="AC1:AD1"/>
    <mergeCell ref="AQ1:AR1"/>
    <mergeCell ref="AS1:AT1"/>
    <mergeCell ref="AU1:AV1"/>
    <mergeCell ref="AW1:AX1"/>
    <mergeCell ref="AG1:AH1"/>
    <mergeCell ref="AI1:AJ1"/>
    <mergeCell ref="AK1:AL1"/>
    <mergeCell ref="AM1:AN1"/>
    <mergeCell ref="AO1:AP1"/>
    <mergeCell ref="AY1:AZ1"/>
    <mergeCell ref="A1:B1"/>
    <mergeCell ref="C1:D1"/>
    <mergeCell ref="E1:F1"/>
    <mergeCell ref="G1:H1"/>
    <mergeCell ref="I1:J1"/>
    <mergeCell ref="AE1:AF1"/>
    <mergeCell ref="K1:L1"/>
    <mergeCell ref="M1:N1"/>
    <mergeCell ref="O1:P1"/>
    <mergeCell ref="Q1:R1"/>
    <mergeCell ref="S1:T1"/>
    <mergeCell ref="U1:V1"/>
    <mergeCell ref="W1:X1"/>
    <mergeCell ref="Y1:Z1"/>
    <mergeCell ref="AA1:A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9A00-A563-F540-B509-C6E05037278A}">
  <dimension ref="A1:AJ32"/>
  <sheetViews>
    <sheetView topLeftCell="I1" workbookViewId="0">
      <selection activeCell="AA3" sqref="AA3"/>
    </sheetView>
  </sheetViews>
  <sheetFormatPr baseColWidth="10" defaultRowHeight="15" x14ac:dyDescent="0.2"/>
  <sheetData>
    <row r="1" spans="1:36" ht="16" thickBot="1" x14ac:dyDescent="0.25">
      <c r="A1" s="65" t="s">
        <v>824</v>
      </c>
      <c r="B1" s="66"/>
      <c r="C1" s="67" t="s">
        <v>1062</v>
      </c>
      <c r="D1" s="68"/>
      <c r="E1" s="65" t="s">
        <v>825</v>
      </c>
      <c r="F1" s="66"/>
      <c r="G1" s="67" t="s">
        <v>826</v>
      </c>
      <c r="H1" s="68"/>
      <c r="I1" s="67" t="s">
        <v>827</v>
      </c>
      <c r="J1" s="68"/>
      <c r="K1" s="65" t="s">
        <v>848</v>
      </c>
      <c r="L1" s="66"/>
      <c r="M1" s="67" t="s">
        <v>849</v>
      </c>
      <c r="N1" s="68"/>
      <c r="O1" s="67" t="s">
        <v>850</v>
      </c>
      <c r="P1" s="68"/>
      <c r="Q1" s="65" t="s">
        <v>851</v>
      </c>
      <c r="R1" s="66"/>
      <c r="S1" s="67" t="s">
        <v>852</v>
      </c>
      <c r="T1" s="68"/>
      <c r="U1" s="65" t="s">
        <v>874</v>
      </c>
      <c r="V1" s="66"/>
      <c r="W1" s="67" t="s">
        <v>875</v>
      </c>
      <c r="X1" s="68"/>
      <c r="Y1" s="65" t="s">
        <v>876</v>
      </c>
      <c r="Z1" s="66"/>
      <c r="AA1" s="67" t="s">
        <v>877</v>
      </c>
      <c r="AB1" s="68"/>
      <c r="AC1" s="67" t="s">
        <v>878</v>
      </c>
      <c r="AD1" s="68"/>
      <c r="AE1" s="67" t="s">
        <v>883</v>
      </c>
      <c r="AF1" s="68"/>
      <c r="AG1" s="65" t="s">
        <v>884</v>
      </c>
      <c r="AH1" s="66"/>
      <c r="AI1" s="67" t="s">
        <v>913</v>
      </c>
      <c r="AJ1" s="68"/>
    </row>
    <row r="2" spans="1:36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</row>
    <row r="3" spans="1:36" x14ac:dyDescent="0.2">
      <c r="A3" s="29" t="s">
        <v>1104</v>
      </c>
      <c r="B3" s="12">
        <v>25.9</v>
      </c>
      <c r="C3" s="27" t="s">
        <v>1063</v>
      </c>
      <c r="D3" s="12">
        <f>3.45-0.45</f>
        <v>3</v>
      </c>
      <c r="E3" s="29" t="s">
        <v>1093</v>
      </c>
      <c r="F3" s="12">
        <v>2.25</v>
      </c>
      <c r="G3" s="27" t="s">
        <v>1077</v>
      </c>
      <c r="H3" s="12">
        <v>2.25</v>
      </c>
      <c r="I3" s="27" t="s">
        <v>505</v>
      </c>
      <c r="J3" s="12">
        <v>7</v>
      </c>
      <c r="K3" s="27" t="s">
        <v>953</v>
      </c>
      <c r="L3" s="12">
        <v>14.1</v>
      </c>
      <c r="M3" s="27" t="s">
        <v>482</v>
      </c>
      <c r="N3" s="12">
        <v>14.22</v>
      </c>
      <c r="O3" s="27" t="s">
        <v>1059</v>
      </c>
      <c r="P3" s="12">
        <v>2.75</v>
      </c>
      <c r="Q3" s="27" t="s">
        <v>1068</v>
      </c>
      <c r="R3" s="12">
        <v>4.5</v>
      </c>
      <c r="S3" s="27" t="s">
        <v>1120</v>
      </c>
      <c r="T3" s="12">
        <v>14</v>
      </c>
      <c r="U3" s="29" t="s">
        <v>83</v>
      </c>
      <c r="V3" s="12">
        <v>2</v>
      </c>
      <c r="W3" s="30" t="s">
        <v>87</v>
      </c>
      <c r="X3" s="12">
        <v>10.99</v>
      </c>
      <c r="Y3" s="30" t="s">
        <v>1126</v>
      </c>
      <c r="Z3" s="12">
        <v>5.39</v>
      </c>
      <c r="AA3" s="30" t="s">
        <v>84</v>
      </c>
      <c r="AB3" s="12">
        <v>450</v>
      </c>
      <c r="AC3" s="34" t="s">
        <v>1115</v>
      </c>
      <c r="AD3" s="12">
        <v>91.47</v>
      </c>
      <c r="AE3" s="29" t="s">
        <v>105</v>
      </c>
      <c r="AF3" s="12">
        <v>3</v>
      </c>
      <c r="AG3" s="29" t="s">
        <v>1113</v>
      </c>
      <c r="AH3" s="12">
        <f>2.85+4.83+3.5+3.25+2.81+2.81+2.55+2.57</f>
        <v>25.169999999999998</v>
      </c>
      <c r="AI3" s="29" t="s">
        <v>94</v>
      </c>
      <c r="AJ3" s="12">
        <v>4.49</v>
      </c>
    </row>
    <row r="4" spans="1:36" x14ac:dyDescent="0.2">
      <c r="A4" s="29" t="s">
        <v>1105</v>
      </c>
      <c r="B4" s="12">
        <v>16.989999999999998</v>
      </c>
      <c r="C4" s="27" t="s">
        <v>1064</v>
      </c>
      <c r="D4" s="12">
        <v>2.35</v>
      </c>
      <c r="E4" s="29" t="s">
        <v>1094</v>
      </c>
      <c r="F4" s="12">
        <v>1</v>
      </c>
      <c r="G4" s="31"/>
      <c r="H4" s="12"/>
      <c r="I4" s="27" t="s">
        <v>1078</v>
      </c>
      <c r="J4" s="12">
        <v>2.25</v>
      </c>
      <c r="K4" s="27" t="s">
        <v>685</v>
      </c>
      <c r="L4" s="12">
        <f>2*2.19</f>
        <v>4.38</v>
      </c>
      <c r="M4" s="27" t="s">
        <v>1067</v>
      </c>
      <c r="N4" s="12">
        <v>2.4</v>
      </c>
      <c r="O4" s="29" t="s">
        <v>903</v>
      </c>
      <c r="P4" s="12">
        <v>5.85</v>
      </c>
      <c r="Q4" s="27" t="s">
        <v>1069</v>
      </c>
      <c r="R4" s="12">
        <v>4.5999999999999996</v>
      </c>
      <c r="S4" s="34" t="s">
        <v>1121</v>
      </c>
      <c r="T4" s="12">
        <v>5.85</v>
      </c>
      <c r="U4" s="27" t="s">
        <v>1122</v>
      </c>
      <c r="V4" s="12">
        <f>1.8+2.75</f>
        <v>4.55</v>
      </c>
      <c r="W4" s="31"/>
      <c r="X4" s="12"/>
      <c r="Y4" s="27" t="s">
        <v>405</v>
      </c>
      <c r="Z4" s="12">
        <v>5.5</v>
      </c>
      <c r="AA4" s="27" t="s">
        <v>486</v>
      </c>
      <c r="AB4" s="12">
        <v>5</v>
      </c>
      <c r="AC4" s="29" t="s">
        <v>799</v>
      </c>
      <c r="AD4" s="12">
        <v>13.3</v>
      </c>
      <c r="AE4" s="29" t="s">
        <v>1114</v>
      </c>
      <c r="AF4" s="12">
        <v>49.99</v>
      </c>
      <c r="AH4" s="12"/>
      <c r="AI4" s="31"/>
      <c r="AJ4" s="12"/>
    </row>
    <row r="5" spans="1:36" x14ac:dyDescent="0.2">
      <c r="A5" s="27" t="s">
        <v>1106</v>
      </c>
      <c r="B5" s="12">
        <v>2.25</v>
      </c>
      <c r="C5" s="27" t="s">
        <v>1065</v>
      </c>
      <c r="D5" s="12">
        <f>3.45-0.45</f>
        <v>3</v>
      </c>
      <c r="E5" s="29" t="s">
        <v>1095</v>
      </c>
      <c r="F5" s="12">
        <v>2.25</v>
      </c>
      <c r="G5" s="31"/>
      <c r="H5" s="12"/>
      <c r="I5" s="27" t="s">
        <v>482</v>
      </c>
      <c r="J5" s="12">
        <v>3.96</v>
      </c>
      <c r="K5" s="27" t="s">
        <v>946</v>
      </c>
      <c r="L5" s="12">
        <f>2*0.99</f>
        <v>1.98</v>
      </c>
      <c r="M5" s="27" t="s">
        <v>1071</v>
      </c>
      <c r="N5" s="12">
        <v>1.3</v>
      </c>
      <c r="O5" s="31"/>
      <c r="P5" s="12"/>
      <c r="Q5" s="31"/>
      <c r="R5" s="12"/>
      <c r="S5" s="27" t="s">
        <v>955</v>
      </c>
      <c r="T5" s="12">
        <v>3.5</v>
      </c>
      <c r="U5" s="27" t="s">
        <v>1123</v>
      </c>
      <c r="V5" s="12">
        <f>13.15+6</f>
        <v>19.149999999999999</v>
      </c>
      <c r="W5" s="31"/>
      <c r="X5" s="12"/>
      <c r="Y5" s="31"/>
      <c r="Z5" s="12"/>
      <c r="AA5" s="27" t="s">
        <v>1124</v>
      </c>
      <c r="AB5" s="12">
        <v>24.3</v>
      </c>
      <c r="AC5" s="29" t="s">
        <v>799</v>
      </c>
      <c r="AD5" s="12">
        <v>8.1</v>
      </c>
      <c r="AE5" s="31"/>
      <c r="AF5" s="12"/>
      <c r="AG5" s="31"/>
      <c r="AH5" s="12"/>
      <c r="AI5" s="31"/>
      <c r="AJ5" s="12"/>
    </row>
    <row r="6" spans="1:36" x14ac:dyDescent="0.2">
      <c r="A6" s="32"/>
      <c r="B6" s="13"/>
      <c r="C6" s="10" t="s">
        <v>1066</v>
      </c>
      <c r="D6" s="13">
        <v>4.2</v>
      </c>
      <c r="E6" s="32"/>
      <c r="F6" s="13"/>
      <c r="G6" s="32"/>
      <c r="H6" s="13"/>
      <c r="I6" s="28" t="s">
        <v>1102</v>
      </c>
      <c r="J6" s="13">
        <v>17.989999999999998</v>
      </c>
      <c r="K6" s="10" t="s">
        <v>363</v>
      </c>
      <c r="L6" s="13">
        <f>2*1.69</f>
        <v>3.38</v>
      </c>
      <c r="M6" s="10" t="s">
        <v>1072</v>
      </c>
      <c r="N6" s="13">
        <v>4.75</v>
      </c>
      <c r="O6" s="32"/>
      <c r="P6" s="13"/>
      <c r="Q6" s="32"/>
      <c r="R6" s="13"/>
      <c r="S6" s="32"/>
      <c r="T6" s="13"/>
      <c r="U6" s="32"/>
      <c r="V6" s="13"/>
      <c r="W6" s="32"/>
      <c r="X6" s="13"/>
      <c r="Y6" s="32"/>
      <c r="Z6" s="13"/>
      <c r="AA6" s="10" t="s">
        <v>1125</v>
      </c>
      <c r="AB6" s="13">
        <v>3.5</v>
      </c>
      <c r="AC6" s="28" t="s">
        <v>1116</v>
      </c>
      <c r="AD6" s="13">
        <v>59.99</v>
      </c>
      <c r="AE6" s="32"/>
      <c r="AF6" s="13"/>
      <c r="AG6" s="32"/>
      <c r="AH6" s="13"/>
      <c r="AI6" s="32"/>
      <c r="AJ6" s="13"/>
    </row>
    <row r="7" spans="1:36" x14ac:dyDescent="0.2">
      <c r="A7" s="32"/>
      <c r="B7" s="13"/>
      <c r="C7" s="10" t="s">
        <v>1067</v>
      </c>
      <c r="D7" s="13">
        <v>2.4</v>
      </c>
      <c r="E7" s="32"/>
      <c r="F7" s="13"/>
      <c r="G7" s="32"/>
      <c r="H7" s="13"/>
      <c r="I7" s="32"/>
      <c r="J7" s="13"/>
      <c r="K7" s="32"/>
      <c r="L7" s="13"/>
      <c r="M7" s="10" t="s">
        <v>1073</v>
      </c>
      <c r="N7" s="13">
        <v>1.1499999999999999</v>
      </c>
      <c r="O7" s="32"/>
      <c r="P7" s="13"/>
      <c r="Q7" s="32"/>
      <c r="R7" s="13"/>
      <c r="S7" s="32"/>
      <c r="T7" s="13"/>
      <c r="U7" s="32"/>
      <c r="V7" s="13"/>
      <c r="W7" s="32"/>
      <c r="X7" s="13"/>
      <c r="Y7" s="32"/>
      <c r="Z7" s="13"/>
      <c r="AA7" s="32"/>
      <c r="AB7" s="13"/>
      <c r="AC7" s="10" t="s">
        <v>1119</v>
      </c>
      <c r="AD7" s="13">
        <v>10.94</v>
      </c>
      <c r="AE7" s="32"/>
      <c r="AF7" s="13"/>
      <c r="AG7" s="32"/>
      <c r="AH7" s="13"/>
      <c r="AI7" s="32"/>
      <c r="AJ7" s="13"/>
    </row>
    <row r="8" spans="1:36" x14ac:dyDescent="0.2">
      <c r="A8" s="32"/>
      <c r="B8" s="13"/>
      <c r="C8" s="28" t="s">
        <v>1070</v>
      </c>
      <c r="D8" s="13">
        <v>32.799999999999997</v>
      </c>
      <c r="E8" s="32"/>
      <c r="F8" s="13"/>
      <c r="G8" s="32"/>
      <c r="H8" s="13"/>
      <c r="I8" s="32"/>
      <c r="J8" s="13"/>
      <c r="K8" s="32"/>
      <c r="L8" s="13"/>
      <c r="M8" s="10" t="s">
        <v>171</v>
      </c>
      <c r="N8" s="13">
        <v>1.7</v>
      </c>
      <c r="O8" s="32"/>
      <c r="P8" s="13"/>
      <c r="Q8" s="32"/>
      <c r="R8" s="13"/>
      <c r="S8" s="32"/>
      <c r="T8" s="13"/>
      <c r="U8" s="32"/>
      <c r="V8" s="13"/>
      <c r="W8" s="32"/>
      <c r="X8" s="13"/>
      <c r="Y8" s="32"/>
      <c r="Z8" s="13"/>
      <c r="AA8" s="32"/>
      <c r="AB8" s="13"/>
      <c r="AC8" s="10" t="s">
        <v>1118</v>
      </c>
      <c r="AD8" s="13">
        <v>4.9000000000000004</v>
      </c>
      <c r="AE8" s="32"/>
      <c r="AF8" s="13"/>
      <c r="AG8" s="32"/>
      <c r="AH8" s="13"/>
      <c r="AI8" s="32"/>
      <c r="AJ8" s="13"/>
    </row>
    <row r="9" spans="1:36" x14ac:dyDescent="0.2">
      <c r="A9" s="32"/>
      <c r="B9" s="13"/>
      <c r="C9" s="28" t="s">
        <v>1083</v>
      </c>
      <c r="D9" s="13">
        <v>49.99</v>
      </c>
      <c r="E9" s="32"/>
      <c r="F9" s="13"/>
      <c r="G9" s="32"/>
      <c r="H9" s="13"/>
      <c r="I9" s="32"/>
      <c r="J9" s="13"/>
      <c r="K9" s="32"/>
      <c r="L9" s="13"/>
      <c r="M9" s="10" t="s">
        <v>174</v>
      </c>
      <c r="N9" s="13">
        <v>-2.75</v>
      </c>
      <c r="O9" s="32"/>
      <c r="P9" s="13"/>
      <c r="Q9" s="32"/>
      <c r="R9" s="13"/>
      <c r="S9" s="32"/>
      <c r="T9" s="13"/>
      <c r="U9" s="32"/>
      <c r="V9" s="13"/>
      <c r="W9" s="32"/>
      <c r="X9" s="13"/>
      <c r="Y9" s="32"/>
      <c r="Z9" s="13"/>
      <c r="AA9" s="32"/>
      <c r="AB9" s="13"/>
      <c r="AC9" s="28" t="s">
        <v>1117</v>
      </c>
      <c r="AD9" s="13">
        <v>60</v>
      </c>
      <c r="AE9" s="32"/>
      <c r="AF9" s="13"/>
      <c r="AG9" s="32"/>
      <c r="AH9" s="13"/>
      <c r="AI9" s="32"/>
      <c r="AJ9" s="13"/>
    </row>
    <row r="10" spans="1:36" x14ac:dyDescent="0.2">
      <c r="A10" s="32"/>
      <c r="B10" s="13"/>
      <c r="C10" s="10" t="s">
        <v>1103</v>
      </c>
      <c r="D10" s="13">
        <v>7</v>
      </c>
      <c r="E10" s="32"/>
      <c r="F10" s="13"/>
      <c r="G10" s="32"/>
      <c r="H10" s="13"/>
      <c r="I10" s="32"/>
      <c r="J10" s="13"/>
      <c r="K10" s="32"/>
      <c r="L10" s="13"/>
      <c r="M10" s="28" t="s">
        <v>1074</v>
      </c>
      <c r="N10" s="13">
        <v>16.899999999999999</v>
      </c>
      <c r="O10" s="32"/>
      <c r="P10" s="13"/>
      <c r="Q10" s="32"/>
      <c r="R10" s="13"/>
      <c r="S10" s="32"/>
      <c r="T10" s="13"/>
      <c r="U10" s="32"/>
      <c r="V10" s="13"/>
      <c r="W10" s="32"/>
      <c r="X10" s="13"/>
      <c r="Y10" s="32"/>
      <c r="Z10" s="13"/>
      <c r="AA10" s="32"/>
      <c r="AB10" s="13"/>
      <c r="AC10" s="32"/>
      <c r="AD10" s="13"/>
      <c r="AE10" s="32"/>
      <c r="AF10" s="13"/>
      <c r="AG10" s="32"/>
      <c r="AH10" s="13"/>
      <c r="AI10" s="32"/>
      <c r="AJ10" s="13"/>
    </row>
    <row r="11" spans="1:36" x14ac:dyDescent="0.2">
      <c r="A11" s="32"/>
      <c r="B11" s="13"/>
      <c r="C11" s="28" t="s">
        <v>903</v>
      </c>
      <c r="D11" s="13">
        <v>13.25</v>
      </c>
      <c r="E11" s="32"/>
      <c r="F11" s="13"/>
      <c r="G11" s="32"/>
      <c r="H11" s="13"/>
      <c r="I11" s="32"/>
      <c r="J11" s="13"/>
      <c r="K11" s="32"/>
      <c r="L11" s="13"/>
      <c r="M11" s="28" t="s">
        <v>1075</v>
      </c>
      <c r="N11" s="13">
        <v>3.79</v>
      </c>
      <c r="O11" s="32"/>
      <c r="P11" s="13"/>
      <c r="Q11" s="32"/>
      <c r="R11" s="13"/>
      <c r="S11" s="32"/>
      <c r="T11" s="13"/>
      <c r="U11" s="32"/>
      <c r="V11" s="13"/>
      <c r="W11" s="32"/>
      <c r="X11" s="13"/>
      <c r="Y11" s="32"/>
      <c r="Z11" s="13"/>
      <c r="AA11" s="32"/>
      <c r="AB11" s="13"/>
      <c r="AC11" s="32"/>
      <c r="AD11" s="13"/>
      <c r="AE11" s="32"/>
      <c r="AF11" s="13"/>
      <c r="AG11" s="32"/>
      <c r="AH11" s="13"/>
      <c r="AI11" s="32"/>
      <c r="AJ11" s="13"/>
    </row>
    <row r="12" spans="1:36" x14ac:dyDescent="0.2">
      <c r="A12" s="32"/>
      <c r="B12" s="13"/>
      <c r="C12" s="28" t="s">
        <v>1108</v>
      </c>
      <c r="D12" s="13">
        <v>18.399999999999999</v>
      </c>
      <c r="E12" s="32"/>
      <c r="F12" s="13"/>
      <c r="G12" s="32"/>
      <c r="H12" s="13"/>
      <c r="I12" s="32"/>
      <c r="J12" s="13"/>
      <c r="K12" s="32"/>
      <c r="L12" s="13"/>
      <c r="M12" s="32"/>
      <c r="N12" s="13"/>
      <c r="O12" s="32"/>
      <c r="P12" s="13"/>
      <c r="Q12" s="32"/>
      <c r="R12" s="13"/>
      <c r="S12" s="32"/>
      <c r="T12" s="13"/>
      <c r="U12" s="32"/>
      <c r="V12" s="13"/>
      <c r="W12" s="32"/>
      <c r="X12" s="13"/>
      <c r="Y12" s="32"/>
      <c r="Z12" s="13"/>
      <c r="AA12" s="32"/>
      <c r="AB12" s="13"/>
      <c r="AC12" s="32"/>
      <c r="AD12" s="13"/>
      <c r="AE12" s="32"/>
      <c r="AF12" s="13"/>
      <c r="AG12" s="32"/>
      <c r="AH12" s="13"/>
      <c r="AI12" s="32"/>
      <c r="AJ12" s="13"/>
    </row>
    <row r="13" spans="1:36" x14ac:dyDescent="0.2">
      <c r="A13" s="32"/>
      <c r="B13" s="13"/>
      <c r="C13" s="32"/>
      <c r="D13" s="13"/>
      <c r="E13" s="32"/>
      <c r="F13" s="13"/>
      <c r="G13" s="32"/>
      <c r="H13" s="13"/>
      <c r="I13" s="32"/>
      <c r="J13" s="13"/>
      <c r="K13" s="32"/>
      <c r="L13" s="13"/>
      <c r="M13" s="32"/>
      <c r="N13" s="13"/>
      <c r="O13" s="32"/>
      <c r="P13" s="13"/>
      <c r="Q13" s="32"/>
      <c r="R13" s="13"/>
      <c r="S13" s="32"/>
      <c r="T13" s="13"/>
      <c r="U13" s="32"/>
      <c r="V13" s="13"/>
      <c r="W13" s="32"/>
      <c r="X13" s="13"/>
      <c r="Y13" s="32"/>
      <c r="Z13" s="13"/>
      <c r="AA13" s="32"/>
      <c r="AB13" s="13"/>
      <c r="AC13" s="32"/>
      <c r="AD13" s="13"/>
      <c r="AE13" s="32"/>
      <c r="AF13" s="13"/>
      <c r="AG13" s="32"/>
      <c r="AH13" s="13"/>
      <c r="AI13" s="32"/>
      <c r="AJ13" s="13"/>
    </row>
    <row r="14" spans="1:36" x14ac:dyDescent="0.2">
      <c r="A14" s="32"/>
      <c r="B14" s="13"/>
      <c r="C14" s="32"/>
      <c r="D14" s="13"/>
      <c r="E14" s="32"/>
      <c r="F14" s="13"/>
      <c r="G14" s="32"/>
      <c r="H14" s="13"/>
      <c r="I14" s="32"/>
      <c r="J14" s="13"/>
      <c r="K14" s="32"/>
      <c r="L14" s="13"/>
      <c r="M14" s="32"/>
      <c r="N14" s="13"/>
      <c r="O14" s="32"/>
      <c r="P14" s="13"/>
      <c r="Q14" s="32"/>
      <c r="R14" s="13"/>
      <c r="S14" s="32"/>
      <c r="T14" s="13"/>
      <c r="U14" s="32"/>
      <c r="V14" s="13"/>
      <c r="W14" s="32"/>
      <c r="X14" s="13"/>
      <c r="Y14" s="32"/>
      <c r="Z14" s="13"/>
      <c r="AA14" s="32"/>
      <c r="AB14" s="13"/>
      <c r="AC14" s="32"/>
      <c r="AD14" s="13"/>
      <c r="AE14" s="32"/>
      <c r="AF14" s="13"/>
      <c r="AG14" s="32"/>
      <c r="AH14" s="13"/>
      <c r="AI14" s="32"/>
      <c r="AJ14" s="13"/>
    </row>
    <row r="15" spans="1:36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32"/>
      <c r="N15" s="13"/>
      <c r="O15" s="32"/>
      <c r="P15" s="13"/>
      <c r="Q15" s="32"/>
      <c r="R15" s="13"/>
      <c r="S15" s="32"/>
      <c r="T15" s="13"/>
      <c r="U15" s="32"/>
      <c r="V15" s="13"/>
      <c r="W15" s="32"/>
      <c r="X15" s="13"/>
      <c r="Y15" s="32"/>
      <c r="Z15" s="13"/>
      <c r="AA15" s="32"/>
      <c r="AB15" s="13"/>
      <c r="AC15" s="32"/>
      <c r="AD15" s="13"/>
      <c r="AE15" s="32"/>
      <c r="AF15" s="13"/>
      <c r="AG15" s="32"/>
      <c r="AH15" s="13"/>
      <c r="AI15" s="32"/>
      <c r="AJ15" s="13"/>
    </row>
    <row r="16" spans="1:36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32"/>
      <c r="N16" s="13"/>
      <c r="O16" s="32"/>
      <c r="P16" s="13"/>
      <c r="Q16" s="32"/>
      <c r="R16" s="13"/>
      <c r="S16" s="32"/>
      <c r="T16" s="13"/>
      <c r="U16" s="32"/>
      <c r="V16" s="13"/>
      <c r="W16" s="32"/>
      <c r="X16" s="13"/>
      <c r="Y16" s="32"/>
      <c r="Z16" s="13"/>
      <c r="AA16" s="32"/>
      <c r="AB16" s="13"/>
      <c r="AC16" s="32"/>
      <c r="AD16" s="13"/>
      <c r="AE16" s="32"/>
      <c r="AF16" s="13"/>
      <c r="AG16" s="32"/>
      <c r="AH16" s="13"/>
      <c r="AI16" s="32"/>
      <c r="AJ16" s="13"/>
    </row>
    <row r="17" spans="1:36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32"/>
      <c r="N17" s="13"/>
      <c r="O17" s="32"/>
      <c r="P17" s="13"/>
      <c r="Q17" s="32"/>
      <c r="R17" s="13"/>
      <c r="S17" s="32"/>
      <c r="T17" s="13"/>
      <c r="U17" s="32"/>
      <c r="V17" s="13"/>
      <c r="W17" s="32"/>
      <c r="X17" s="13"/>
      <c r="Y17" s="32"/>
      <c r="Z17" s="13"/>
      <c r="AA17" s="32"/>
      <c r="AB17" s="13"/>
      <c r="AC17" s="32"/>
      <c r="AD17" s="13"/>
      <c r="AE17" s="32"/>
      <c r="AF17" s="13"/>
      <c r="AG17" s="32"/>
      <c r="AH17" s="13"/>
      <c r="AI17" s="32"/>
      <c r="AJ17" s="13"/>
    </row>
    <row r="18" spans="1:36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32"/>
      <c r="T18" s="13"/>
      <c r="U18" s="32"/>
      <c r="V18" s="13"/>
      <c r="W18" s="32"/>
      <c r="X18" s="13"/>
      <c r="Y18" s="32"/>
      <c r="Z18" s="13"/>
      <c r="AA18" s="32"/>
      <c r="AB18" s="13"/>
      <c r="AC18" s="32"/>
      <c r="AD18" s="13"/>
      <c r="AE18" s="32"/>
      <c r="AF18" s="13"/>
      <c r="AG18" s="32"/>
      <c r="AH18" s="13"/>
      <c r="AI18" s="32"/>
      <c r="AJ18" s="13"/>
    </row>
    <row r="19" spans="1:36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32"/>
      <c r="T19" s="13"/>
      <c r="U19" s="32"/>
      <c r="V19" s="13"/>
      <c r="W19" s="32"/>
      <c r="X19" s="13"/>
      <c r="Y19" s="32"/>
      <c r="Z19" s="13"/>
      <c r="AA19" s="32"/>
      <c r="AB19" s="13"/>
      <c r="AC19" s="32"/>
      <c r="AD19" s="13"/>
      <c r="AE19" s="32"/>
      <c r="AF19" s="13"/>
      <c r="AG19" s="32"/>
      <c r="AH19" s="13"/>
      <c r="AI19" s="32"/>
      <c r="AJ19" s="13"/>
    </row>
    <row r="20" spans="1:36" x14ac:dyDescent="0.2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</row>
    <row r="21" spans="1:36" x14ac:dyDescent="0.2">
      <c r="A21" s="32"/>
      <c r="B21" s="13"/>
      <c r="C21" s="32"/>
      <c r="D21" s="13"/>
      <c r="E21" s="32"/>
      <c r="F21" s="13"/>
      <c r="G21" s="32"/>
      <c r="H21" s="13"/>
      <c r="I21" s="32"/>
      <c r="J21" s="13"/>
      <c r="K21" s="32"/>
      <c r="L21" s="13"/>
      <c r="M21" s="32"/>
      <c r="N21" s="13"/>
      <c r="O21" s="32"/>
      <c r="P21" s="13"/>
      <c r="Q21" s="32"/>
      <c r="R21" s="13"/>
      <c r="S21" s="32"/>
      <c r="T21" s="13"/>
      <c r="U21" s="32"/>
      <c r="V21" s="13"/>
      <c r="W21" s="32"/>
      <c r="X21" s="13"/>
      <c r="Y21" s="32"/>
      <c r="Z21" s="13"/>
      <c r="AA21" s="32"/>
      <c r="AB21" s="13"/>
      <c r="AC21" s="32"/>
      <c r="AD21" s="13"/>
      <c r="AE21" s="32"/>
      <c r="AF21" s="13"/>
      <c r="AG21" s="32"/>
      <c r="AH21" s="13"/>
      <c r="AI21" s="32"/>
      <c r="AJ21" s="13"/>
    </row>
    <row r="22" spans="1:36" x14ac:dyDescent="0.2">
      <c r="A22" s="32"/>
      <c r="B22" s="13"/>
      <c r="C22" s="32"/>
      <c r="D22" s="13"/>
      <c r="E22" s="32"/>
      <c r="F22" s="13"/>
      <c r="G22" s="32"/>
      <c r="H22" s="13"/>
      <c r="I22" s="32"/>
      <c r="J22" s="13"/>
      <c r="K22" s="32"/>
      <c r="L22" s="13"/>
      <c r="M22" s="32"/>
      <c r="N22" s="13"/>
      <c r="O22" s="32"/>
      <c r="P22" s="13"/>
      <c r="Q22" s="32"/>
      <c r="R22" s="13"/>
      <c r="S22" s="32"/>
      <c r="T22" s="13"/>
      <c r="U22" s="32"/>
      <c r="V22" s="13"/>
      <c r="W22" s="32"/>
      <c r="X22" s="13"/>
      <c r="Y22" s="32"/>
      <c r="Z22" s="13"/>
      <c r="AA22" s="32"/>
      <c r="AB22" s="13"/>
      <c r="AC22" s="32"/>
      <c r="AD22" s="13"/>
      <c r="AE22" s="32"/>
      <c r="AF22" s="13"/>
      <c r="AG22" s="32"/>
      <c r="AH22" s="13"/>
      <c r="AI22" s="32"/>
      <c r="AJ22" s="13"/>
    </row>
    <row r="23" spans="1:36" x14ac:dyDescent="0.2">
      <c r="A23" s="32"/>
      <c r="B23" s="13"/>
      <c r="C23" s="32"/>
      <c r="D23" s="13"/>
      <c r="E23" s="32"/>
      <c r="F23" s="13"/>
      <c r="G23" s="32"/>
      <c r="H23" s="13"/>
      <c r="I23" s="32"/>
      <c r="J23" s="13"/>
      <c r="K23" s="32"/>
      <c r="L23" s="13"/>
      <c r="M23" s="32"/>
      <c r="N23" s="13"/>
      <c r="O23" s="32"/>
      <c r="P23" s="13"/>
      <c r="Q23" s="32"/>
      <c r="R23" s="13"/>
      <c r="S23" s="32"/>
      <c r="T23" s="13"/>
      <c r="U23" s="32"/>
      <c r="V23" s="13"/>
      <c r="W23" s="32"/>
      <c r="X23" s="13"/>
      <c r="Y23" s="32"/>
      <c r="Z23" s="13"/>
      <c r="AA23" s="32"/>
      <c r="AB23" s="13"/>
      <c r="AC23" s="32"/>
      <c r="AD23" s="13"/>
      <c r="AE23" s="32"/>
      <c r="AF23" s="13"/>
      <c r="AG23" s="32"/>
      <c r="AH23" s="13"/>
      <c r="AI23" s="32"/>
      <c r="AJ23" s="13"/>
    </row>
    <row r="24" spans="1:36" ht="16" thickBot="1" x14ac:dyDescent="0.25">
      <c r="A24" s="32"/>
      <c r="B24" s="13"/>
      <c r="C24" s="32"/>
      <c r="D24" s="13"/>
      <c r="E24" s="32"/>
      <c r="F24" s="13"/>
      <c r="G24" s="32"/>
      <c r="H24" s="13"/>
      <c r="I24" s="32"/>
      <c r="J24" s="13"/>
      <c r="K24" s="32"/>
      <c r="L24" s="13"/>
      <c r="M24" s="32"/>
      <c r="N24" s="13"/>
      <c r="O24" s="32"/>
      <c r="P24" s="13"/>
      <c r="Q24" s="32"/>
      <c r="R24" s="13"/>
      <c r="S24" s="32"/>
      <c r="T24" s="13"/>
      <c r="U24" s="32"/>
      <c r="V24" s="13"/>
      <c r="W24" s="32"/>
      <c r="X24" s="13"/>
      <c r="Y24" s="32"/>
      <c r="Z24" s="13"/>
      <c r="AA24" s="32"/>
      <c r="AB24" s="13"/>
      <c r="AC24" s="32"/>
      <c r="AD24" s="13"/>
      <c r="AE24" s="32"/>
      <c r="AF24" s="13"/>
      <c r="AG24" s="32"/>
      <c r="AH24" s="13"/>
      <c r="AI24" s="32"/>
      <c r="AJ24" s="13"/>
    </row>
    <row r="25" spans="1:36" ht="16" thickBot="1" x14ac:dyDescent="0.25">
      <c r="A25" s="3" t="s">
        <v>2</v>
      </c>
      <c r="B25" s="4">
        <f>SUM(B3:B19)</f>
        <v>45.14</v>
      </c>
      <c r="C25" s="3" t="s">
        <v>2</v>
      </c>
      <c r="D25" s="4">
        <f>SUM(D3:D19)</f>
        <v>136.39000000000001</v>
      </c>
      <c r="E25" s="3" t="s">
        <v>2</v>
      </c>
      <c r="F25" s="4">
        <f>SUM(F3:F19)</f>
        <v>5.5</v>
      </c>
      <c r="G25" s="3" t="s">
        <v>2</v>
      </c>
      <c r="H25" s="4">
        <f>SUM(H3:H19)</f>
        <v>2.25</v>
      </c>
      <c r="I25" s="3" t="s">
        <v>2</v>
      </c>
      <c r="J25" s="4">
        <f>SUM(J3:J19)</f>
        <v>31.2</v>
      </c>
      <c r="K25" s="3" t="s">
        <v>2</v>
      </c>
      <c r="L25" s="4">
        <f>SUM(L3:L19)</f>
        <v>23.84</v>
      </c>
      <c r="M25" s="3" t="s">
        <v>2</v>
      </c>
      <c r="N25" s="4">
        <f>SUM(N3:N19)</f>
        <v>43.46</v>
      </c>
      <c r="O25" s="3" t="s">
        <v>2</v>
      </c>
      <c r="P25" s="4">
        <f>SUM(P3:P19)</f>
        <v>8.6</v>
      </c>
      <c r="Q25" s="3" t="s">
        <v>2</v>
      </c>
      <c r="R25" s="4">
        <f>SUM(R3:R19)</f>
        <v>9.1</v>
      </c>
      <c r="S25" s="3" t="s">
        <v>2</v>
      </c>
      <c r="T25" s="4">
        <f>SUM(T3:T19)</f>
        <v>23.35</v>
      </c>
      <c r="U25" s="3" t="s">
        <v>2</v>
      </c>
      <c r="V25" s="4">
        <f>SUM(V3:V19)</f>
        <v>25.7</v>
      </c>
      <c r="W25" s="3" t="s">
        <v>2</v>
      </c>
      <c r="X25" s="4">
        <f>SUM(X3:X19)</f>
        <v>10.99</v>
      </c>
      <c r="Y25" s="3" t="s">
        <v>2</v>
      </c>
      <c r="Z25" s="4">
        <f>SUM(Z3:Z19)</f>
        <v>10.89</v>
      </c>
      <c r="AA25" s="3" t="s">
        <v>2</v>
      </c>
      <c r="AB25" s="4">
        <f>SUM(AB3:AB19)</f>
        <v>482.8</v>
      </c>
      <c r="AC25" s="3" t="s">
        <v>2</v>
      </c>
      <c r="AD25" s="4">
        <f>SUM(AD3:AD19)</f>
        <v>248.7</v>
      </c>
      <c r="AE25" s="3" t="s">
        <v>2</v>
      </c>
      <c r="AF25" s="4">
        <f>SUM(AF3:AF19)</f>
        <v>52.99</v>
      </c>
      <c r="AG25" s="3" t="s">
        <v>2</v>
      </c>
      <c r="AH25" s="4">
        <f>SUM(AH3:AH19)</f>
        <v>25.169999999999998</v>
      </c>
      <c r="AI25" s="3" t="s">
        <v>2</v>
      </c>
      <c r="AJ25" s="4">
        <f>SUM(AJ3:AJ19)</f>
        <v>4.49</v>
      </c>
    </row>
    <row r="28" spans="1:36" ht="16" thickBot="1" x14ac:dyDescent="0.25"/>
    <row r="29" spans="1:36" ht="16" thickBot="1" x14ac:dyDescent="0.25">
      <c r="A29" s="5" t="s">
        <v>3</v>
      </c>
      <c r="B29" s="4">
        <f>SUM(25:25)</f>
        <v>1190.5600000000002</v>
      </c>
      <c r="D29" s="6"/>
      <c r="E29" t="s">
        <v>7</v>
      </c>
    </row>
    <row r="30" spans="1:36" x14ac:dyDescent="0.2">
      <c r="D30" s="7"/>
      <c r="E30" t="s">
        <v>8</v>
      </c>
    </row>
    <row r="31" spans="1:36" x14ac:dyDescent="0.2">
      <c r="D31" s="8"/>
      <c r="E31" t="s">
        <v>9</v>
      </c>
    </row>
    <row r="32" spans="1:36" x14ac:dyDescent="0.2">
      <c r="D32" s="9"/>
      <c r="E32" t="s">
        <v>10</v>
      </c>
    </row>
  </sheetData>
  <mergeCells count="18">
    <mergeCell ref="K1:L1"/>
    <mergeCell ref="A1:B1"/>
    <mergeCell ref="C1:D1"/>
    <mergeCell ref="E1:F1"/>
    <mergeCell ref="G1:H1"/>
    <mergeCell ref="I1:J1"/>
    <mergeCell ref="AI1:AJ1"/>
    <mergeCell ref="AE1:AF1"/>
    <mergeCell ref="AG1:AH1"/>
    <mergeCell ref="M1:N1"/>
    <mergeCell ref="O1:P1"/>
    <mergeCell ref="Q1:R1"/>
    <mergeCell ref="S1:T1"/>
    <mergeCell ref="U1:V1"/>
    <mergeCell ref="W1:X1"/>
    <mergeCell ref="Y1:Z1"/>
    <mergeCell ref="AA1:AB1"/>
    <mergeCell ref="AC1:A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52DC-0BE2-4FE1-BA45-036D62CFD144}">
  <dimension ref="A1:C80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21.1640625" bestFit="1" customWidth="1"/>
  </cols>
  <sheetData>
    <row r="1" spans="1:3" ht="16" thickBot="1" x14ac:dyDescent="0.25">
      <c r="A1" s="65" t="s">
        <v>21</v>
      </c>
      <c r="B1" s="66"/>
    </row>
    <row r="2" spans="1:3" ht="16" thickBot="1" x14ac:dyDescent="0.25">
      <c r="A2" s="1" t="s">
        <v>0</v>
      </c>
      <c r="B2" s="2" t="s">
        <v>1</v>
      </c>
    </row>
    <row r="3" spans="1:3" x14ac:dyDescent="0.2">
      <c r="A3" s="15" t="s">
        <v>13</v>
      </c>
      <c r="B3" s="16">
        <v>35</v>
      </c>
      <c r="C3" s="26">
        <f>C40-B3</f>
        <v>40.943333333333342</v>
      </c>
    </row>
    <row r="4" spans="1:3" x14ac:dyDescent="0.2">
      <c r="A4" s="17" t="s">
        <v>17</v>
      </c>
      <c r="B4" s="18">
        <v>1.79</v>
      </c>
    </row>
    <row r="5" spans="1:3" x14ac:dyDescent="0.2">
      <c r="A5" s="17" t="s">
        <v>18</v>
      </c>
      <c r="B5" s="18">
        <v>3.99</v>
      </c>
    </row>
    <row r="6" spans="1:3" x14ac:dyDescent="0.2">
      <c r="A6" s="17" t="s">
        <v>79</v>
      </c>
      <c r="B6" s="18">
        <v>5</v>
      </c>
    </row>
    <row r="7" spans="1:3" x14ac:dyDescent="0.2">
      <c r="A7" s="17" t="s">
        <v>80</v>
      </c>
      <c r="B7" s="18">
        <v>6</v>
      </c>
    </row>
    <row r="8" spans="1:3" x14ac:dyDescent="0.2">
      <c r="A8" s="17" t="s">
        <v>81</v>
      </c>
      <c r="B8" s="18">
        <v>5</v>
      </c>
    </row>
    <row r="9" spans="1:3" x14ac:dyDescent="0.2">
      <c r="A9" s="17" t="s">
        <v>82</v>
      </c>
      <c r="B9" s="18">
        <v>2</v>
      </c>
    </row>
    <row r="10" spans="1:3" x14ac:dyDescent="0.2">
      <c r="A10" s="17" t="s">
        <v>76</v>
      </c>
      <c r="B10" s="18">
        <v>1.29</v>
      </c>
    </row>
    <row r="11" spans="1:3" x14ac:dyDescent="0.2">
      <c r="A11" s="17" t="s">
        <v>77</v>
      </c>
      <c r="B11" s="18">
        <v>1.18</v>
      </c>
    </row>
    <row r="12" spans="1:3" x14ac:dyDescent="0.2">
      <c r="A12" s="17" t="s">
        <v>19</v>
      </c>
      <c r="B12" s="18">
        <v>1.0900000000000001</v>
      </c>
    </row>
    <row r="13" spans="1:3" x14ac:dyDescent="0.2">
      <c r="A13" s="17" t="s">
        <v>20</v>
      </c>
      <c r="B13" s="18">
        <v>2.99</v>
      </c>
    </row>
    <row r="14" spans="1:3" x14ac:dyDescent="0.2">
      <c r="A14" s="17" t="s">
        <v>22</v>
      </c>
      <c r="B14" s="18">
        <v>43</v>
      </c>
    </row>
    <row r="15" spans="1:3" x14ac:dyDescent="0.2">
      <c r="A15" s="17" t="s">
        <v>23</v>
      </c>
      <c r="B15" s="18">
        <v>3</v>
      </c>
    </row>
    <row r="16" spans="1:3" x14ac:dyDescent="0.2">
      <c r="A16" s="17" t="s">
        <v>24</v>
      </c>
      <c r="B16" s="18">
        <v>0.75</v>
      </c>
    </row>
    <row r="17" spans="1:2" x14ac:dyDescent="0.2">
      <c r="A17" s="17" t="s">
        <v>25</v>
      </c>
      <c r="B17" s="18">
        <v>0.8</v>
      </c>
    </row>
    <row r="18" spans="1:2" x14ac:dyDescent="0.2">
      <c r="A18" s="17" t="s">
        <v>36</v>
      </c>
      <c r="B18" s="18">
        <f>3*2.75</f>
        <v>8.25</v>
      </c>
    </row>
    <row r="19" spans="1:2" x14ac:dyDescent="0.2">
      <c r="A19" s="17" t="s">
        <v>27</v>
      </c>
      <c r="B19" s="18">
        <v>2</v>
      </c>
    </row>
    <row r="20" spans="1:2" x14ac:dyDescent="0.2">
      <c r="A20" s="17" t="s">
        <v>26</v>
      </c>
      <c r="B20" s="18">
        <v>0.5</v>
      </c>
    </row>
    <row r="21" spans="1:2" x14ac:dyDescent="0.2">
      <c r="A21" s="17" t="s">
        <v>28</v>
      </c>
      <c r="B21" s="18">
        <v>1.5</v>
      </c>
    </row>
    <row r="22" spans="1:2" x14ac:dyDescent="0.2">
      <c r="A22" s="19" t="s">
        <v>40</v>
      </c>
      <c r="B22" s="20">
        <f>2*10</f>
        <v>20</v>
      </c>
    </row>
    <row r="23" spans="1:2" x14ac:dyDescent="0.2">
      <c r="A23" s="19" t="s">
        <v>34</v>
      </c>
      <c r="B23" s="20">
        <v>2</v>
      </c>
    </row>
    <row r="24" spans="1:2" x14ac:dyDescent="0.2">
      <c r="A24" s="19" t="s">
        <v>35</v>
      </c>
      <c r="B24" s="20">
        <v>10</v>
      </c>
    </row>
    <row r="25" spans="1:2" x14ac:dyDescent="0.2">
      <c r="A25" s="19" t="s">
        <v>37</v>
      </c>
      <c r="B25" s="20">
        <v>4</v>
      </c>
    </row>
    <row r="26" spans="1:2" x14ac:dyDescent="0.2">
      <c r="A26" s="19" t="s">
        <v>38</v>
      </c>
      <c r="B26" s="20">
        <v>7</v>
      </c>
    </row>
    <row r="27" spans="1:2" x14ac:dyDescent="0.2">
      <c r="A27" s="19" t="s">
        <v>39</v>
      </c>
      <c r="B27" s="20">
        <v>3</v>
      </c>
    </row>
    <row r="28" spans="1:2" x14ac:dyDescent="0.2">
      <c r="A28" s="19" t="s">
        <v>42</v>
      </c>
      <c r="B28" s="20">
        <v>0.4</v>
      </c>
    </row>
    <row r="29" spans="1:2" x14ac:dyDescent="0.2">
      <c r="A29" s="19" t="s">
        <v>43</v>
      </c>
      <c r="B29" s="20">
        <v>4</v>
      </c>
    </row>
    <row r="30" spans="1:2" x14ac:dyDescent="0.2">
      <c r="A30" s="19" t="s">
        <v>46</v>
      </c>
      <c r="B30" s="20">
        <v>0.6</v>
      </c>
    </row>
    <row r="31" spans="1:2" x14ac:dyDescent="0.2">
      <c r="A31" s="19" t="s">
        <v>47</v>
      </c>
      <c r="B31" s="20">
        <v>3</v>
      </c>
    </row>
    <row r="32" spans="1:2" x14ac:dyDescent="0.2">
      <c r="A32" s="19" t="s">
        <v>52</v>
      </c>
      <c r="B32" s="20">
        <v>3</v>
      </c>
    </row>
    <row r="33" spans="1:3" x14ac:dyDescent="0.2">
      <c r="A33" s="19" t="s">
        <v>53</v>
      </c>
      <c r="B33" s="20">
        <v>3</v>
      </c>
    </row>
    <row r="34" spans="1:3" x14ac:dyDescent="0.2">
      <c r="A34" s="19" t="s">
        <v>54</v>
      </c>
      <c r="B34" s="20">
        <v>16</v>
      </c>
    </row>
    <row r="35" spans="1:3" x14ac:dyDescent="0.2">
      <c r="A35" s="19" t="s">
        <v>55</v>
      </c>
      <c r="B35" s="20">
        <v>3</v>
      </c>
    </row>
    <row r="36" spans="1:3" x14ac:dyDescent="0.2">
      <c r="A36" s="19" t="s">
        <v>75</v>
      </c>
      <c r="B36" s="20">
        <v>5.4</v>
      </c>
    </row>
    <row r="37" spans="1:3" x14ac:dyDescent="0.2">
      <c r="A37" s="19" t="s">
        <v>56</v>
      </c>
      <c r="B37" s="20">
        <v>6</v>
      </c>
    </row>
    <row r="38" spans="1:3" x14ac:dyDescent="0.2">
      <c r="A38" s="19" t="s">
        <v>57</v>
      </c>
      <c r="B38" s="20">
        <v>2.2999999999999998</v>
      </c>
    </row>
    <row r="39" spans="1:3" ht="16" thickBot="1" x14ac:dyDescent="0.25">
      <c r="A39" s="19" t="s">
        <v>58</v>
      </c>
      <c r="B39" s="20">
        <v>10</v>
      </c>
    </row>
    <row r="40" spans="1:3" ht="16" thickBot="1" x14ac:dyDescent="0.25">
      <c r="A40" s="23" t="s">
        <v>33</v>
      </c>
      <c r="B40" s="25">
        <f>SUM(B3:B39)</f>
        <v>227.83</v>
      </c>
      <c r="C40" s="26">
        <f>B40/3</f>
        <v>75.943333333333342</v>
      </c>
    </row>
    <row r="41" spans="1:3" x14ac:dyDescent="0.2">
      <c r="A41" s="10" t="s">
        <v>29</v>
      </c>
      <c r="B41" s="21">
        <v>1.85</v>
      </c>
    </row>
    <row r="42" spans="1:3" x14ac:dyDescent="0.2">
      <c r="A42" s="10" t="s">
        <v>41</v>
      </c>
      <c r="B42" s="21">
        <v>2.2000000000000002</v>
      </c>
    </row>
    <row r="43" spans="1:3" x14ac:dyDescent="0.2">
      <c r="A43" s="10" t="s">
        <v>44</v>
      </c>
      <c r="B43" s="21">
        <v>3.75</v>
      </c>
    </row>
    <row r="44" spans="1:3" x14ac:dyDescent="0.2">
      <c r="A44" s="10" t="s">
        <v>45</v>
      </c>
      <c r="B44" s="21">
        <f>4*1.25</f>
        <v>5</v>
      </c>
    </row>
    <row r="45" spans="1:3" x14ac:dyDescent="0.2">
      <c r="A45" s="10" t="s">
        <v>11</v>
      </c>
      <c r="B45" s="21">
        <v>5</v>
      </c>
    </row>
    <row r="46" spans="1:3" x14ac:dyDescent="0.2">
      <c r="A46" s="10" t="s">
        <v>6</v>
      </c>
      <c r="B46" s="21">
        <v>2.0499999999999998</v>
      </c>
    </row>
    <row r="47" spans="1:3" x14ac:dyDescent="0.2">
      <c r="A47" s="10" t="s">
        <v>48</v>
      </c>
      <c r="B47" s="21">
        <v>1.5</v>
      </c>
    </row>
    <row r="48" spans="1:3" x14ac:dyDescent="0.2">
      <c r="A48" s="10" t="s">
        <v>49</v>
      </c>
      <c r="B48" s="21">
        <v>1.1000000000000001</v>
      </c>
    </row>
    <row r="49" spans="1:2" x14ac:dyDescent="0.2">
      <c r="A49" s="10" t="s">
        <v>12</v>
      </c>
      <c r="B49" s="21">
        <v>0.9</v>
      </c>
    </row>
    <row r="50" spans="1:2" x14ac:dyDescent="0.2">
      <c r="A50" s="10" t="s">
        <v>50</v>
      </c>
      <c r="B50" s="21">
        <v>2.5</v>
      </c>
    </row>
    <row r="51" spans="1:2" x14ac:dyDescent="0.2">
      <c r="A51" s="10" t="s">
        <v>51</v>
      </c>
      <c r="B51" s="21">
        <v>0.9</v>
      </c>
    </row>
    <row r="52" spans="1:2" x14ac:dyDescent="0.2">
      <c r="A52" s="10" t="s">
        <v>59</v>
      </c>
      <c r="B52" s="21">
        <v>1.8</v>
      </c>
    </row>
    <row r="53" spans="1:2" x14ac:dyDescent="0.2">
      <c r="A53" s="10" t="s">
        <v>60</v>
      </c>
      <c r="B53" s="21">
        <v>2.2000000000000002</v>
      </c>
    </row>
    <row r="54" spans="1:2" x14ac:dyDescent="0.2">
      <c r="A54" s="10" t="s">
        <v>78</v>
      </c>
      <c r="B54" s="21">
        <v>0.52</v>
      </c>
    </row>
    <row r="55" spans="1:2" x14ac:dyDescent="0.2">
      <c r="A55" s="10" t="s">
        <v>61</v>
      </c>
      <c r="B55" s="21">
        <v>4</v>
      </c>
    </row>
    <row r="56" spans="1:2" x14ac:dyDescent="0.2">
      <c r="A56" s="10" t="s">
        <v>62</v>
      </c>
      <c r="B56" s="21">
        <v>3.85</v>
      </c>
    </row>
    <row r="57" spans="1:2" x14ac:dyDescent="0.2">
      <c r="A57" s="10" t="s">
        <v>63</v>
      </c>
      <c r="B57" s="21">
        <v>2.5499999999999998</v>
      </c>
    </row>
    <row r="58" spans="1:2" x14ac:dyDescent="0.2">
      <c r="A58" s="10" t="s">
        <v>5</v>
      </c>
      <c r="B58" s="21">
        <v>8.4499999999999993</v>
      </c>
    </row>
    <row r="59" spans="1:2" x14ac:dyDescent="0.2">
      <c r="A59" s="10" t="s">
        <v>64</v>
      </c>
      <c r="B59" s="21">
        <v>0.53</v>
      </c>
    </row>
    <row r="60" spans="1:2" x14ac:dyDescent="0.2">
      <c r="A60" s="10" t="s">
        <v>65</v>
      </c>
      <c r="B60" s="21">
        <v>1.5</v>
      </c>
    </row>
    <row r="61" spans="1:2" x14ac:dyDescent="0.2">
      <c r="A61" s="10" t="s">
        <v>66</v>
      </c>
      <c r="B61" s="21">
        <v>0.85</v>
      </c>
    </row>
    <row r="62" spans="1:2" x14ac:dyDescent="0.2">
      <c r="A62" s="10" t="s">
        <v>67</v>
      </c>
      <c r="B62" s="21">
        <v>3</v>
      </c>
    </row>
    <row r="63" spans="1:2" x14ac:dyDescent="0.2">
      <c r="A63" s="10" t="s">
        <v>68</v>
      </c>
      <c r="B63" s="21">
        <v>1.6</v>
      </c>
    </row>
    <row r="64" spans="1:2" x14ac:dyDescent="0.2">
      <c r="A64" s="10" t="s">
        <v>69</v>
      </c>
      <c r="B64" s="21">
        <v>1.4</v>
      </c>
    </row>
    <row r="65" spans="1:3" x14ac:dyDescent="0.2">
      <c r="A65" s="10" t="s">
        <v>70</v>
      </c>
      <c r="B65" s="21">
        <v>0.53</v>
      </c>
    </row>
    <row r="66" spans="1:3" x14ac:dyDescent="0.2">
      <c r="A66" s="10" t="s">
        <v>71</v>
      </c>
      <c r="B66" s="21">
        <v>3.4</v>
      </c>
    </row>
    <row r="67" spans="1:3" x14ac:dyDescent="0.2">
      <c r="A67" s="10" t="s">
        <v>72</v>
      </c>
      <c r="B67" s="21">
        <v>0.43</v>
      </c>
    </row>
    <row r="68" spans="1:3" x14ac:dyDescent="0.2">
      <c r="A68" s="10" t="s">
        <v>73</v>
      </c>
      <c r="B68" s="21">
        <v>1.75</v>
      </c>
    </row>
    <row r="69" spans="1:3" ht="16" thickBot="1" x14ac:dyDescent="0.25">
      <c r="A69" s="10" t="s">
        <v>74</v>
      </c>
      <c r="B69" s="21">
        <v>1.1000000000000001</v>
      </c>
    </row>
    <row r="70" spans="1:3" ht="16" thickBot="1" x14ac:dyDescent="0.25">
      <c r="A70" s="23" t="s">
        <v>32</v>
      </c>
      <c r="B70" s="25">
        <f>SUM(B41:B69)</f>
        <v>66.20999999999998</v>
      </c>
      <c r="C70" s="26">
        <f>B70/2</f>
        <v>33.10499999999999</v>
      </c>
    </row>
    <row r="71" spans="1:3" x14ac:dyDescent="0.2">
      <c r="A71" s="11" t="s">
        <v>30</v>
      </c>
      <c r="B71" s="22">
        <v>3</v>
      </c>
    </row>
    <row r="72" spans="1:3" ht="16" thickBot="1" x14ac:dyDescent="0.25">
      <c r="A72" s="11" t="s">
        <v>4</v>
      </c>
      <c r="B72" s="22">
        <v>2</v>
      </c>
    </row>
    <row r="73" spans="1:3" ht="16" thickBot="1" x14ac:dyDescent="0.25">
      <c r="A73" s="3" t="s">
        <v>31</v>
      </c>
      <c r="B73" s="24">
        <f>SUM(B71:B72)</f>
        <v>5</v>
      </c>
    </row>
    <row r="75" spans="1:3" ht="16" thickBot="1" x14ac:dyDescent="0.25"/>
    <row r="76" spans="1:3" ht="16" thickBot="1" x14ac:dyDescent="0.25">
      <c r="A76" s="5" t="s">
        <v>3</v>
      </c>
      <c r="B76" s="4">
        <f>B73+B70+B40</f>
        <v>299.03999999999996</v>
      </c>
      <c r="C76" s="26">
        <f>B76-C70-C40-C3-3.6</f>
        <v>145.4483333333333</v>
      </c>
    </row>
    <row r="78" spans="1:3" x14ac:dyDescent="0.2">
      <c r="A78" t="s">
        <v>14</v>
      </c>
      <c r="B78" s="7"/>
    </row>
    <row r="79" spans="1:3" x14ac:dyDescent="0.2">
      <c r="A79" t="s">
        <v>15</v>
      </c>
      <c r="B79" s="8"/>
    </row>
    <row r="80" spans="1:3" x14ac:dyDescent="0.2">
      <c r="A80" t="s">
        <v>16</v>
      </c>
      <c r="B80" s="14"/>
    </row>
  </sheetData>
  <mergeCells count="1">
    <mergeCell ref="A1:B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335F-30E5-4021-AD2A-4DCC849D7363}">
  <dimension ref="A1:AV28"/>
  <sheetViews>
    <sheetView workbookViewId="0">
      <selection activeCell="D25" sqref="D25:E28"/>
    </sheetView>
  </sheetViews>
  <sheetFormatPr baseColWidth="10" defaultColWidth="8.83203125" defaultRowHeight="15" x14ac:dyDescent="0.2"/>
  <cols>
    <col min="2" max="2" width="10.5" bestFit="1" customWidth="1"/>
    <col min="30" max="30" width="10.5" bestFit="1" customWidth="1"/>
  </cols>
  <sheetData>
    <row r="1" spans="1:48" ht="16" thickBot="1" x14ac:dyDescent="0.25">
      <c r="A1" s="65" t="s">
        <v>179</v>
      </c>
      <c r="B1" s="66"/>
      <c r="C1" s="65" t="s">
        <v>180</v>
      </c>
      <c r="D1" s="66"/>
      <c r="E1" s="65" t="s">
        <v>181</v>
      </c>
      <c r="F1" s="66"/>
      <c r="G1" s="65" t="s">
        <v>182</v>
      </c>
      <c r="H1" s="66"/>
      <c r="I1" s="67" t="s">
        <v>183</v>
      </c>
      <c r="J1" s="68"/>
      <c r="K1" s="65" t="s">
        <v>184</v>
      </c>
      <c r="L1" s="66"/>
      <c r="M1" s="65" t="s">
        <v>185</v>
      </c>
      <c r="N1" s="66"/>
      <c r="O1" s="65" t="s">
        <v>186</v>
      </c>
      <c r="P1" s="66"/>
      <c r="Q1" s="65" t="s">
        <v>187</v>
      </c>
      <c r="R1" s="66"/>
      <c r="S1" s="65" t="s">
        <v>223</v>
      </c>
      <c r="T1" s="66"/>
      <c r="U1" s="65" t="s">
        <v>225</v>
      </c>
      <c r="V1" s="66"/>
      <c r="W1" s="65" t="s">
        <v>230</v>
      </c>
      <c r="X1" s="66"/>
      <c r="Y1" s="65" t="s">
        <v>231</v>
      </c>
      <c r="Z1" s="66"/>
      <c r="AA1" s="65" t="s">
        <v>232</v>
      </c>
      <c r="AB1" s="66"/>
      <c r="AC1" s="65" t="s">
        <v>239</v>
      </c>
      <c r="AD1" s="66"/>
      <c r="AE1" s="65" t="s">
        <v>244</v>
      </c>
      <c r="AF1" s="66"/>
      <c r="AG1" s="65" t="s">
        <v>249</v>
      </c>
      <c r="AH1" s="66"/>
      <c r="AI1" s="65" t="s">
        <v>250</v>
      </c>
      <c r="AJ1" s="66"/>
      <c r="AK1" s="65" t="s">
        <v>251</v>
      </c>
      <c r="AL1" s="66"/>
      <c r="AM1" s="65" t="s">
        <v>252</v>
      </c>
      <c r="AN1" s="66"/>
      <c r="AO1" s="65" t="s">
        <v>253</v>
      </c>
      <c r="AP1" s="66"/>
      <c r="AQ1" s="65" t="s">
        <v>267</v>
      </c>
      <c r="AR1" s="66"/>
      <c r="AS1" s="65" t="s">
        <v>268</v>
      </c>
      <c r="AT1" s="66"/>
      <c r="AU1" s="65" t="s">
        <v>269</v>
      </c>
      <c r="AV1" s="66"/>
    </row>
    <row r="2" spans="1:48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  <c r="AK2" s="1" t="s">
        <v>0</v>
      </c>
      <c r="AL2" s="2" t="s">
        <v>1</v>
      </c>
      <c r="AM2" s="1" t="s">
        <v>0</v>
      </c>
      <c r="AN2" s="2" t="s">
        <v>1</v>
      </c>
      <c r="AO2" s="1" t="s">
        <v>0</v>
      </c>
      <c r="AP2" s="2" t="s">
        <v>1</v>
      </c>
      <c r="AQ2" s="1" t="s">
        <v>0</v>
      </c>
      <c r="AR2" s="2" t="s">
        <v>1</v>
      </c>
      <c r="AS2" s="1" t="s">
        <v>0</v>
      </c>
      <c r="AT2" s="2" t="s">
        <v>1</v>
      </c>
      <c r="AU2" s="1" t="s">
        <v>0</v>
      </c>
      <c r="AV2" s="2" t="s">
        <v>1</v>
      </c>
    </row>
    <row r="3" spans="1:48" x14ac:dyDescent="0.2">
      <c r="A3" s="27" t="s">
        <v>171</v>
      </c>
      <c r="B3" s="12">
        <v>1.5</v>
      </c>
      <c r="C3" s="29" t="s">
        <v>209</v>
      </c>
      <c r="D3" s="12">
        <v>9</v>
      </c>
      <c r="E3" s="27" t="s">
        <v>117</v>
      </c>
      <c r="F3" s="12">
        <v>2.5</v>
      </c>
      <c r="G3" s="27" t="s">
        <v>192</v>
      </c>
      <c r="H3" s="12">
        <f>3*1.35</f>
        <v>4.0500000000000007</v>
      </c>
      <c r="I3" s="27" t="s">
        <v>210</v>
      </c>
      <c r="J3" s="12">
        <v>3.2</v>
      </c>
      <c r="K3" s="27" t="s">
        <v>126</v>
      </c>
      <c r="L3" s="12">
        <f>2*0.65</f>
        <v>1.3</v>
      </c>
      <c r="M3" s="29" t="s">
        <v>215</v>
      </c>
      <c r="N3" s="12">
        <v>6.14</v>
      </c>
      <c r="O3" s="27" t="s">
        <v>205</v>
      </c>
      <c r="P3" s="12">
        <v>27.15</v>
      </c>
      <c r="Q3" s="34" t="s">
        <v>219</v>
      </c>
      <c r="R3" s="12">
        <v>16.5</v>
      </c>
      <c r="S3" s="27" t="s">
        <v>222</v>
      </c>
      <c r="T3" s="12">
        <v>41.4</v>
      </c>
      <c r="U3" s="27" t="s">
        <v>226</v>
      </c>
      <c r="V3" s="12">
        <v>1.99</v>
      </c>
      <c r="W3" s="27" t="s">
        <v>235</v>
      </c>
      <c r="X3" s="12">
        <v>36.4</v>
      </c>
      <c r="Y3" s="27" t="s">
        <v>234</v>
      </c>
      <c r="Z3" s="12">
        <v>7</v>
      </c>
      <c r="AA3" s="27" t="s">
        <v>233</v>
      </c>
      <c r="AB3" s="12">
        <v>8.0500000000000007</v>
      </c>
      <c r="AC3" s="27" t="s">
        <v>240</v>
      </c>
      <c r="AD3" s="12">
        <v>3.99</v>
      </c>
      <c r="AE3" s="27" t="s">
        <v>245</v>
      </c>
      <c r="AF3" s="12">
        <v>15</v>
      </c>
      <c r="AG3" s="27" t="s">
        <v>261</v>
      </c>
      <c r="AH3" s="12">
        <v>1.5</v>
      </c>
      <c r="AI3" s="30" t="s">
        <v>156</v>
      </c>
      <c r="AJ3" s="12">
        <v>3.39</v>
      </c>
      <c r="AK3" s="29" t="s">
        <v>260</v>
      </c>
      <c r="AL3" s="12">
        <v>3</v>
      </c>
      <c r="AM3" s="29" t="s">
        <v>259</v>
      </c>
      <c r="AN3" s="12">
        <v>4.87</v>
      </c>
      <c r="AO3" s="27" t="s">
        <v>257</v>
      </c>
      <c r="AP3" s="12">
        <v>41</v>
      </c>
      <c r="AQ3" s="27" t="s">
        <v>277</v>
      </c>
      <c r="AR3" s="12">
        <v>4.49</v>
      </c>
      <c r="AS3" s="27" t="s">
        <v>276</v>
      </c>
      <c r="AT3" s="12">
        <v>9.57</v>
      </c>
      <c r="AU3" s="27" t="s">
        <v>280</v>
      </c>
      <c r="AV3" s="12">
        <v>27.53</v>
      </c>
    </row>
    <row r="4" spans="1:48" x14ac:dyDescent="0.2">
      <c r="A4" s="27" t="s">
        <v>172</v>
      </c>
      <c r="B4" s="12">
        <v>1.1499999999999999</v>
      </c>
      <c r="C4" s="31"/>
      <c r="D4" s="12"/>
      <c r="E4" s="27" t="s">
        <v>188</v>
      </c>
      <c r="F4" s="12">
        <v>1.95</v>
      </c>
      <c r="G4" s="27" t="s">
        <v>193</v>
      </c>
      <c r="H4" s="12">
        <f>2*1.39</f>
        <v>2.78</v>
      </c>
      <c r="I4" s="31"/>
      <c r="J4" s="12"/>
      <c r="K4" s="27" t="s">
        <v>199</v>
      </c>
      <c r="L4" s="12">
        <v>1.39</v>
      </c>
      <c r="M4" s="27" t="s">
        <v>218</v>
      </c>
      <c r="N4" s="12">
        <v>15</v>
      </c>
      <c r="O4" s="30" t="s">
        <v>217</v>
      </c>
      <c r="P4" s="12">
        <v>79.14</v>
      </c>
      <c r="Q4" s="29" t="s">
        <v>220</v>
      </c>
      <c r="R4" s="12">
        <v>34.07</v>
      </c>
      <c r="S4" s="31"/>
      <c r="T4" s="12"/>
      <c r="U4" s="27" t="s">
        <v>227</v>
      </c>
      <c r="V4" s="12">
        <v>5.49</v>
      </c>
      <c r="W4" s="30" t="s">
        <v>84</v>
      </c>
      <c r="X4" s="12">
        <v>450</v>
      </c>
      <c r="Y4" s="31"/>
      <c r="Z4" s="12"/>
      <c r="AA4" s="31"/>
      <c r="AB4" s="12"/>
      <c r="AC4" s="34" t="s">
        <v>241</v>
      </c>
      <c r="AD4" s="12">
        <v>6.72</v>
      </c>
      <c r="AE4" s="27" t="s">
        <v>246</v>
      </c>
      <c r="AF4" s="12">
        <v>2</v>
      </c>
      <c r="AG4" s="27" t="s">
        <v>246</v>
      </c>
      <c r="AH4" s="12">
        <v>2.5</v>
      </c>
      <c r="AI4" s="30" t="s">
        <v>254</v>
      </c>
      <c r="AJ4" s="12">
        <v>3.19</v>
      </c>
      <c r="AK4" s="29" t="s">
        <v>105</v>
      </c>
      <c r="AL4" s="12">
        <v>3</v>
      </c>
      <c r="AM4" s="31"/>
      <c r="AN4" s="12"/>
      <c r="AO4" s="29" t="s">
        <v>258</v>
      </c>
      <c r="AP4" s="12">
        <v>100</v>
      </c>
      <c r="AQ4" s="29" t="s">
        <v>278</v>
      </c>
      <c r="AR4" s="12">
        <v>7.99</v>
      </c>
      <c r="AS4" s="31"/>
      <c r="AT4" s="12"/>
      <c r="AU4" s="34" t="s">
        <v>279</v>
      </c>
      <c r="AV4" s="12">
        <v>3.68</v>
      </c>
    </row>
    <row r="5" spans="1:48" x14ac:dyDescent="0.2">
      <c r="A5" s="27" t="s">
        <v>173</v>
      </c>
      <c r="B5" s="12">
        <v>2.8</v>
      </c>
      <c r="C5" s="31"/>
      <c r="D5" s="12"/>
      <c r="E5" s="27" t="s">
        <v>189</v>
      </c>
      <c r="F5" s="12">
        <v>1.95</v>
      </c>
      <c r="G5" s="27" t="s">
        <v>194</v>
      </c>
      <c r="H5" s="12">
        <f>2*1.75</f>
        <v>3.5</v>
      </c>
      <c r="I5" s="31"/>
      <c r="J5" s="12"/>
      <c r="K5" s="27" t="s">
        <v>200</v>
      </c>
      <c r="L5" s="12">
        <v>1.39</v>
      </c>
      <c r="M5" s="29" t="s">
        <v>83</v>
      </c>
      <c r="N5" s="12">
        <v>2</v>
      </c>
      <c r="O5" s="30" t="s">
        <v>224</v>
      </c>
      <c r="P5" s="12">
        <v>3.75</v>
      </c>
      <c r="Q5" s="30" t="s">
        <v>221</v>
      </c>
      <c r="R5" s="12">
        <v>3</v>
      </c>
      <c r="S5" s="31"/>
      <c r="T5" s="12"/>
      <c r="U5" s="27" t="s">
        <v>228</v>
      </c>
      <c r="V5" s="12">
        <v>0.75</v>
      </c>
      <c r="W5" s="31"/>
      <c r="X5" s="12"/>
      <c r="Y5" s="31"/>
      <c r="Z5" s="12"/>
      <c r="AA5" s="31"/>
      <c r="AB5" s="12"/>
      <c r="AC5" s="27" t="s">
        <v>242</v>
      </c>
      <c r="AD5" s="12">
        <v>4.09</v>
      </c>
      <c r="AE5" s="27" t="s">
        <v>171</v>
      </c>
      <c r="AF5" s="12">
        <v>1.5</v>
      </c>
      <c r="AG5" s="27" t="s">
        <v>262</v>
      </c>
      <c r="AH5" s="12">
        <v>1.1499999999999999</v>
      </c>
      <c r="AI5" s="27" t="s">
        <v>255</v>
      </c>
      <c r="AJ5" s="12">
        <v>2.4</v>
      </c>
      <c r="AK5" s="31"/>
      <c r="AL5" s="12"/>
      <c r="AM5" s="31"/>
      <c r="AN5" s="12"/>
      <c r="AO5" s="31"/>
      <c r="AP5" s="12"/>
      <c r="AQ5" s="27" t="s">
        <v>275</v>
      </c>
      <c r="AR5" s="12">
        <v>23.91</v>
      </c>
      <c r="AS5" s="31"/>
      <c r="AT5" s="12"/>
      <c r="AU5" s="31"/>
      <c r="AV5" s="12"/>
    </row>
    <row r="6" spans="1:48" x14ac:dyDescent="0.2">
      <c r="A6" s="29" t="s">
        <v>174</v>
      </c>
      <c r="B6" s="12">
        <v>-2.0499999999999998</v>
      </c>
      <c r="C6" s="31"/>
      <c r="D6" s="12"/>
      <c r="E6" s="34" t="s">
        <v>190</v>
      </c>
      <c r="F6" s="12">
        <v>5.5</v>
      </c>
      <c r="G6" s="27" t="s">
        <v>197</v>
      </c>
      <c r="H6" s="12">
        <v>4.25</v>
      </c>
      <c r="I6" s="31"/>
      <c r="J6" s="12"/>
      <c r="K6" s="27" t="s">
        <v>201</v>
      </c>
      <c r="L6" s="12">
        <v>0.45</v>
      </c>
      <c r="M6" s="31"/>
      <c r="N6" s="12"/>
      <c r="O6" s="30" t="s">
        <v>142</v>
      </c>
      <c r="P6" s="12">
        <v>7.19</v>
      </c>
      <c r="Q6" s="31"/>
      <c r="R6" s="12"/>
      <c r="S6" s="31"/>
      <c r="T6" s="12"/>
      <c r="U6" s="27" t="s">
        <v>12</v>
      </c>
      <c r="V6" s="12">
        <v>1.79</v>
      </c>
      <c r="W6" s="31"/>
      <c r="X6" s="12"/>
      <c r="Y6" s="31"/>
      <c r="Z6" s="12"/>
      <c r="AA6" s="31"/>
      <c r="AB6" s="12"/>
      <c r="AC6" s="29" t="s">
        <v>243</v>
      </c>
      <c r="AD6" s="12">
        <v>14</v>
      </c>
      <c r="AE6" s="27" t="s">
        <v>247</v>
      </c>
      <c r="AF6" s="12">
        <v>0.27</v>
      </c>
      <c r="AG6" s="27" t="s">
        <v>174</v>
      </c>
      <c r="AH6" s="12">
        <f>-1.75</f>
        <v>-1.75</v>
      </c>
      <c r="AI6" s="27" t="s">
        <v>256</v>
      </c>
      <c r="AJ6" s="12">
        <v>0.85</v>
      </c>
      <c r="AK6" s="31"/>
      <c r="AL6" s="12"/>
      <c r="AM6" s="31"/>
      <c r="AN6" s="12"/>
      <c r="AO6" s="31"/>
      <c r="AP6" s="12"/>
      <c r="AQ6" s="31"/>
      <c r="AR6" s="12"/>
      <c r="AS6" s="31"/>
      <c r="AT6" s="12"/>
      <c r="AU6" s="31"/>
      <c r="AV6" s="12"/>
    </row>
    <row r="7" spans="1:48" x14ac:dyDescent="0.2">
      <c r="A7" s="30" t="s">
        <v>175</v>
      </c>
      <c r="B7" s="12">
        <f>2*0.95</f>
        <v>1.9</v>
      </c>
      <c r="C7" s="31"/>
      <c r="D7" s="12"/>
      <c r="E7" s="34" t="s">
        <v>191</v>
      </c>
      <c r="F7" s="12">
        <v>6.5</v>
      </c>
      <c r="G7" s="27" t="s">
        <v>195</v>
      </c>
      <c r="H7" s="12">
        <v>3.19</v>
      </c>
      <c r="I7" s="31"/>
      <c r="J7" s="12"/>
      <c r="K7" s="27" t="s">
        <v>202</v>
      </c>
      <c r="L7" s="12">
        <v>0.72</v>
      </c>
      <c r="M7" s="31"/>
      <c r="N7" s="12"/>
      <c r="O7" s="31"/>
      <c r="P7" s="12"/>
      <c r="Q7" s="31"/>
      <c r="R7" s="12"/>
      <c r="S7" s="31"/>
      <c r="T7" s="12"/>
      <c r="U7" s="27" t="s">
        <v>229</v>
      </c>
      <c r="V7" s="12">
        <v>6.19</v>
      </c>
      <c r="W7" s="31"/>
      <c r="X7" s="12"/>
      <c r="Y7" s="31"/>
      <c r="Z7" s="12"/>
      <c r="AA7" s="31"/>
      <c r="AB7" s="12"/>
      <c r="AC7" s="29" t="s">
        <v>248</v>
      </c>
      <c r="AD7" s="12">
        <v>-1007.97</v>
      </c>
      <c r="AE7" s="27" t="s">
        <v>174</v>
      </c>
      <c r="AF7" s="12">
        <v>-0.37</v>
      </c>
      <c r="AG7" s="27" t="s">
        <v>263</v>
      </c>
      <c r="AH7" s="12">
        <v>9.49</v>
      </c>
      <c r="AI7" s="27" t="s">
        <v>125</v>
      </c>
      <c r="AJ7" s="12">
        <v>1.45</v>
      </c>
      <c r="AK7" s="31"/>
      <c r="AL7" s="12"/>
      <c r="AM7" s="31"/>
      <c r="AN7" s="12"/>
      <c r="AO7" s="31"/>
      <c r="AP7" s="12"/>
      <c r="AQ7" s="31"/>
      <c r="AR7" s="12"/>
      <c r="AS7" s="31"/>
      <c r="AT7" s="12"/>
      <c r="AU7" s="31"/>
      <c r="AV7" s="12"/>
    </row>
    <row r="8" spans="1:48" x14ac:dyDescent="0.2">
      <c r="A8" s="11" t="s">
        <v>176</v>
      </c>
      <c r="B8" s="13">
        <v>2.19</v>
      </c>
      <c r="C8" s="32"/>
      <c r="D8" s="13"/>
      <c r="E8" s="10" t="s">
        <v>207</v>
      </c>
      <c r="F8" s="13">
        <v>7.99</v>
      </c>
      <c r="G8" s="10" t="s">
        <v>196</v>
      </c>
      <c r="H8" s="13">
        <v>1.99</v>
      </c>
      <c r="I8" s="32"/>
      <c r="J8" s="13"/>
      <c r="K8" s="10" t="s">
        <v>203</v>
      </c>
      <c r="L8" s="13">
        <v>5.49</v>
      </c>
      <c r="M8" s="32"/>
      <c r="N8" s="13"/>
      <c r="O8" s="32"/>
      <c r="P8" s="13"/>
      <c r="Q8" s="32"/>
      <c r="R8" s="13"/>
      <c r="S8" s="32"/>
      <c r="T8" s="13"/>
      <c r="U8" s="10" t="s">
        <v>236</v>
      </c>
      <c r="V8" s="13">
        <v>3.09</v>
      </c>
      <c r="W8" s="32"/>
      <c r="X8" s="13"/>
      <c r="Y8" s="32"/>
      <c r="Z8" s="13"/>
      <c r="AA8" s="32"/>
      <c r="AB8" s="13"/>
      <c r="AC8" s="32"/>
      <c r="AD8" s="13"/>
      <c r="AE8" s="33" t="s">
        <v>264</v>
      </c>
      <c r="AF8" s="13">
        <v>7.5</v>
      </c>
      <c r="AG8" s="28" t="s">
        <v>265</v>
      </c>
      <c r="AH8" s="13">
        <v>4.99</v>
      </c>
      <c r="AI8" s="10" t="s">
        <v>228</v>
      </c>
      <c r="AJ8" s="13">
        <v>0.75</v>
      </c>
      <c r="AK8" s="32"/>
      <c r="AL8" s="13"/>
      <c r="AM8" s="32"/>
      <c r="AN8" s="13"/>
      <c r="AO8" s="32"/>
      <c r="AP8" s="13"/>
      <c r="AQ8" s="32"/>
      <c r="AR8" s="13"/>
      <c r="AS8" s="32"/>
      <c r="AT8" s="13"/>
      <c r="AU8" s="32"/>
      <c r="AV8" s="13"/>
    </row>
    <row r="9" spans="1:48" x14ac:dyDescent="0.2">
      <c r="A9" s="11" t="s">
        <v>156</v>
      </c>
      <c r="B9" s="13">
        <v>1.79</v>
      </c>
      <c r="C9" s="32"/>
      <c r="D9" s="13"/>
      <c r="E9" s="10" t="s">
        <v>211</v>
      </c>
      <c r="F9" s="13">
        <v>1.75</v>
      </c>
      <c r="G9" s="10" t="s">
        <v>198</v>
      </c>
      <c r="H9" s="13">
        <v>11.79</v>
      </c>
      <c r="I9" s="32"/>
      <c r="J9" s="13"/>
      <c r="K9" s="10" t="s">
        <v>125</v>
      </c>
      <c r="L9" s="13">
        <v>1.45</v>
      </c>
      <c r="M9" s="32"/>
      <c r="N9" s="13"/>
      <c r="O9" s="32"/>
      <c r="P9" s="13"/>
      <c r="Q9" s="32"/>
      <c r="R9" s="13"/>
      <c r="S9" s="32"/>
      <c r="T9" s="13"/>
      <c r="U9" s="28" t="s">
        <v>237</v>
      </c>
      <c r="V9" s="13">
        <v>8</v>
      </c>
      <c r="W9" s="32"/>
      <c r="X9" s="13"/>
      <c r="Y9" s="32"/>
      <c r="Z9" s="13"/>
      <c r="AA9" s="32"/>
      <c r="AB9" s="13"/>
      <c r="AC9" s="32"/>
      <c r="AD9" s="13"/>
      <c r="AE9" s="32"/>
      <c r="AF9" s="13"/>
      <c r="AG9" s="28" t="s">
        <v>266</v>
      </c>
      <c r="AH9" s="13">
        <v>1.5</v>
      </c>
      <c r="AI9" s="32"/>
      <c r="AJ9" s="13"/>
      <c r="AK9" s="32"/>
      <c r="AL9" s="13"/>
      <c r="AM9" s="32"/>
      <c r="AN9" s="13"/>
      <c r="AO9" s="32"/>
      <c r="AP9" s="13"/>
      <c r="AQ9" s="32"/>
      <c r="AR9" s="13"/>
      <c r="AS9" s="32"/>
      <c r="AT9" s="13"/>
      <c r="AU9" s="32"/>
      <c r="AV9" s="13"/>
    </row>
    <row r="10" spans="1:48" x14ac:dyDescent="0.2">
      <c r="A10" s="32"/>
      <c r="B10" s="13"/>
      <c r="C10" s="32"/>
      <c r="D10" s="13"/>
      <c r="E10" s="32"/>
      <c r="F10" s="13"/>
      <c r="G10" s="10" t="s">
        <v>216</v>
      </c>
      <c r="H10" s="13">
        <v>30.56</v>
      </c>
      <c r="I10" s="32"/>
      <c r="J10" s="13"/>
      <c r="K10" s="10" t="s">
        <v>204</v>
      </c>
      <c r="L10" s="13">
        <v>0.95</v>
      </c>
      <c r="M10" s="32"/>
      <c r="N10" s="13"/>
      <c r="O10" s="32"/>
      <c r="P10" s="13"/>
      <c r="Q10" s="32"/>
      <c r="R10" s="13"/>
      <c r="S10" s="32"/>
      <c r="T10" s="13"/>
      <c r="U10" s="11" t="s">
        <v>238</v>
      </c>
      <c r="V10" s="13">
        <f>234+78</f>
        <v>312</v>
      </c>
      <c r="W10" s="32"/>
      <c r="X10" s="13"/>
      <c r="Y10" s="32"/>
      <c r="Z10" s="13"/>
      <c r="AA10" s="32"/>
      <c r="AB10" s="13"/>
      <c r="AC10" s="32"/>
      <c r="AD10" s="13"/>
      <c r="AE10" s="32"/>
      <c r="AF10" s="13"/>
      <c r="AG10" s="32"/>
      <c r="AH10" s="13"/>
      <c r="AI10" s="32"/>
      <c r="AJ10" s="13"/>
      <c r="AK10" s="32"/>
      <c r="AL10" s="13"/>
      <c r="AM10" s="32"/>
      <c r="AN10" s="13"/>
      <c r="AO10" s="32"/>
      <c r="AP10" s="13"/>
      <c r="AQ10" s="32"/>
      <c r="AR10" s="13"/>
      <c r="AS10" s="32"/>
      <c r="AT10" s="13"/>
      <c r="AU10" s="32"/>
      <c r="AV10" s="13"/>
    </row>
    <row r="11" spans="1:48" x14ac:dyDescent="0.2">
      <c r="A11" s="32"/>
      <c r="B11" s="13"/>
      <c r="C11" s="32"/>
      <c r="D11" s="13"/>
      <c r="E11" s="32"/>
      <c r="F11" s="13"/>
      <c r="G11" s="32"/>
      <c r="H11" s="13"/>
      <c r="I11" s="32"/>
      <c r="J11" s="13"/>
      <c r="K11" s="10" t="s">
        <v>206</v>
      </c>
      <c r="L11" s="13">
        <v>41.3</v>
      </c>
      <c r="M11" s="32"/>
      <c r="N11" s="13"/>
      <c r="O11" s="32"/>
      <c r="P11" s="13"/>
      <c r="Q11" s="32"/>
      <c r="R11" s="13"/>
      <c r="S11" s="32"/>
      <c r="T11" s="13"/>
      <c r="U11" s="32"/>
      <c r="V11" s="13"/>
      <c r="W11" s="32"/>
      <c r="X11" s="13"/>
      <c r="Y11" s="32"/>
      <c r="Z11" s="13"/>
      <c r="AA11" s="32"/>
      <c r="AB11" s="13"/>
      <c r="AC11" s="32"/>
      <c r="AD11" s="13"/>
      <c r="AE11" s="32"/>
      <c r="AF11" s="13"/>
      <c r="AG11" s="32"/>
      <c r="AH11" s="13"/>
      <c r="AI11" s="32"/>
      <c r="AJ11" s="13"/>
      <c r="AK11" s="32"/>
      <c r="AL11" s="13"/>
      <c r="AM11" s="32"/>
      <c r="AN11" s="13"/>
      <c r="AO11" s="32"/>
      <c r="AP11" s="13"/>
      <c r="AQ11" s="32"/>
      <c r="AR11" s="13"/>
      <c r="AS11" s="32"/>
      <c r="AT11" s="13"/>
      <c r="AU11" s="32"/>
      <c r="AV11" s="13"/>
    </row>
    <row r="12" spans="1:48" x14ac:dyDescent="0.2">
      <c r="A12" s="32"/>
      <c r="B12" s="13"/>
      <c r="C12" s="32"/>
      <c r="D12" s="13"/>
      <c r="E12" s="32"/>
      <c r="F12" s="13"/>
      <c r="G12" s="32"/>
      <c r="H12" s="13"/>
      <c r="I12" s="32"/>
      <c r="J12" s="13"/>
      <c r="K12" s="28" t="s">
        <v>208</v>
      </c>
      <c r="L12" s="13">
        <v>9.99</v>
      </c>
      <c r="M12" s="32"/>
      <c r="N12" s="13"/>
      <c r="O12" s="32"/>
      <c r="P12" s="13"/>
      <c r="Q12" s="32"/>
      <c r="R12" s="13"/>
      <c r="S12" s="32"/>
      <c r="T12" s="13"/>
      <c r="U12" s="32"/>
      <c r="V12" s="13"/>
      <c r="W12" s="32"/>
      <c r="X12" s="13"/>
      <c r="Y12" s="32"/>
      <c r="Z12" s="13"/>
      <c r="AA12" s="32"/>
      <c r="AB12" s="13"/>
      <c r="AC12" s="32"/>
      <c r="AD12" s="13"/>
      <c r="AE12" s="32"/>
      <c r="AF12" s="13"/>
      <c r="AG12" s="32"/>
      <c r="AH12" s="13"/>
      <c r="AI12" s="32"/>
      <c r="AJ12" s="13"/>
      <c r="AK12" s="32"/>
      <c r="AL12" s="13"/>
      <c r="AM12" s="32"/>
      <c r="AN12" s="13"/>
      <c r="AO12" s="32"/>
      <c r="AP12" s="13"/>
      <c r="AQ12" s="32"/>
      <c r="AR12" s="13"/>
      <c r="AS12" s="32"/>
      <c r="AT12" s="13"/>
      <c r="AU12" s="32"/>
      <c r="AV12" s="13"/>
    </row>
    <row r="13" spans="1:48" x14ac:dyDescent="0.2">
      <c r="A13" s="32"/>
      <c r="B13" s="13"/>
      <c r="C13" s="32"/>
      <c r="D13" s="13"/>
      <c r="E13" s="32"/>
      <c r="F13" s="13"/>
      <c r="G13" s="32"/>
      <c r="H13" s="13"/>
      <c r="I13" s="32"/>
      <c r="J13" s="13"/>
      <c r="K13" s="28" t="s">
        <v>212</v>
      </c>
      <c r="L13" s="13">
        <v>100</v>
      </c>
      <c r="M13" s="32"/>
      <c r="N13" s="13"/>
      <c r="O13" s="32"/>
      <c r="P13" s="13"/>
      <c r="Q13" s="32"/>
      <c r="R13" s="13"/>
      <c r="S13" s="32"/>
      <c r="T13" s="13"/>
      <c r="U13" s="32"/>
      <c r="V13" s="13"/>
      <c r="W13" s="32"/>
      <c r="X13" s="13"/>
      <c r="Y13" s="32"/>
      <c r="Z13" s="13"/>
      <c r="AA13" s="32"/>
      <c r="AB13" s="13"/>
      <c r="AC13" s="32"/>
      <c r="AD13" s="13"/>
      <c r="AE13" s="32"/>
      <c r="AF13" s="13"/>
      <c r="AG13" s="32"/>
      <c r="AH13" s="13"/>
      <c r="AI13" s="32"/>
      <c r="AJ13" s="13"/>
      <c r="AK13" s="32"/>
      <c r="AL13" s="13"/>
      <c r="AM13" s="32"/>
      <c r="AN13" s="13"/>
      <c r="AO13" s="32"/>
      <c r="AP13" s="13"/>
      <c r="AQ13" s="32"/>
      <c r="AR13" s="13"/>
      <c r="AS13" s="32"/>
      <c r="AT13" s="13"/>
      <c r="AU13" s="32"/>
      <c r="AV13" s="13"/>
    </row>
    <row r="14" spans="1:48" x14ac:dyDescent="0.2">
      <c r="A14" s="32"/>
      <c r="B14" s="13"/>
      <c r="C14" s="32"/>
      <c r="D14" s="13"/>
      <c r="E14" s="32"/>
      <c r="F14" s="13"/>
      <c r="G14" s="32"/>
      <c r="H14" s="13"/>
      <c r="I14" s="32"/>
      <c r="J14" s="13"/>
      <c r="K14" s="28" t="s">
        <v>213</v>
      </c>
      <c r="L14" s="13">
        <v>20</v>
      </c>
      <c r="M14" s="32"/>
      <c r="N14" s="13"/>
      <c r="O14" s="32"/>
      <c r="P14" s="13"/>
      <c r="Q14" s="32"/>
      <c r="R14" s="13"/>
      <c r="S14" s="32"/>
      <c r="T14" s="13"/>
      <c r="U14" s="32"/>
      <c r="V14" s="13"/>
      <c r="W14" s="32"/>
      <c r="X14" s="13"/>
      <c r="Y14" s="32"/>
      <c r="Z14" s="13"/>
      <c r="AA14" s="32"/>
      <c r="AB14" s="13"/>
      <c r="AC14" s="32"/>
      <c r="AD14" s="13"/>
      <c r="AE14" s="32"/>
      <c r="AF14" s="13"/>
      <c r="AG14" s="32"/>
      <c r="AH14" s="13"/>
      <c r="AI14" s="32"/>
      <c r="AJ14" s="13"/>
      <c r="AK14" s="32"/>
      <c r="AL14" s="13"/>
      <c r="AM14" s="32"/>
      <c r="AN14" s="13"/>
      <c r="AO14" s="32"/>
      <c r="AP14" s="13"/>
      <c r="AQ14" s="32"/>
      <c r="AR14" s="13"/>
      <c r="AS14" s="32"/>
      <c r="AT14" s="13"/>
      <c r="AU14" s="32"/>
      <c r="AV14" s="13"/>
    </row>
    <row r="15" spans="1:48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28" t="s">
        <v>214</v>
      </c>
      <c r="L15" s="13">
        <v>40.39</v>
      </c>
      <c r="M15" s="32"/>
      <c r="N15" s="13"/>
      <c r="O15" s="32"/>
      <c r="P15" s="13"/>
      <c r="Q15" s="32"/>
      <c r="R15" s="13"/>
      <c r="S15" s="32"/>
      <c r="T15" s="13"/>
      <c r="U15" s="32"/>
      <c r="V15" s="13"/>
      <c r="W15" s="32"/>
      <c r="X15" s="13"/>
      <c r="Y15" s="32"/>
      <c r="Z15" s="13"/>
      <c r="AA15" s="32"/>
      <c r="AB15" s="13"/>
      <c r="AC15" s="32"/>
      <c r="AD15" s="13"/>
      <c r="AE15" s="32"/>
      <c r="AF15" s="13"/>
      <c r="AG15" s="32"/>
      <c r="AH15" s="13"/>
      <c r="AI15" s="32"/>
      <c r="AJ15" s="13"/>
      <c r="AK15" s="32"/>
      <c r="AL15" s="13"/>
      <c r="AM15" s="32"/>
      <c r="AN15" s="13"/>
      <c r="AO15" s="32"/>
      <c r="AP15" s="13"/>
      <c r="AQ15" s="32"/>
      <c r="AR15" s="13"/>
      <c r="AS15" s="32"/>
      <c r="AT15" s="13"/>
      <c r="AU15" s="32"/>
      <c r="AV15" s="13"/>
    </row>
    <row r="16" spans="1:48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32"/>
      <c r="N16" s="13"/>
      <c r="O16" s="32"/>
      <c r="P16" s="13"/>
      <c r="Q16" s="32"/>
      <c r="R16" s="13"/>
      <c r="S16" s="32"/>
      <c r="T16" s="13"/>
      <c r="U16" s="32"/>
      <c r="V16" s="13"/>
      <c r="W16" s="32"/>
      <c r="X16" s="13"/>
      <c r="Y16" s="32"/>
      <c r="Z16" s="13"/>
      <c r="AA16" s="32"/>
      <c r="AB16" s="13"/>
      <c r="AC16" s="32"/>
      <c r="AD16" s="13"/>
      <c r="AE16" s="32"/>
      <c r="AF16" s="13"/>
      <c r="AG16" s="32"/>
      <c r="AH16" s="13"/>
      <c r="AI16" s="32"/>
      <c r="AJ16" s="13"/>
      <c r="AK16" s="32"/>
      <c r="AL16" s="13"/>
      <c r="AM16" s="32"/>
      <c r="AN16" s="13"/>
      <c r="AO16" s="32"/>
      <c r="AP16" s="13"/>
      <c r="AQ16" s="32"/>
      <c r="AR16" s="13"/>
      <c r="AS16" s="32"/>
      <c r="AT16" s="13"/>
      <c r="AU16" s="32"/>
      <c r="AV16" s="13"/>
    </row>
    <row r="17" spans="1:48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32"/>
      <c r="N17" s="13"/>
      <c r="O17" s="32"/>
      <c r="P17" s="13"/>
      <c r="Q17" s="32"/>
      <c r="R17" s="13"/>
      <c r="S17" s="32"/>
      <c r="T17" s="13"/>
      <c r="U17" s="32"/>
      <c r="V17" s="13"/>
      <c r="W17" s="32"/>
      <c r="X17" s="13"/>
      <c r="Y17" s="32"/>
      <c r="Z17" s="13"/>
      <c r="AA17" s="32"/>
      <c r="AB17" s="13"/>
      <c r="AC17" s="32"/>
      <c r="AD17" s="13"/>
      <c r="AE17" s="32"/>
      <c r="AF17" s="13"/>
      <c r="AG17" s="32"/>
      <c r="AH17" s="13"/>
      <c r="AI17" s="32"/>
      <c r="AJ17" s="13"/>
      <c r="AK17" s="32"/>
      <c r="AL17" s="13"/>
      <c r="AM17" s="32"/>
      <c r="AN17" s="13"/>
      <c r="AO17" s="32"/>
      <c r="AP17" s="13"/>
      <c r="AQ17" s="32"/>
      <c r="AR17" s="13"/>
      <c r="AS17" s="32"/>
      <c r="AT17" s="13"/>
      <c r="AU17" s="32"/>
      <c r="AV17" s="13"/>
    </row>
    <row r="18" spans="1:48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32"/>
      <c r="T18" s="13"/>
      <c r="U18" s="32"/>
      <c r="V18" s="13"/>
      <c r="W18" s="32"/>
      <c r="X18" s="13"/>
      <c r="Y18" s="32"/>
      <c r="Z18" s="13"/>
      <c r="AA18" s="32"/>
      <c r="AB18" s="13"/>
      <c r="AC18" s="32"/>
      <c r="AD18" s="13"/>
      <c r="AE18" s="32"/>
      <c r="AF18" s="13"/>
      <c r="AG18" s="32"/>
      <c r="AH18" s="13"/>
      <c r="AI18" s="32"/>
      <c r="AJ18" s="13"/>
      <c r="AK18" s="32"/>
      <c r="AL18" s="13"/>
      <c r="AM18" s="32"/>
      <c r="AN18" s="13"/>
      <c r="AO18" s="32"/>
      <c r="AP18" s="13"/>
      <c r="AQ18" s="32"/>
      <c r="AR18" s="13"/>
      <c r="AS18" s="32"/>
      <c r="AT18" s="13"/>
      <c r="AU18" s="32"/>
      <c r="AV18" s="13"/>
    </row>
    <row r="19" spans="1:48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32"/>
      <c r="T19" s="13"/>
      <c r="U19" s="32"/>
      <c r="V19" s="13"/>
      <c r="W19" s="32"/>
      <c r="X19" s="13"/>
      <c r="Y19" s="32"/>
      <c r="Z19" s="13"/>
      <c r="AA19" s="32"/>
      <c r="AB19" s="13"/>
      <c r="AC19" s="32"/>
      <c r="AD19" s="13"/>
      <c r="AE19" s="32"/>
      <c r="AF19" s="13"/>
      <c r="AG19" s="32"/>
      <c r="AH19" s="13"/>
      <c r="AI19" s="32"/>
      <c r="AJ19" s="13"/>
      <c r="AK19" s="32"/>
      <c r="AL19" s="13"/>
      <c r="AM19" s="32"/>
      <c r="AN19" s="13"/>
      <c r="AO19" s="32"/>
      <c r="AP19" s="13"/>
      <c r="AQ19" s="32"/>
      <c r="AR19" s="13"/>
      <c r="AS19" s="32"/>
      <c r="AT19" s="13"/>
      <c r="AU19" s="32"/>
      <c r="AV19" s="13"/>
    </row>
    <row r="20" spans="1:48" ht="16" thickBot="1" x14ac:dyDescent="0.25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K20" s="32"/>
      <c r="AL20" s="13"/>
      <c r="AM20" s="32"/>
      <c r="AN20" s="13"/>
      <c r="AO20" s="32"/>
      <c r="AP20" s="13"/>
      <c r="AQ20" s="32"/>
      <c r="AR20" s="13"/>
      <c r="AS20" s="32"/>
      <c r="AT20" s="13"/>
      <c r="AU20" s="32"/>
      <c r="AV20" s="13"/>
    </row>
    <row r="21" spans="1:48" ht="16" thickBot="1" x14ac:dyDescent="0.25">
      <c r="A21" s="3" t="s">
        <v>2</v>
      </c>
      <c r="B21" s="4">
        <f>SUM(B3:B19)</f>
        <v>9.2799999999999976</v>
      </c>
      <c r="C21" s="3" t="s">
        <v>2</v>
      </c>
      <c r="D21" s="4">
        <f>SUM(D3:D19)</f>
        <v>9</v>
      </c>
      <c r="E21" s="3" t="s">
        <v>2</v>
      </c>
      <c r="F21" s="4">
        <f>SUM(F3:F19)</f>
        <v>28.14</v>
      </c>
      <c r="G21" s="3" t="s">
        <v>2</v>
      </c>
      <c r="H21" s="4">
        <f>SUM(H3:H19)</f>
        <v>62.11</v>
      </c>
      <c r="I21" s="3" t="s">
        <v>2</v>
      </c>
      <c r="J21" s="4">
        <f>SUM(J3:J19)</f>
        <v>3.2</v>
      </c>
      <c r="K21" s="3" t="s">
        <v>2</v>
      </c>
      <c r="L21" s="4">
        <f>SUM(L3:L19)</f>
        <v>224.82</v>
      </c>
      <c r="M21" s="3" t="s">
        <v>2</v>
      </c>
      <c r="N21" s="4">
        <f>SUM(N3:N19)</f>
        <v>23.14</v>
      </c>
      <c r="O21" s="3" t="s">
        <v>2</v>
      </c>
      <c r="P21" s="4">
        <f>SUM(P3:P20)</f>
        <v>117.22999999999999</v>
      </c>
      <c r="Q21" s="3" t="s">
        <v>2</v>
      </c>
      <c r="R21" s="4">
        <f>SUM(R3:R19)</f>
        <v>53.57</v>
      </c>
      <c r="S21" s="3" t="s">
        <v>2</v>
      </c>
      <c r="T21" s="4">
        <f>SUM(T3:T19)</f>
        <v>41.4</v>
      </c>
      <c r="U21" s="3" t="s">
        <v>2</v>
      </c>
      <c r="V21" s="4">
        <f>SUM(V3:V19)</f>
        <v>339.3</v>
      </c>
      <c r="W21" s="3" t="s">
        <v>2</v>
      </c>
      <c r="X21" s="4">
        <f>SUM(X3:X19)</f>
        <v>486.4</v>
      </c>
      <c r="Y21" s="3" t="s">
        <v>2</v>
      </c>
      <c r="Z21" s="4">
        <f>SUM(Z3:Z19)</f>
        <v>7</v>
      </c>
      <c r="AA21" s="3" t="s">
        <v>2</v>
      </c>
      <c r="AB21" s="4">
        <f>SUM(AB3:AB19)</f>
        <v>8.0500000000000007</v>
      </c>
      <c r="AC21" s="3" t="s">
        <v>2</v>
      </c>
      <c r="AD21" s="4">
        <f>SUM(AD3:AD19)</f>
        <v>-979.17000000000007</v>
      </c>
      <c r="AE21" s="3" t="s">
        <v>2</v>
      </c>
      <c r="AF21" s="4">
        <f>SUM(AF3:AF19)</f>
        <v>25.9</v>
      </c>
      <c r="AG21" s="3" t="s">
        <v>2</v>
      </c>
      <c r="AH21" s="4">
        <f>SUM(AH3:AH19)</f>
        <v>19.380000000000003</v>
      </c>
      <c r="AI21" s="3" t="s">
        <v>2</v>
      </c>
      <c r="AJ21" s="4">
        <f>SUM(AJ3:AJ20)</f>
        <v>12.03</v>
      </c>
      <c r="AK21" s="3" t="s">
        <v>2</v>
      </c>
      <c r="AL21" s="4">
        <f>SUM(AL3:AL19)</f>
        <v>6</v>
      </c>
      <c r="AM21" s="3" t="s">
        <v>2</v>
      </c>
      <c r="AN21" s="4">
        <f>SUM(AN3:AN19)</f>
        <v>4.87</v>
      </c>
      <c r="AO21" s="3" t="s">
        <v>2</v>
      </c>
      <c r="AP21" s="4">
        <f>SUM(AP3:AP19)</f>
        <v>141</v>
      </c>
      <c r="AQ21" s="3" t="s">
        <v>2</v>
      </c>
      <c r="AR21" s="4">
        <f>SUM(AR3:AR19)</f>
        <v>36.39</v>
      </c>
      <c r="AS21" s="3" t="s">
        <v>2</v>
      </c>
      <c r="AT21" s="4">
        <f>SUM(AT3:AT19)</f>
        <v>9.57</v>
      </c>
      <c r="AU21" s="3" t="s">
        <v>2</v>
      </c>
      <c r="AV21" s="4">
        <f>SUM(AV3:AV19)</f>
        <v>31.21</v>
      </c>
    </row>
    <row r="24" spans="1:48" ht="16" thickBot="1" x14ac:dyDescent="0.25"/>
    <row r="25" spans="1:48" ht="16" thickBot="1" x14ac:dyDescent="0.25">
      <c r="A25" s="5" t="s">
        <v>3</v>
      </c>
      <c r="B25" s="4">
        <f>SUM(21:21)</f>
        <v>719.82</v>
      </c>
      <c r="D25" s="6"/>
      <c r="E25" t="s">
        <v>7</v>
      </c>
    </row>
    <row r="26" spans="1:48" x14ac:dyDescent="0.2">
      <c r="D26" s="7"/>
      <c r="E26" t="s">
        <v>8</v>
      </c>
    </row>
    <row r="27" spans="1:48" x14ac:dyDescent="0.2">
      <c r="D27" s="8"/>
      <c r="E27" t="s">
        <v>9</v>
      </c>
    </row>
    <row r="28" spans="1:48" x14ac:dyDescent="0.2">
      <c r="D28" s="9"/>
      <c r="E28" t="s">
        <v>10</v>
      </c>
    </row>
  </sheetData>
  <mergeCells count="24">
    <mergeCell ref="A1:B1"/>
    <mergeCell ref="C1:D1"/>
    <mergeCell ref="E1:F1"/>
    <mergeCell ref="G1:H1"/>
    <mergeCell ref="U1:V1"/>
    <mergeCell ref="K1:L1"/>
    <mergeCell ref="M1:N1"/>
    <mergeCell ref="O1:P1"/>
    <mergeCell ref="Q1:R1"/>
    <mergeCell ref="S1:T1"/>
    <mergeCell ref="AO1:AP1"/>
    <mergeCell ref="AQ1:AR1"/>
    <mergeCell ref="AS1:AT1"/>
    <mergeCell ref="AU1:AV1"/>
    <mergeCell ref="I1:J1"/>
    <mergeCell ref="W1:X1"/>
    <mergeCell ref="Y1:Z1"/>
    <mergeCell ref="AA1:AB1"/>
    <mergeCell ref="AC1:AD1"/>
    <mergeCell ref="AG1:AH1"/>
    <mergeCell ref="AI1:AJ1"/>
    <mergeCell ref="AK1:AL1"/>
    <mergeCell ref="AM1:AN1"/>
    <mergeCell ref="AE1:A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B9A9-2D6F-43BD-81F1-86A76D8E1E0E}">
  <dimension ref="A1:BH28"/>
  <sheetViews>
    <sheetView workbookViewId="0">
      <selection activeCell="A25" sqref="A25:B25"/>
    </sheetView>
  </sheetViews>
  <sheetFormatPr baseColWidth="10" defaultColWidth="8.83203125" defaultRowHeight="15" x14ac:dyDescent="0.2"/>
  <cols>
    <col min="2" max="2" width="10.5" bestFit="1" customWidth="1"/>
    <col min="22" max="22" width="10.5" bestFit="1" customWidth="1"/>
    <col min="32" max="32" width="10.5" bestFit="1" customWidth="1"/>
  </cols>
  <sheetData>
    <row r="1" spans="1:60" ht="16" thickBot="1" x14ac:dyDescent="0.25">
      <c r="A1" s="65" t="s">
        <v>179</v>
      </c>
      <c r="B1" s="66"/>
      <c r="C1" s="65" t="s">
        <v>180</v>
      </c>
      <c r="D1" s="66"/>
      <c r="E1" s="65" t="s">
        <v>181</v>
      </c>
      <c r="F1" s="66"/>
      <c r="G1" s="67" t="s">
        <v>182</v>
      </c>
      <c r="H1" s="68"/>
      <c r="I1" s="65" t="s">
        <v>270</v>
      </c>
      <c r="J1" s="66"/>
      <c r="K1" s="67" t="s">
        <v>183</v>
      </c>
      <c r="L1" s="68"/>
      <c r="M1" s="67" t="s">
        <v>184</v>
      </c>
      <c r="N1" s="68"/>
      <c r="O1" s="67" t="s">
        <v>185</v>
      </c>
      <c r="P1" s="68"/>
      <c r="Q1" s="67" t="s">
        <v>186</v>
      </c>
      <c r="R1" s="68"/>
      <c r="S1" s="67" t="s">
        <v>187</v>
      </c>
      <c r="T1" s="68"/>
      <c r="U1" s="67" t="s">
        <v>223</v>
      </c>
      <c r="V1" s="68"/>
      <c r="W1" s="67" t="s">
        <v>307</v>
      </c>
      <c r="X1" s="68"/>
      <c r="Y1" s="67" t="s">
        <v>225</v>
      </c>
      <c r="Z1" s="68"/>
      <c r="AA1" s="67" t="s">
        <v>230</v>
      </c>
      <c r="AB1" s="68"/>
      <c r="AC1" s="67" t="s">
        <v>231</v>
      </c>
      <c r="AD1" s="68"/>
      <c r="AE1" s="67" t="s">
        <v>232</v>
      </c>
      <c r="AF1" s="68"/>
      <c r="AG1" s="67" t="s">
        <v>244</v>
      </c>
      <c r="AH1" s="68"/>
      <c r="AI1" s="67" t="s">
        <v>249</v>
      </c>
      <c r="AJ1" s="68"/>
      <c r="AK1" s="67" t="s">
        <v>250</v>
      </c>
      <c r="AL1" s="68"/>
      <c r="AM1" s="67" t="s">
        <v>251</v>
      </c>
      <c r="AN1" s="68"/>
      <c r="AO1" s="67" t="s">
        <v>252</v>
      </c>
      <c r="AP1" s="68"/>
      <c r="AQ1" s="67" t="s">
        <v>330</v>
      </c>
      <c r="AR1" s="68"/>
      <c r="AS1" s="67" t="s">
        <v>366</v>
      </c>
      <c r="AT1" s="68"/>
      <c r="AU1" s="67" t="s">
        <v>253</v>
      </c>
      <c r="AV1" s="68"/>
      <c r="AW1" s="67" t="s">
        <v>267</v>
      </c>
      <c r="AX1" s="68"/>
      <c r="AY1" s="67" t="s">
        <v>268</v>
      </c>
      <c r="AZ1" s="68"/>
      <c r="BA1" s="67" t="s">
        <v>269</v>
      </c>
      <c r="BB1" s="68"/>
      <c r="BC1" s="67" t="s">
        <v>367</v>
      </c>
      <c r="BD1" s="68"/>
      <c r="BE1" s="67" t="s">
        <v>368</v>
      </c>
      <c r="BF1" s="68"/>
      <c r="BG1" s="67" t="s">
        <v>369</v>
      </c>
      <c r="BH1" s="68"/>
    </row>
    <row r="2" spans="1:60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  <c r="AK2" s="1" t="s">
        <v>0</v>
      </c>
      <c r="AL2" s="2" t="s">
        <v>1</v>
      </c>
      <c r="AM2" s="1" t="s">
        <v>0</v>
      </c>
      <c r="AN2" s="2" t="s">
        <v>1</v>
      </c>
      <c r="AO2" s="1" t="s">
        <v>0</v>
      </c>
      <c r="AP2" s="2" t="s">
        <v>1</v>
      </c>
      <c r="AQ2" s="1" t="s">
        <v>0</v>
      </c>
      <c r="AR2" s="2" t="s">
        <v>1</v>
      </c>
      <c r="AS2" s="1" t="s">
        <v>0</v>
      </c>
      <c r="AT2" s="2" t="s">
        <v>1</v>
      </c>
      <c r="AU2" s="1" t="s">
        <v>0</v>
      </c>
      <c r="AV2" s="2" t="s">
        <v>1</v>
      </c>
      <c r="AW2" s="1" t="s">
        <v>0</v>
      </c>
      <c r="AX2" s="2" t="s">
        <v>1</v>
      </c>
      <c r="AY2" s="1" t="s">
        <v>0</v>
      </c>
      <c r="AZ2" s="2" t="s">
        <v>1</v>
      </c>
      <c r="BA2" s="1" t="s">
        <v>0</v>
      </c>
      <c r="BB2" s="2" t="s">
        <v>1</v>
      </c>
      <c r="BC2" s="1" t="s">
        <v>0</v>
      </c>
      <c r="BD2" s="2" t="s">
        <v>1</v>
      </c>
      <c r="BE2" s="1" t="s">
        <v>0</v>
      </c>
      <c r="BF2" s="2" t="s">
        <v>1</v>
      </c>
      <c r="BG2" s="1" t="s">
        <v>0</v>
      </c>
      <c r="BH2" s="2" t="s">
        <v>1</v>
      </c>
    </row>
    <row r="3" spans="1:60" x14ac:dyDescent="0.2">
      <c r="A3" s="29" t="s">
        <v>282</v>
      </c>
      <c r="B3" s="12">
        <v>10.58</v>
      </c>
      <c r="C3" s="29" t="s">
        <v>281</v>
      </c>
      <c r="D3" s="12">
        <f>22/22+9.17</f>
        <v>10.17</v>
      </c>
      <c r="E3" s="30" t="s">
        <v>258</v>
      </c>
      <c r="F3" s="12">
        <v>95.19</v>
      </c>
      <c r="G3" s="29" t="s">
        <v>286</v>
      </c>
      <c r="H3" s="12">
        <v>38</v>
      </c>
      <c r="I3" s="29" t="s">
        <v>326</v>
      </c>
      <c r="J3" s="12">
        <v>16.329999999999998</v>
      </c>
      <c r="K3" s="27" t="s">
        <v>271</v>
      </c>
      <c r="L3" s="12">
        <v>1.65</v>
      </c>
      <c r="M3" s="29" t="s">
        <v>293</v>
      </c>
      <c r="N3" s="12">
        <v>-100</v>
      </c>
      <c r="O3" s="28" t="s">
        <v>83</v>
      </c>
      <c r="P3" s="13">
        <v>2</v>
      </c>
      <c r="Q3" s="27" t="s">
        <v>315</v>
      </c>
      <c r="R3" s="12">
        <v>12.5</v>
      </c>
      <c r="S3" s="30" t="s">
        <v>314</v>
      </c>
      <c r="T3" s="12">
        <v>28</v>
      </c>
      <c r="U3" s="27" t="s">
        <v>323</v>
      </c>
      <c r="V3" s="12">
        <v>1.5</v>
      </c>
      <c r="W3" s="27" t="s">
        <v>313</v>
      </c>
      <c r="X3" s="12">
        <f>2*5.75</f>
        <v>11.5</v>
      </c>
      <c r="Y3" s="29" t="s">
        <v>312</v>
      </c>
      <c r="Z3" s="12">
        <v>30</v>
      </c>
      <c r="AA3" s="10" t="s">
        <v>311</v>
      </c>
      <c r="AB3" s="13">
        <v>18.899999999999999</v>
      </c>
      <c r="AC3" s="27" t="s">
        <v>86</v>
      </c>
      <c r="AD3" s="12">
        <v>23.8</v>
      </c>
      <c r="AE3" s="29" t="s">
        <v>308</v>
      </c>
      <c r="AF3" s="12">
        <v>-4.95</v>
      </c>
      <c r="AG3" s="27" t="s">
        <v>346</v>
      </c>
      <c r="AH3" s="12">
        <v>4.5</v>
      </c>
      <c r="AI3" s="27" t="s">
        <v>335</v>
      </c>
      <c r="AJ3" s="12">
        <v>2.4</v>
      </c>
      <c r="AK3" s="27" t="s">
        <v>331</v>
      </c>
      <c r="AL3" s="12">
        <v>2.5</v>
      </c>
      <c r="AM3" s="27" t="s">
        <v>344</v>
      </c>
      <c r="AN3" s="12">
        <v>1.29</v>
      </c>
      <c r="AO3" s="27" t="s">
        <v>168</v>
      </c>
      <c r="AP3" s="12">
        <v>1.3</v>
      </c>
      <c r="AQ3" s="27" t="s">
        <v>394</v>
      </c>
      <c r="AR3" s="12">
        <f>2*0.55</f>
        <v>1.1000000000000001</v>
      </c>
      <c r="AS3" s="29" t="s">
        <v>406</v>
      </c>
      <c r="AT3" s="12">
        <v>5</v>
      </c>
      <c r="AU3" s="27" t="s">
        <v>393</v>
      </c>
      <c r="AV3" s="12">
        <f>2*1.45</f>
        <v>2.9</v>
      </c>
      <c r="AW3" s="27" t="s">
        <v>391</v>
      </c>
      <c r="AX3" s="12">
        <v>1.75</v>
      </c>
      <c r="AY3" s="27" t="s">
        <v>364</v>
      </c>
      <c r="AZ3" s="12">
        <v>2.69</v>
      </c>
      <c r="BA3" s="27" t="s">
        <v>383</v>
      </c>
      <c r="BB3" s="12">
        <v>1.99</v>
      </c>
      <c r="BC3" s="27" t="s">
        <v>378</v>
      </c>
      <c r="BD3" s="12">
        <v>9.5</v>
      </c>
      <c r="BE3" s="27" t="s">
        <v>376</v>
      </c>
      <c r="BF3" s="12">
        <v>2</v>
      </c>
      <c r="BG3" s="27" t="s">
        <v>370</v>
      </c>
      <c r="BH3" s="12">
        <v>0.7</v>
      </c>
    </row>
    <row r="4" spans="1:60" x14ac:dyDescent="0.2">
      <c r="A4" s="29" t="s">
        <v>283</v>
      </c>
      <c r="B4" s="12">
        <v>18.63</v>
      </c>
      <c r="C4" s="29" t="s">
        <v>285</v>
      </c>
      <c r="D4" s="12">
        <v>20</v>
      </c>
      <c r="E4" s="29" t="s">
        <v>290</v>
      </c>
      <c r="F4" s="12">
        <v>16.46</v>
      </c>
      <c r="G4" s="29" t="s">
        <v>287</v>
      </c>
      <c r="H4" s="12">
        <v>-29</v>
      </c>
      <c r="I4" s="29" t="s">
        <v>288</v>
      </c>
      <c r="J4" s="12">
        <v>4.71</v>
      </c>
      <c r="K4" s="27" t="s">
        <v>272</v>
      </c>
      <c r="L4" s="12">
        <v>1.45</v>
      </c>
      <c r="M4" s="27" t="s">
        <v>300</v>
      </c>
      <c r="N4" s="12">
        <v>2.4</v>
      </c>
      <c r="O4" s="10" t="s">
        <v>301</v>
      </c>
      <c r="P4" s="13">
        <v>4.1500000000000004</v>
      </c>
      <c r="Q4" s="31"/>
      <c r="R4" s="12"/>
      <c r="S4" s="31"/>
      <c r="T4" s="12"/>
      <c r="U4" s="27" t="s">
        <v>324</v>
      </c>
      <c r="V4" s="12">
        <v>1.25</v>
      </c>
      <c r="W4" s="30" t="s">
        <v>87</v>
      </c>
      <c r="X4" s="12">
        <v>9.99</v>
      </c>
      <c r="Y4" s="27" t="s">
        <v>168</v>
      </c>
      <c r="Z4" s="12">
        <v>1.3</v>
      </c>
      <c r="AA4" s="11" t="s">
        <v>84</v>
      </c>
      <c r="AB4" s="13">
        <v>450</v>
      </c>
      <c r="AC4" s="29" t="s">
        <v>310</v>
      </c>
      <c r="AD4" s="12">
        <v>26.8</v>
      </c>
      <c r="AE4" s="30" t="s">
        <v>309</v>
      </c>
      <c r="AF4" s="12">
        <v>3.19</v>
      </c>
      <c r="AG4" s="31"/>
      <c r="AH4" s="12"/>
      <c r="AI4" s="27" t="s">
        <v>353</v>
      </c>
      <c r="AJ4" s="12">
        <v>2.6</v>
      </c>
      <c r="AK4" s="27" t="s">
        <v>332</v>
      </c>
      <c r="AL4" s="12">
        <v>1.25</v>
      </c>
      <c r="AM4" s="27" t="s">
        <v>342</v>
      </c>
      <c r="AN4" s="12">
        <v>0.85</v>
      </c>
      <c r="AO4" s="34" t="s">
        <v>341</v>
      </c>
      <c r="AP4" s="12">
        <v>19</v>
      </c>
      <c r="AQ4" s="27" t="s">
        <v>395</v>
      </c>
      <c r="AR4" s="12">
        <v>2.6</v>
      </c>
      <c r="AS4" s="31"/>
      <c r="AT4" s="12"/>
      <c r="AU4" s="27" t="s">
        <v>401</v>
      </c>
      <c r="AV4" s="12">
        <v>2.75</v>
      </c>
      <c r="AW4" s="27" t="s">
        <v>392</v>
      </c>
      <c r="AX4" s="12">
        <v>2.6</v>
      </c>
      <c r="AY4" s="27" t="s">
        <v>319</v>
      </c>
      <c r="AZ4" s="12">
        <v>2.09</v>
      </c>
      <c r="BA4" s="27" t="s">
        <v>384</v>
      </c>
      <c r="BB4" s="12">
        <f>1.89+2.09</f>
        <v>3.9799999999999995</v>
      </c>
      <c r="BC4" s="27" t="s">
        <v>379</v>
      </c>
      <c r="BD4" s="12">
        <v>4.95</v>
      </c>
      <c r="BE4" s="27" t="s">
        <v>377</v>
      </c>
      <c r="BF4" s="12">
        <v>5.84</v>
      </c>
      <c r="BG4" s="27" t="s">
        <v>371</v>
      </c>
      <c r="BH4" s="12">
        <v>1.49</v>
      </c>
    </row>
    <row r="5" spans="1:60" x14ac:dyDescent="0.2">
      <c r="A5" s="27" t="s">
        <v>284</v>
      </c>
      <c r="B5" s="12">
        <v>5.62</v>
      </c>
      <c r="C5" s="27" t="s">
        <v>240</v>
      </c>
      <c r="D5" s="12">
        <v>9.17</v>
      </c>
      <c r="E5" s="29" t="s">
        <v>299</v>
      </c>
      <c r="F5" s="12">
        <v>4.8099999999999996</v>
      </c>
      <c r="G5" s="30" t="s">
        <v>92</v>
      </c>
      <c r="H5" s="12">
        <v>9</v>
      </c>
      <c r="I5" s="27" t="s">
        <v>294</v>
      </c>
      <c r="J5" s="12">
        <v>14.54</v>
      </c>
      <c r="K5" s="30" t="s">
        <v>128</v>
      </c>
      <c r="L5" s="12">
        <v>0.75</v>
      </c>
      <c r="M5" s="27" t="s">
        <v>256</v>
      </c>
      <c r="N5" s="12">
        <v>1.29</v>
      </c>
      <c r="O5" s="10" t="s">
        <v>302</v>
      </c>
      <c r="P5" s="13">
        <v>2.7</v>
      </c>
      <c r="Q5" s="31"/>
      <c r="R5" s="12"/>
      <c r="S5" s="31"/>
      <c r="T5" s="12"/>
      <c r="U5" s="27" t="s">
        <v>325</v>
      </c>
      <c r="V5" s="12">
        <v>2.75</v>
      </c>
      <c r="W5" s="27" t="s">
        <v>320</v>
      </c>
      <c r="X5" s="12">
        <v>1.99</v>
      </c>
      <c r="Y5" s="27" t="s">
        <v>316</v>
      </c>
      <c r="Z5" s="12">
        <v>5.58</v>
      </c>
      <c r="AA5" s="32"/>
      <c r="AB5" s="13"/>
      <c r="AC5" s="27" t="s">
        <v>318</v>
      </c>
      <c r="AD5" s="12">
        <v>1.49</v>
      </c>
      <c r="AE5" s="30" t="s">
        <v>88</v>
      </c>
      <c r="AF5" s="12">
        <v>5977.5</v>
      </c>
      <c r="AG5" s="31"/>
      <c r="AH5" s="12"/>
      <c r="AI5" s="27" t="s">
        <v>347</v>
      </c>
      <c r="AJ5" s="12">
        <v>1.25</v>
      </c>
      <c r="AK5" s="27" t="s">
        <v>333</v>
      </c>
      <c r="AL5" s="12">
        <v>2.5</v>
      </c>
      <c r="AM5" s="27" t="s">
        <v>272</v>
      </c>
      <c r="AN5" s="12">
        <v>1.45</v>
      </c>
      <c r="AO5" s="29" t="s">
        <v>345</v>
      </c>
      <c r="AP5" s="12">
        <v>-5</v>
      </c>
      <c r="AQ5" s="27" t="s">
        <v>396</v>
      </c>
      <c r="AR5" s="12">
        <v>1.85</v>
      </c>
      <c r="AS5" s="31"/>
      <c r="AT5" s="12"/>
      <c r="AU5" s="27" t="s">
        <v>262</v>
      </c>
      <c r="AV5" s="12">
        <v>1.1499999999999999</v>
      </c>
      <c r="AW5" s="27" t="s">
        <v>262</v>
      </c>
      <c r="AX5" s="12">
        <v>1.1499999999999999</v>
      </c>
      <c r="AY5" s="27" t="s">
        <v>318</v>
      </c>
      <c r="AZ5" s="12">
        <v>1.69</v>
      </c>
      <c r="BA5" s="27" t="s">
        <v>385</v>
      </c>
      <c r="BB5" s="12">
        <v>0.99</v>
      </c>
      <c r="BC5" s="27" t="s">
        <v>153</v>
      </c>
      <c r="BD5" s="12">
        <v>1.59</v>
      </c>
      <c r="BE5" s="31"/>
      <c r="BF5" s="12"/>
      <c r="BG5" s="27" t="s">
        <v>372</v>
      </c>
      <c r="BH5" s="12">
        <v>1.69</v>
      </c>
    </row>
    <row r="6" spans="1:60" x14ac:dyDescent="0.2">
      <c r="A6" s="32"/>
      <c r="B6" s="13"/>
      <c r="C6" s="32"/>
      <c r="D6" s="13"/>
      <c r="E6" s="32"/>
      <c r="F6" s="13"/>
      <c r="G6" s="28" t="s">
        <v>288</v>
      </c>
      <c r="H6" s="13">
        <v>10.38</v>
      </c>
      <c r="I6" s="10" t="s">
        <v>296</v>
      </c>
      <c r="J6" s="13">
        <v>5.44</v>
      </c>
      <c r="K6" s="10" t="s">
        <v>273</v>
      </c>
      <c r="L6" s="13">
        <v>0.24</v>
      </c>
      <c r="M6" s="10" t="s">
        <v>136</v>
      </c>
      <c r="N6" s="13">
        <v>10.5</v>
      </c>
      <c r="O6" s="10" t="s">
        <v>303</v>
      </c>
      <c r="P6" s="13">
        <v>3</v>
      </c>
      <c r="Q6" s="32"/>
      <c r="R6" s="13"/>
      <c r="S6" s="32"/>
      <c r="T6" s="13"/>
      <c r="U6" s="10" t="s">
        <v>174</v>
      </c>
      <c r="V6" s="13">
        <v>-2.1</v>
      </c>
      <c r="W6" s="10" t="s">
        <v>228</v>
      </c>
      <c r="X6" s="13">
        <v>0.75</v>
      </c>
      <c r="Y6" s="32"/>
      <c r="Z6" s="13"/>
      <c r="AA6" s="32"/>
      <c r="AB6" s="13"/>
      <c r="AC6" s="10" t="s">
        <v>319</v>
      </c>
      <c r="AD6" s="13">
        <v>2.09</v>
      </c>
      <c r="AE6" s="28" t="s">
        <v>317</v>
      </c>
      <c r="AF6" s="13">
        <v>3.19</v>
      </c>
      <c r="AG6" s="32"/>
      <c r="AH6" s="13"/>
      <c r="AI6" s="10" t="s">
        <v>348</v>
      </c>
      <c r="AJ6" s="13">
        <v>2.8</v>
      </c>
      <c r="AK6" s="10" t="s">
        <v>334</v>
      </c>
      <c r="AL6" s="13">
        <v>1.1499999999999999</v>
      </c>
      <c r="AM6" s="33" t="s">
        <v>343</v>
      </c>
      <c r="AN6" s="13">
        <v>13.99</v>
      </c>
      <c r="AO6" s="32"/>
      <c r="AP6" s="13"/>
      <c r="AQ6" s="10" t="s">
        <v>397</v>
      </c>
      <c r="AR6" s="13">
        <v>1.25</v>
      </c>
      <c r="AS6" s="32"/>
      <c r="AT6" s="13"/>
      <c r="AU6" s="10" t="s">
        <v>392</v>
      </c>
      <c r="AV6" s="13">
        <v>2.6</v>
      </c>
      <c r="AW6" s="10" t="s">
        <v>401</v>
      </c>
      <c r="AX6" s="13">
        <v>2.75</v>
      </c>
      <c r="AY6" s="10" t="s">
        <v>388</v>
      </c>
      <c r="AZ6" s="13">
        <v>0.85</v>
      </c>
      <c r="BA6" s="10" t="s">
        <v>386</v>
      </c>
      <c r="BB6" s="13">
        <v>1.1499999999999999</v>
      </c>
      <c r="BC6" s="10" t="s">
        <v>228</v>
      </c>
      <c r="BD6" s="13">
        <v>0.85</v>
      </c>
      <c r="BE6" s="32"/>
      <c r="BF6" s="13"/>
      <c r="BG6" s="10" t="s">
        <v>373</v>
      </c>
      <c r="BH6" s="13">
        <v>2.4900000000000002</v>
      </c>
    </row>
    <row r="7" spans="1:60" x14ac:dyDescent="0.2">
      <c r="A7" s="32"/>
      <c r="B7" s="13"/>
      <c r="C7" s="32"/>
      <c r="D7" s="13"/>
      <c r="E7" s="32"/>
      <c r="F7" s="13"/>
      <c r="G7" s="28" t="s">
        <v>289</v>
      </c>
      <c r="H7" s="13">
        <v>14.9</v>
      </c>
      <c r="I7" s="32"/>
      <c r="J7" s="13"/>
      <c r="K7" s="10" t="s">
        <v>274</v>
      </c>
      <c r="L7" s="13">
        <v>1.75</v>
      </c>
      <c r="M7" s="32"/>
      <c r="N7" s="13"/>
      <c r="O7" s="10" t="s">
        <v>304</v>
      </c>
      <c r="P7" s="13">
        <v>2.25</v>
      </c>
      <c r="Q7" s="32"/>
      <c r="R7" s="13"/>
      <c r="S7" s="32"/>
      <c r="T7" s="13"/>
      <c r="U7" s="10" t="s">
        <v>328</v>
      </c>
      <c r="V7" s="13">
        <v>10.8</v>
      </c>
      <c r="W7" s="10" t="s">
        <v>319</v>
      </c>
      <c r="X7" s="13">
        <v>2.09</v>
      </c>
      <c r="Y7" s="32"/>
      <c r="Z7" s="13"/>
      <c r="AA7" s="32"/>
      <c r="AB7" s="13"/>
      <c r="AC7" s="10" t="s">
        <v>228</v>
      </c>
      <c r="AD7" s="13">
        <v>0.75</v>
      </c>
      <c r="AE7" s="10" t="s">
        <v>329</v>
      </c>
      <c r="AF7" s="13">
        <v>7.57</v>
      </c>
      <c r="AG7" s="32"/>
      <c r="AH7" s="13"/>
      <c r="AI7" s="10" t="s">
        <v>349</v>
      </c>
      <c r="AJ7" s="13">
        <v>2.5</v>
      </c>
      <c r="AK7" s="10" t="s">
        <v>335</v>
      </c>
      <c r="AL7" s="13">
        <v>2.4</v>
      </c>
      <c r="AM7" s="28" t="s">
        <v>105</v>
      </c>
      <c r="AN7" s="13">
        <v>3</v>
      </c>
      <c r="AO7" s="32"/>
      <c r="AP7" s="13"/>
      <c r="AQ7" s="10" t="s">
        <v>398</v>
      </c>
      <c r="AR7" s="13">
        <v>1.25</v>
      </c>
      <c r="AS7" s="32"/>
      <c r="AT7" s="13"/>
      <c r="AU7" s="10" t="s">
        <v>174</v>
      </c>
      <c r="AV7" s="13">
        <v>-3.1</v>
      </c>
      <c r="AW7" s="10" t="s">
        <v>174</v>
      </c>
      <c r="AX7" s="13">
        <v>-3.1</v>
      </c>
      <c r="AY7" s="10" t="s">
        <v>228</v>
      </c>
      <c r="AZ7" s="13">
        <v>0.75</v>
      </c>
      <c r="BA7" s="10" t="s">
        <v>387</v>
      </c>
      <c r="BB7" s="13">
        <v>4.1900000000000004</v>
      </c>
      <c r="BC7" s="10" t="s">
        <v>322</v>
      </c>
      <c r="BD7" s="13">
        <v>1.39</v>
      </c>
      <c r="BE7" s="32"/>
      <c r="BF7" s="13"/>
      <c r="BG7" s="10" t="s">
        <v>71</v>
      </c>
      <c r="BH7" s="13">
        <v>3.29</v>
      </c>
    </row>
    <row r="8" spans="1:60" x14ac:dyDescent="0.2">
      <c r="A8" s="32"/>
      <c r="B8" s="13"/>
      <c r="C8" s="32"/>
      <c r="D8" s="13"/>
      <c r="E8" s="32"/>
      <c r="F8" s="13"/>
      <c r="G8" s="10" t="s">
        <v>291</v>
      </c>
      <c r="H8" s="13">
        <v>23.08</v>
      </c>
      <c r="I8" s="32"/>
      <c r="J8" s="13"/>
      <c r="K8" s="10" t="s">
        <v>63</v>
      </c>
      <c r="L8" s="13">
        <v>6.29</v>
      </c>
      <c r="M8" s="32"/>
      <c r="N8" s="13"/>
      <c r="O8" s="10" t="s">
        <v>305</v>
      </c>
      <c r="P8" s="13">
        <v>4.2</v>
      </c>
      <c r="Q8" s="32"/>
      <c r="R8" s="13"/>
      <c r="S8" s="32"/>
      <c r="T8" s="13"/>
      <c r="U8" s="32"/>
      <c r="V8" s="13"/>
      <c r="W8" s="10" t="s">
        <v>318</v>
      </c>
      <c r="X8" s="13">
        <v>0.99</v>
      </c>
      <c r="Y8" s="32"/>
      <c r="Z8" s="13"/>
      <c r="AA8" s="32"/>
      <c r="AB8" s="13"/>
      <c r="AC8" s="10" t="s">
        <v>272</v>
      </c>
      <c r="AD8" s="13">
        <v>1.45</v>
      </c>
      <c r="AE8" s="32"/>
      <c r="AF8" s="13"/>
      <c r="AG8" s="32"/>
      <c r="AH8" s="13"/>
      <c r="AI8" s="10" t="s">
        <v>350</v>
      </c>
      <c r="AJ8" s="13">
        <v>1.25</v>
      </c>
      <c r="AK8" s="10" t="s">
        <v>171</v>
      </c>
      <c r="AL8" s="13">
        <v>1.5</v>
      </c>
      <c r="AM8" s="32"/>
      <c r="AN8" s="13"/>
      <c r="AO8" s="32"/>
      <c r="AP8" s="13"/>
      <c r="AQ8" s="10" t="s">
        <v>399</v>
      </c>
      <c r="AR8" s="13">
        <v>1</v>
      </c>
      <c r="AS8" s="32"/>
      <c r="AT8" s="13"/>
      <c r="AU8" s="10" t="s">
        <v>403</v>
      </c>
      <c r="AV8" s="13">
        <v>8.99</v>
      </c>
      <c r="AW8" s="32"/>
      <c r="AX8" s="13"/>
      <c r="AY8" s="10" t="s">
        <v>272</v>
      </c>
      <c r="AZ8" s="13">
        <v>1.45</v>
      </c>
      <c r="BA8" s="11" t="s">
        <v>402</v>
      </c>
      <c r="BB8" s="13">
        <v>4.79</v>
      </c>
      <c r="BC8" s="10" t="s">
        <v>380</v>
      </c>
      <c r="BD8" s="13">
        <v>3.69</v>
      </c>
      <c r="BE8" s="32"/>
      <c r="BF8" s="13"/>
      <c r="BG8" s="10" t="s">
        <v>66</v>
      </c>
      <c r="BH8" s="13">
        <v>0.95</v>
      </c>
    </row>
    <row r="9" spans="1:60" x14ac:dyDescent="0.2">
      <c r="A9" s="32"/>
      <c r="B9" s="13"/>
      <c r="C9" s="32"/>
      <c r="D9" s="13"/>
      <c r="E9" s="32"/>
      <c r="F9" s="13"/>
      <c r="G9" s="28" t="s">
        <v>292</v>
      </c>
      <c r="H9" s="13">
        <v>18.21</v>
      </c>
      <c r="I9" s="32"/>
      <c r="J9" s="13"/>
      <c r="K9" s="10" t="s">
        <v>228</v>
      </c>
      <c r="L9" s="13">
        <v>0.75</v>
      </c>
      <c r="M9" s="32"/>
      <c r="N9" s="13"/>
      <c r="O9" s="10" t="s">
        <v>306</v>
      </c>
      <c r="P9" s="13">
        <v>3.15</v>
      </c>
      <c r="Q9" s="32"/>
      <c r="R9" s="13"/>
      <c r="S9" s="32"/>
      <c r="T9" s="13"/>
      <c r="U9" s="32"/>
      <c r="V9" s="13"/>
      <c r="W9" s="10" t="s">
        <v>321</v>
      </c>
      <c r="X9" s="13">
        <v>0.89</v>
      </c>
      <c r="Y9" s="32"/>
      <c r="Z9" s="13"/>
      <c r="AA9" s="32"/>
      <c r="AB9" s="13"/>
      <c r="AC9" s="32"/>
      <c r="AD9" s="13"/>
      <c r="AE9" s="32"/>
      <c r="AF9" s="13"/>
      <c r="AG9" s="32"/>
      <c r="AH9" s="13"/>
      <c r="AI9" s="10" t="s">
        <v>351</v>
      </c>
      <c r="AJ9" s="13">
        <v>2.6</v>
      </c>
      <c r="AK9" s="10" t="s">
        <v>174</v>
      </c>
      <c r="AL9" s="13">
        <v>-1.79</v>
      </c>
      <c r="AM9" s="32"/>
      <c r="AN9" s="13"/>
      <c r="AO9" s="32"/>
      <c r="AP9" s="13"/>
      <c r="AQ9" s="10" t="s">
        <v>400</v>
      </c>
      <c r="AR9" s="13">
        <v>1</v>
      </c>
      <c r="AS9" s="32"/>
      <c r="AT9" s="13"/>
      <c r="AU9" s="33" t="s">
        <v>409</v>
      </c>
      <c r="AV9" s="13">
        <v>12.3</v>
      </c>
      <c r="AW9" s="32"/>
      <c r="AX9" s="13"/>
      <c r="AY9" s="10" t="s">
        <v>389</v>
      </c>
      <c r="AZ9" s="13">
        <v>1.35</v>
      </c>
      <c r="BA9" s="10" t="s">
        <v>407</v>
      </c>
      <c r="BB9" s="13">
        <v>3.3</v>
      </c>
      <c r="BC9" s="10" t="s">
        <v>381</v>
      </c>
      <c r="BD9" s="13">
        <v>2.19</v>
      </c>
      <c r="BE9" s="32"/>
      <c r="BF9" s="13"/>
      <c r="BG9" s="10" t="s">
        <v>374</v>
      </c>
      <c r="BH9" s="13">
        <v>2.99</v>
      </c>
    </row>
    <row r="10" spans="1:60" x14ac:dyDescent="0.2">
      <c r="A10" s="32"/>
      <c r="B10" s="13"/>
      <c r="C10" s="32"/>
      <c r="D10" s="13"/>
      <c r="E10" s="32"/>
      <c r="F10" s="13"/>
      <c r="G10" s="10" t="s">
        <v>297</v>
      </c>
      <c r="H10" s="13">
        <v>6.86</v>
      </c>
      <c r="I10" s="32"/>
      <c r="J10" s="13"/>
      <c r="K10" s="10" t="s">
        <v>66</v>
      </c>
      <c r="L10" s="13">
        <v>0.85</v>
      </c>
      <c r="M10" s="32"/>
      <c r="N10" s="13"/>
      <c r="O10" s="32"/>
      <c r="P10" s="13"/>
      <c r="Q10" s="32"/>
      <c r="R10" s="13"/>
      <c r="S10" s="32"/>
      <c r="T10" s="13"/>
      <c r="U10" s="32"/>
      <c r="V10" s="13"/>
      <c r="W10" s="10" t="s">
        <v>322</v>
      </c>
      <c r="X10" s="13">
        <v>1.39</v>
      </c>
      <c r="Y10" s="32"/>
      <c r="Z10" s="13"/>
      <c r="AA10" s="32"/>
      <c r="AB10" s="13"/>
      <c r="AC10" s="32"/>
      <c r="AD10" s="13"/>
      <c r="AE10" s="32"/>
      <c r="AF10" s="13"/>
      <c r="AG10" s="32"/>
      <c r="AH10" s="13"/>
      <c r="AI10" s="10" t="s">
        <v>352</v>
      </c>
      <c r="AJ10" s="13">
        <v>1.85</v>
      </c>
      <c r="AK10" s="10" t="s">
        <v>174</v>
      </c>
      <c r="AL10" s="13">
        <v>-2.71</v>
      </c>
      <c r="AM10" s="32"/>
      <c r="AN10" s="13"/>
      <c r="AO10" s="32"/>
      <c r="AP10" s="13"/>
      <c r="AQ10" s="28" t="s">
        <v>404</v>
      </c>
      <c r="AR10" s="13">
        <v>9</v>
      </c>
      <c r="AS10" s="32"/>
      <c r="AT10" s="13"/>
      <c r="AU10" s="32"/>
      <c r="AV10" s="13"/>
      <c r="AW10" s="32"/>
      <c r="AX10" s="13"/>
      <c r="AY10" s="10" t="s">
        <v>390</v>
      </c>
      <c r="AZ10" s="13">
        <v>3.19</v>
      </c>
      <c r="BA10" s="32"/>
      <c r="BB10" s="13"/>
      <c r="BC10" s="11" t="s">
        <v>382</v>
      </c>
      <c r="BD10" s="13">
        <v>3.39</v>
      </c>
      <c r="BE10" s="32"/>
      <c r="BF10" s="13"/>
      <c r="BG10" s="10" t="s">
        <v>375</v>
      </c>
      <c r="BH10" s="13">
        <v>1.75</v>
      </c>
    </row>
    <row r="11" spans="1:60" x14ac:dyDescent="0.2">
      <c r="A11" s="32"/>
      <c r="B11" s="13"/>
      <c r="C11" s="32"/>
      <c r="D11" s="13"/>
      <c r="E11" s="32"/>
      <c r="F11" s="13"/>
      <c r="G11" s="28" t="s">
        <v>298</v>
      </c>
      <c r="H11" s="13">
        <v>15.03</v>
      </c>
      <c r="I11" s="32"/>
      <c r="J11" s="13"/>
      <c r="K11" s="10" t="s">
        <v>295</v>
      </c>
      <c r="L11" s="13">
        <v>12.94</v>
      </c>
      <c r="M11" s="32"/>
      <c r="N11" s="13"/>
      <c r="O11" s="32"/>
      <c r="P11" s="13"/>
      <c r="Q11" s="32"/>
      <c r="R11" s="13"/>
      <c r="S11" s="32"/>
      <c r="T11" s="13"/>
      <c r="U11" s="32"/>
      <c r="V11" s="13"/>
      <c r="W11" s="10" t="s">
        <v>272</v>
      </c>
      <c r="X11" s="13">
        <v>1.45</v>
      </c>
      <c r="Y11" s="32"/>
      <c r="Z11" s="13"/>
      <c r="AA11" s="32"/>
      <c r="AB11" s="13"/>
      <c r="AC11" s="32"/>
      <c r="AD11" s="13"/>
      <c r="AE11" s="32"/>
      <c r="AF11" s="13"/>
      <c r="AG11" s="32"/>
      <c r="AH11" s="13"/>
      <c r="AI11" s="10" t="s">
        <v>174</v>
      </c>
      <c r="AJ11" s="13">
        <v>-3.19</v>
      </c>
      <c r="AK11" s="11" t="s">
        <v>336</v>
      </c>
      <c r="AL11" s="13">
        <v>0.74</v>
      </c>
      <c r="AM11" s="32"/>
      <c r="AN11" s="13"/>
      <c r="AO11" s="32"/>
      <c r="AP11" s="13"/>
      <c r="AQ11" s="10" t="s">
        <v>405</v>
      </c>
      <c r="AR11" s="13">
        <v>1.7</v>
      </c>
      <c r="AS11" s="32"/>
      <c r="AT11" s="13"/>
      <c r="AU11" s="32"/>
      <c r="AV11" s="13"/>
      <c r="AW11" s="32"/>
      <c r="AX11" s="13"/>
      <c r="AY11" s="11" t="s">
        <v>278</v>
      </c>
      <c r="AZ11" s="13">
        <v>7.99</v>
      </c>
      <c r="BA11" s="32"/>
      <c r="BB11" s="13"/>
      <c r="BC11" s="11" t="s">
        <v>128</v>
      </c>
      <c r="BD11" s="13">
        <v>0.75</v>
      </c>
      <c r="BE11" s="32"/>
      <c r="BF11" s="13"/>
      <c r="BG11" s="32"/>
      <c r="BH11" s="13"/>
    </row>
    <row r="12" spans="1:60" x14ac:dyDescent="0.2">
      <c r="A12" s="32"/>
      <c r="B12" s="13"/>
      <c r="C12" s="32"/>
      <c r="D12" s="13"/>
      <c r="E12" s="32"/>
      <c r="F12" s="13"/>
      <c r="G12" s="32"/>
      <c r="H12" s="13"/>
      <c r="I12" s="32"/>
      <c r="J12" s="13"/>
      <c r="K12" s="32"/>
      <c r="L12" s="13"/>
      <c r="M12" s="32"/>
      <c r="N12" s="13"/>
      <c r="O12" s="32"/>
      <c r="P12" s="13"/>
      <c r="Q12" s="32"/>
      <c r="R12" s="13"/>
      <c r="S12" s="32"/>
      <c r="T12" s="13"/>
      <c r="U12" s="32"/>
      <c r="V12" s="13"/>
      <c r="W12" s="33" t="s">
        <v>327</v>
      </c>
      <c r="X12" s="13">
        <v>5</v>
      </c>
      <c r="Y12" s="32"/>
      <c r="Z12" s="13"/>
      <c r="AA12" s="32"/>
      <c r="AB12" s="13"/>
      <c r="AC12" s="32"/>
      <c r="AD12" s="13"/>
      <c r="AE12" s="32"/>
      <c r="AF12" s="13"/>
      <c r="AG12" s="32"/>
      <c r="AH12" s="13"/>
      <c r="AI12" s="10" t="s">
        <v>174</v>
      </c>
      <c r="AJ12" s="13">
        <v>-3.01</v>
      </c>
      <c r="AK12" s="10" t="s">
        <v>337</v>
      </c>
      <c r="AL12" s="13">
        <f>3*0.75</f>
        <v>2.25</v>
      </c>
      <c r="AM12" s="32"/>
      <c r="AN12" s="13"/>
      <c r="AO12" s="32"/>
      <c r="AP12" s="13"/>
      <c r="AQ12" s="32"/>
      <c r="AR12" s="13"/>
      <c r="AS12" s="32"/>
      <c r="AT12" s="13"/>
      <c r="AU12" s="32"/>
      <c r="AV12" s="13"/>
      <c r="AW12" s="32"/>
      <c r="AX12" s="13"/>
      <c r="AY12" s="32"/>
      <c r="AZ12" s="13"/>
      <c r="BA12" s="32"/>
      <c r="BB12" s="13"/>
      <c r="BC12" s="32"/>
      <c r="BD12" s="13"/>
      <c r="BE12" s="32"/>
      <c r="BF12" s="13"/>
      <c r="BG12" s="32"/>
      <c r="BH12" s="13"/>
    </row>
    <row r="13" spans="1:60" x14ac:dyDescent="0.2">
      <c r="A13" s="32"/>
      <c r="B13" s="13"/>
      <c r="C13" s="32"/>
      <c r="D13" s="13"/>
      <c r="E13" s="32"/>
      <c r="F13" s="13"/>
      <c r="G13" s="32"/>
      <c r="H13" s="13"/>
      <c r="I13" s="32"/>
      <c r="J13" s="13"/>
      <c r="K13" s="32"/>
      <c r="L13" s="13"/>
      <c r="M13" s="32"/>
      <c r="N13" s="13"/>
      <c r="O13" s="32"/>
      <c r="P13" s="13"/>
      <c r="Q13" s="32"/>
      <c r="R13" s="13"/>
      <c r="S13" s="32"/>
      <c r="T13" s="13"/>
      <c r="U13" s="32"/>
      <c r="V13" s="13"/>
      <c r="W13" s="32"/>
      <c r="X13" s="13"/>
      <c r="Y13" s="32"/>
      <c r="Z13" s="13"/>
      <c r="AA13" s="32"/>
      <c r="AB13" s="13"/>
      <c r="AC13" s="32"/>
      <c r="AD13" s="13"/>
      <c r="AE13" s="32"/>
      <c r="AF13" s="13"/>
      <c r="AG13" s="32"/>
      <c r="AH13" s="13"/>
      <c r="AI13" s="32"/>
      <c r="AJ13" s="13"/>
      <c r="AK13" s="10" t="s">
        <v>338</v>
      </c>
      <c r="AL13" s="13">
        <v>1.99</v>
      </c>
      <c r="AM13" s="32"/>
      <c r="AN13" s="13"/>
      <c r="AO13" s="32"/>
      <c r="AP13" s="13"/>
      <c r="AQ13" s="32"/>
      <c r="AR13" s="13"/>
      <c r="AS13" s="32"/>
      <c r="AT13" s="13"/>
      <c r="AU13" s="32"/>
      <c r="AV13" s="13"/>
      <c r="AW13" s="32"/>
      <c r="AX13" s="13"/>
      <c r="AY13" s="32"/>
      <c r="AZ13" s="13"/>
      <c r="BA13" s="32"/>
      <c r="BB13" s="13"/>
      <c r="BC13" s="32"/>
      <c r="BD13" s="13"/>
      <c r="BE13" s="32"/>
      <c r="BF13" s="13"/>
      <c r="BG13" s="32"/>
      <c r="BH13" s="13"/>
    </row>
    <row r="14" spans="1:60" x14ac:dyDescent="0.2">
      <c r="A14" s="32"/>
      <c r="B14" s="13"/>
      <c r="C14" s="32"/>
      <c r="D14" s="13"/>
      <c r="E14" s="32"/>
      <c r="F14" s="13"/>
      <c r="G14" s="32"/>
      <c r="H14" s="13"/>
      <c r="I14" s="32"/>
      <c r="J14" s="13"/>
      <c r="K14" s="32"/>
      <c r="L14" s="13"/>
      <c r="M14" s="32"/>
      <c r="N14" s="13"/>
      <c r="O14" s="32"/>
      <c r="P14" s="13"/>
      <c r="Q14" s="32"/>
      <c r="R14" s="13"/>
      <c r="S14" s="32"/>
      <c r="T14" s="13"/>
      <c r="U14" s="32"/>
      <c r="V14" s="13"/>
      <c r="W14" s="32"/>
      <c r="X14" s="13"/>
      <c r="Y14" s="32"/>
      <c r="Z14" s="13"/>
      <c r="AA14" s="32"/>
      <c r="AB14" s="13"/>
      <c r="AC14" s="32"/>
      <c r="AD14" s="13"/>
      <c r="AE14" s="32"/>
      <c r="AF14" s="13"/>
      <c r="AG14" s="32"/>
      <c r="AH14" s="13"/>
      <c r="AI14" s="32"/>
      <c r="AJ14" s="13"/>
      <c r="AK14" s="10" t="s">
        <v>339</v>
      </c>
      <c r="AL14" s="13">
        <v>1.99</v>
      </c>
      <c r="AM14" s="32"/>
      <c r="AN14" s="13"/>
      <c r="AO14" s="32"/>
      <c r="AP14" s="13"/>
      <c r="AQ14" s="32"/>
      <c r="AR14" s="13"/>
      <c r="AS14" s="32"/>
      <c r="AT14" s="13"/>
      <c r="AU14" s="32"/>
      <c r="AV14" s="13"/>
      <c r="AW14" s="32"/>
      <c r="AX14" s="13"/>
      <c r="AY14" s="32"/>
      <c r="AZ14" s="13"/>
      <c r="BA14" s="32"/>
      <c r="BB14" s="13"/>
      <c r="BC14" s="32"/>
      <c r="BD14" s="13"/>
      <c r="BE14" s="32"/>
      <c r="BF14" s="13"/>
      <c r="BG14" s="32"/>
      <c r="BH14" s="13"/>
    </row>
    <row r="15" spans="1:60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32"/>
      <c r="N15" s="13"/>
      <c r="O15" s="32"/>
      <c r="P15" s="13"/>
      <c r="Q15" s="32"/>
      <c r="R15" s="13"/>
      <c r="S15" s="32"/>
      <c r="T15" s="13"/>
      <c r="U15" s="32"/>
      <c r="V15" s="13"/>
      <c r="W15" s="32"/>
      <c r="X15" s="13"/>
      <c r="Y15" s="32"/>
      <c r="Z15" s="13"/>
      <c r="AA15" s="32"/>
      <c r="AB15" s="13"/>
      <c r="AC15" s="32"/>
      <c r="AD15" s="13"/>
      <c r="AE15" s="32"/>
      <c r="AF15" s="13"/>
      <c r="AG15" s="32"/>
      <c r="AH15" s="13"/>
      <c r="AI15" s="32"/>
      <c r="AJ15" s="13"/>
      <c r="AK15" s="10" t="s">
        <v>126</v>
      </c>
      <c r="AL15" s="13">
        <f>2*0.75</f>
        <v>1.5</v>
      </c>
      <c r="AM15" s="32"/>
      <c r="AN15" s="13"/>
      <c r="AO15" s="32"/>
      <c r="AP15" s="13"/>
      <c r="AQ15" s="32"/>
      <c r="AR15" s="13"/>
      <c r="AS15" s="32"/>
      <c r="AT15" s="13"/>
      <c r="AU15" s="32"/>
      <c r="AV15" s="13"/>
      <c r="AW15" s="32"/>
      <c r="AX15" s="13"/>
      <c r="AY15" s="32"/>
      <c r="AZ15" s="13"/>
      <c r="BA15" s="32"/>
      <c r="BB15" s="13"/>
      <c r="BC15" s="32"/>
      <c r="BD15" s="13"/>
      <c r="BE15" s="32"/>
      <c r="BF15" s="13"/>
      <c r="BG15" s="32"/>
      <c r="BH15" s="13"/>
    </row>
    <row r="16" spans="1:60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32"/>
      <c r="N16" s="13"/>
      <c r="O16" s="32"/>
      <c r="P16" s="13"/>
      <c r="Q16" s="32"/>
      <c r="R16" s="13"/>
      <c r="S16" s="32"/>
      <c r="T16" s="13"/>
      <c r="U16" s="32"/>
      <c r="V16" s="13"/>
      <c r="W16" s="32"/>
      <c r="X16" s="13"/>
      <c r="Y16" s="32"/>
      <c r="Z16" s="13"/>
      <c r="AA16" s="32"/>
      <c r="AB16" s="13"/>
      <c r="AC16" s="32"/>
      <c r="AD16" s="13"/>
      <c r="AE16" s="32"/>
      <c r="AF16" s="13"/>
      <c r="AG16" s="32"/>
      <c r="AH16" s="13"/>
      <c r="AI16" s="32"/>
      <c r="AJ16" s="13"/>
      <c r="AK16" s="10" t="s">
        <v>338</v>
      </c>
      <c r="AL16" s="13">
        <v>1.99</v>
      </c>
      <c r="AM16" s="32"/>
      <c r="AN16" s="13"/>
      <c r="AO16" s="32"/>
      <c r="AP16" s="13"/>
      <c r="AQ16" s="32"/>
      <c r="AR16" s="13"/>
      <c r="AS16" s="32"/>
      <c r="AT16" s="13"/>
      <c r="AU16" s="32"/>
      <c r="AV16" s="13"/>
      <c r="AW16" s="32"/>
      <c r="AX16" s="13"/>
      <c r="AY16" s="32"/>
      <c r="AZ16" s="13"/>
      <c r="BA16" s="32"/>
      <c r="BB16" s="13"/>
      <c r="BC16" s="32"/>
      <c r="BD16" s="13"/>
      <c r="BE16" s="32"/>
      <c r="BF16" s="13"/>
      <c r="BG16" s="32"/>
      <c r="BH16" s="13"/>
    </row>
    <row r="17" spans="1:60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32"/>
      <c r="N17" s="13"/>
      <c r="O17" s="32"/>
      <c r="P17" s="13"/>
      <c r="Q17" s="32"/>
      <c r="R17" s="13"/>
      <c r="S17" s="32"/>
      <c r="T17" s="13"/>
      <c r="U17" s="32"/>
      <c r="V17" s="13"/>
      <c r="W17" s="32"/>
      <c r="X17" s="13"/>
      <c r="Y17" s="32"/>
      <c r="Z17" s="13"/>
      <c r="AA17" s="32"/>
      <c r="AB17" s="13"/>
      <c r="AC17" s="32"/>
      <c r="AD17" s="13"/>
      <c r="AE17" s="32"/>
      <c r="AF17" s="13"/>
      <c r="AG17" s="32"/>
      <c r="AH17" s="13"/>
      <c r="AI17" s="32"/>
      <c r="AJ17" s="13"/>
      <c r="AK17" s="10" t="s">
        <v>340</v>
      </c>
      <c r="AL17" s="13">
        <v>1.49</v>
      </c>
      <c r="AM17" s="32"/>
      <c r="AN17" s="13"/>
      <c r="AO17" s="32"/>
      <c r="AP17" s="13"/>
      <c r="AQ17" s="32"/>
      <c r="AR17" s="13"/>
      <c r="AS17" s="32"/>
      <c r="AT17" s="13"/>
      <c r="AU17" s="32"/>
      <c r="AV17" s="13"/>
      <c r="AW17" s="32"/>
      <c r="AX17" s="13"/>
      <c r="AY17" s="32"/>
      <c r="AZ17" s="13"/>
      <c r="BA17" s="32"/>
      <c r="BB17" s="13"/>
      <c r="BC17" s="32"/>
      <c r="BD17" s="13"/>
      <c r="BE17" s="32"/>
      <c r="BF17" s="13"/>
      <c r="BG17" s="32"/>
      <c r="BH17" s="13"/>
    </row>
    <row r="18" spans="1:60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32"/>
      <c r="T18" s="13"/>
      <c r="U18" s="32"/>
      <c r="V18" s="13"/>
      <c r="W18" s="32"/>
      <c r="X18" s="13"/>
      <c r="Y18" s="32"/>
      <c r="Z18" s="13"/>
      <c r="AA18" s="32"/>
      <c r="AB18" s="13"/>
      <c r="AC18" s="32"/>
      <c r="AD18" s="13"/>
      <c r="AE18" s="32"/>
      <c r="AF18" s="13"/>
      <c r="AG18" s="32"/>
      <c r="AH18" s="13"/>
      <c r="AI18" s="32"/>
      <c r="AJ18" s="13"/>
      <c r="AK18" s="10" t="s">
        <v>261</v>
      </c>
      <c r="AL18" s="13">
        <v>1.45</v>
      </c>
      <c r="AM18" s="32"/>
      <c r="AN18" s="13"/>
      <c r="AO18" s="32"/>
      <c r="AP18" s="13"/>
      <c r="AQ18" s="32"/>
      <c r="AR18" s="13"/>
      <c r="AS18" s="32"/>
      <c r="AT18" s="13"/>
      <c r="AU18" s="32"/>
      <c r="AV18" s="13"/>
      <c r="AW18" s="32"/>
      <c r="AX18" s="13"/>
      <c r="AY18" s="32"/>
      <c r="AZ18" s="13"/>
      <c r="BA18" s="32"/>
      <c r="BB18" s="13"/>
      <c r="BC18" s="32"/>
      <c r="BD18" s="13"/>
      <c r="BE18" s="32"/>
      <c r="BF18" s="13"/>
      <c r="BG18" s="32"/>
      <c r="BH18" s="13"/>
    </row>
    <row r="19" spans="1:60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32"/>
      <c r="T19" s="13"/>
      <c r="U19" s="32"/>
      <c r="V19" s="13"/>
      <c r="W19" s="32"/>
      <c r="X19" s="13"/>
      <c r="Y19" s="32"/>
      <c r="Z19" s="13"/>
      <c r="AA19" s="32"/>
      <c r="AB19" s="13"/>
      <c r="AC19" s="32"/>
      <c r="AD19" s="13"/>
      <c r="AE19" s="32"/>
      <c r="AF19" s="13"/>
      <c r="AG19" s="32"/>
      <c r="AH19" s="13"/>
      <c r="AI19" s="32"/>
      <c r="AJ19" s="13"/>
      <c r="AK19" s="32" t="s">
        <v>408</v>
      </c>
      <c r="AL19" s="13">
        <v>4.32</v>
      </c>
      <c r="AM19" s="32"/>
      <c r="AN19" s="13"/>
      <c r="AO19" s="32"/>
      <c r="AP19" s="13"/>
      <c r="AQ19" s="32"/>
      <c r="AR19" s="13"/>
      <c r="AS19" s="32"/>
      <c r="AT19" s="13"/>
      <c r="AU19" s="32"/>
      <c r="AV19" s="13"/>
      <c r="AW19" s="32"/>
      <c r="AX19" s="13"/>
      <c r="AY19" s="32"/>
      <c r="AZ19" s="13"/>
      <c r="BA19" s="32"/>
      <c r="BB19" s="13"/>
      <c r="BC19" s="32"/>
      <c r="BD19" s="13"/>
      <c r="BE19" s="32"/>
      <c r="BF19" s="13"/>
      <c r="BG19" s="32"/>
      <c r="BH19" s="13"/>
    </row>
    <row r="20" spans="1:60" ht="16" thickBot="1" x14ac:dyDescent="0.25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K20" s="32"/>
      <c r="AL20" s="13"/>
      <c r="AM20" s="32"/>
      <c r="AN20" s="13"/>
      <c r="AO20" s="32"/>
      <c r="AP20" s="13"/>
      <c r="AQ20" s="32"/>
      <c r="AR20" s="13"/>
      <c r="AS20" s="32"/>
      <c r="AT20" s="13"/>
      <c r="AU20" s="32"/>
      <c r="AV20" s="13"/>
      <c r="AW20" s="32"/>
      <c r="AX20" s="13"/>
      <c r="AY20" s="32"/>
      <c r="AZ20" s="13"/>
      <c r="BA20" s="32"/>
      <c r="BB20" s="13"/>
      <c r="BC20" s="32"/>
      <c r="BD20" s="13"/>
      <c r="BE20" s="32"/>
      <c r="BF20" s="13"/>
      <c r="BG20" s="32"/>
      <c r="BH20" s="13"/>
    </row>
    <row r="21" spans="1:60" ht="16" thickBot="1" x14ac:dyDescent="0.25">
      <c r="A21" s="3" t="s">
        <v>2</v>
      </c>
      <c r="B21" s="4">
        <f>SUM(B3:B19)</f>
        <v>34.83</v>
      </c>
      <c r="C21" s="3" t="s">
        <v>2</v>
      </c>
      <c r="D21" s="4">
        <f>SUM(D3:D19)</f>
        <v>39.340000000000003</v>
      </c>
      <c r="E21" s="3" t="s">
        <v>2</v>
      </c>
      <c r="F21" s="4">
        <f>SUM(F3:F19)</f>
        <v>116.46000000000001</v>
      </c>
      <c r="G21" s="3" t="s">
        <v>2</v>
      </c>
      <c r="H21" s="4">
        <f>SUM(H3:H19)</f>
        <v>106.46</v>
      </c>
      <c r="I21" s="3" t="s">
        <v>2</v>
      </c>
      <c r="J21" s="4">
        <f>SUM(J3:J19)</f>
        <v>41.019999999999996</v>
      </c>
      <c r="K21" s="3" t="s">
        <v>2</v>
      </c>
      <c r="L21" s="4">
        <f>SUM(L3:L19)</f>
        <v>26.669999999999998</v>
      </c>
      <c r="M21" s="3" t="s">
        <v>2</v>
      </c>
      <c r="N21" s="4">
        <f>SUM(N3:N19)</f>
        <v>-85.809999999999988</v>
      </c>
      <c r="O21" s="3" t="s">
        <v>2</v>
      </c>
      <c r="P21" s="4">
        <f>SUM(P3:P19)</f>
        <v>21.45</v>
      </c>
      <c r="Q21" s="3" t="s">
        <v>2</v>
      </c>
      <c r="R21" s="4">
        <f>SUM(R3:R19)</f>
        <v>12.5</v>
      </c>
      <c r="S21" s="3" t="s">
        <v>2</v>
      </c>
      <c r="T21" s="4">
        <f>SUM(T3:T19)</f>
        <v>28</v>
      </c>
      <c r="U21" s="3" t="s">
        <v>2</v>
      </c>
      <c r="V21" s="4">
        <f>SUM(V3:V19)</f>
        <v>14.200000000000001</v>
      </c>
      <c r="W21" s="3" t="s">
        <v>2</v>
      </c>
      <c r="X21" s="4">
        <f>SUM(X3:X19)</f>
        <v>36.04</v>
      </c>
      <c r="Y21" s="3" t="s">
        <v>2</v>
      </c>
      <c r="Z21" s="4">
        <f>SUM(Z3:Z19)</f>
        <v>36.880000000000003</v>
      </c>
      <c r="AA21" s="3" t="s">
        <v>2</v>
      </c>
      <c r="AB21" s="4">
        <f>SUM(AB3:AB19)</f>
        <v>468.9</v>
      </c>
      <c r="AC21" s="3" t="s">
        <v>2</v>
      </c>
      <c r="AD21" s="4">
        <f>SUM(AD3:AD19)</f>
        <v>56.38000000000001</v>
      </c>
      <c r="AE21" s="3" t="s">
        <v>2</v>
      </c>
      <c r="AF21" s="4">
        <f>SUM(AF3:AF19)</f>
        <v>5986.4999999999991</v>
      </c>
      <c r="AG21" s="3" t="s">
        <v>2</v>
      </c>
      <c r="AH21" s="4">
        <f>SUM(AH3:AH19)</f>
        <v>4.5</v>
      </c>
      <c r="AI21" s="3" t="s">
        <v>2</v>
      </c>
      <c r="AJ21" s="4">
        <f>SUM(AJ3:AJ19)</f>
        <v>11.05</v>
      </c>
      <c r="AK21" s="3" t="s">
        <v>2</v>
      </c>
      <c r="AL21" s="4">
        <f>SUM(AL3:AL19)</f>
        <v>24.52</v>
      </c>
      <c r="AM21" s="3" t="s">
        <v>2</v>
      </c>
      <c r="AN21" s="4">
        <f>SUM(AN3:AN19)</f>
        <v>20.58</v>
      </c>
      <c r="AO21" s="3" t="s">
        <v>2</v>
      </c>
      <c r="AP21" s="4">
        <f>SUM(AP3:AP19)</f>
        <v>15.3</v>
      </c>
      <c r="AQ21" s="3" t="s">
        <v>2</v>
      </c>
      <c r="AR21" s="4">
        <f>SUM(AR3:AR19)</f>
        <v>20.75</v>
      </c>
      <c r="AS21" s="3" t="s">
        <v>2</v>
      </c>
      <c r="AT21" s="4">
        <f>SUM(AT3:AT19)</f>
        <v>5</v>
      </c>
      <c r="AU21" s="3" t="s">
        <v>2</v>
      </c>
      <c r="AV21" s="4">
        <f>SUM(AV3:AV19)</f>
        <v>27.590000000000003</v>
      </c>
      <c r="AW21" s="3" t="s">
        <v>2</v>
      </c>
      <c r="AX21" s="4">
        <f>SUM(AX3:AX19)</f>
        <v>5.15</v>
      </c>
      <c r="AY21" s="3" t="s">
        <v>2</v>
      </c>
      <c r="AZ21" s="4">
        <f>SUM(AZ3:AZ19)</f>
        <v>22.049999999999997</v>
      </c>
      <c r="BA21" s="3" t="s">
        <v>2</v>
      </c>
      <c r="BB21" s="4">
        <f>SUM(BB3:BB19)</f>
        <v>20.39</v>
      </c>
      <c r="BC21" s="3" t="s">
        <v>2</v>
      </c>
      <c r="BD21" s="4">
        <f>SUM(BD3:BD19)</f>
        <v>28.300000000000004</v>
      </c>
      <c r="BE21" s="3" t="s">
        <v>2</v>
      </c>
      <c r="BF21" s="4">
        <f>SUM(BF3:BF19)</f>
        <v>7.84</v>
      </c>
      <c r="BG21" s="3" t="s">
        <v>2</v>
      </c>
      <c r="BH21" s="4">
        <f>SUM(BH3:BH19)</f>
        <v>15.35</v>
      </c>
    </row>
    <row r="24" spans="1:60" ht="16" thickBot="1" x14ac:dyDescent="0.25"/>
    <row r="25" spans="1:60" ht="16" thickBot="1" x14ac:dyDescent="0.25">
      <c r="A25" s="5" t="s">
        <v>3</v>
      </c>
      <c r="B25" s="4">
        <f>SUM(21:21)</f>
        <v>7168.1900000000005</v>
      </c>
      <c r="D25" s="6"/>
      <c r="E25" t="s">
        <v>7</v>
      </c>
    </row>
    <row r="26" spans="1:60" x14ac:dyDescent="0.2">
      <c r="D26" s="7"/>
      <c r="E26" t="s">
        <v>8</v>
      </c>
    </row>
    <row r="27" spans="1:60" x14ac:dyDescent="0.2">
      <c r="D27" s="8"/>
      <c r="E27" t="s">
        <v>9</v>
      </c>
    </row>
    <row r="28" spans="1:60" x14ac:dyDescent="0.2">
      <c r="D28" s="9"/>
      <c r="E28" t="s">
        <v>10</v>
      </c>
    </row>
  </sheetData>
  <mergeCells count="30">
    <mergeCell ref="AY1:AZ1"/>
    <mergeCell ref="BA1:BB1"/>
    <mergeCell ref="BC1:BD1"/>
    <mergeCell ref="BE1:BF1"/>
    <mergeCell ref="BG1:BH1"/>
    <mergeCell ref="AA1:AB1"/>
    <mergeCell ref="AC1:AD1"/>
    <mergeCell ref="G1:H1"/>
    <mergeCell ref="K1:L1"/>
    <mergeCell ref="M1:N1"/>
    <mergeCell ref="O1:P1"/>
    <mergeCell ref="Q1:R1"/>
    <mergeCell ref="S1:T1"/>
    <mergeCell ref="U1:V1"/>
    <mergeCell ref="W1:X1"/>
    <mergeCell ref="A1:B1"/>
    <mergeCell ref="C1:D1"/>
    <mergeCell ref="E1:F1"/>
    <mergeCell ref="I1:J1"/>
    <mergeCell ref="Y1:Z1"/>
    <mergeCell ref="AE1:AF1"/>
    <mergeCell ref="AG1:AH1"/>
    <mergeCell ref="AI1:AJ1"/>
    <mergeCell ref="AK1:AL1"/>
    <mergeCell ref="AW1:AX1"/>
    <mergeCell ref="AM1:AN1"/>
    <mergeCell ref="AO1:AP1"/>
    <mergeCell ref="AQ1:AR1"/>
    <mergeCell ref="AS1:AT1"/>
    <mergeCell ref="AU1:A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0D98-8882-459B-9637-AC8D6F93A5A2}">
  <dimension ref="A1:AX28"/>
  <sheetViews>
    <sheetView workbookViewId="0">
      <selection activeCell="AS4" sqref="AS4"/>
    </sheetView>
  </sheetViews>
  <sheetFormatPr baseColWidth="10" defaultColWidth="8.83203125" defaultRowHeight="15" x14ac:dyDescent="0.2"/>
  <cols>
    <col min="20" max="20" width="10.5" bestFit="1" customWidth="1"/>
  </cols>
  <sheetData>
    <row r="1" spans="1:50" ht="16" thickBot="1" x14ac:dyDescent="0.25">
      <c r="A1" s="65" t="s">
        <v>354</v>
      </c>
      <c r="B1" s="66"/>
      <c r="C1" s="65" t="s">
        <v>355</v>
      </c>
      <c r="D1" s="66"/>
      <c r="E1" s="67" t="s">
        <v>356</v>
      </c>
      <c r="F1" s="68"/>
      <c r="G1" s="65" t="s">
        <v>357</v>
      </c>
      <c r="H1" s="66"/>
      <c r="I1" s="67" t="s">
        <v>358</v>
      </c>
      <c r="J1" s="68"/>
      <c r="K1" s="67" t="s">
        <v>423</v>
      </c>
      <c r="L1" s="68"/>
      <c r="M1" s="67" t="s">
        <v>424</v>
      </c>
      <c r="N1" s="68"/>
      <c r="O1" s="67" t="s">
        <v>425</v>
      </c>
      <c r="P1" s="68"/>
      <c r="Q1" s="67" t="s">
        <v>426</v>
      </c>
      <c r="R1" s="68"/>
      <c r="S1" s="67" t="s">
        <v>427</v>
      </c>
      <c r="T1" s="68"/>
      <c r="U1" s="67" t="s">
        <v>428</v>
      </c>
      <c r="V1" s="68"/>
      <c r="W1" s="67" t="s">
        <v>429</v>
      </c>
      <c r="X1" s="68"/>
      <c r="Y1" s="67" t="s">
        <v>430</v>
      </c>
      <c r="Z1" s="68"/>
      <c r="AA1" s="67" t="s">
        <v>431</v>
      </c>
      <c r="AB1" s="68"/>
      <c r="AC1" s="67" t="s">
        <v>432</v>
      </c>
      <c r="AD1" s="68"/>
      <c r="AE1" s="67" t="s">
        <v>433</v>
      </c>
      <c r="AF1" s="68"/>
      <c r="AG1" s="67" t="s">
        <v>434</v>
      </c>
      <c r="AH1" s="68"/>
      <c r="AI1" s="67" t="s">
        <v>435</v>
      </c>
      <c r="AJ1" s="68"/>
      <c r="AK1" s="67" t="s">
        <v>436</v>
      </c>
      <c r="AL1" s="68"/>
      <c r="AM1" s="67" t="s">
        <v>490</v>
      </c>
      <c r="AN1" s="68"/>
      <c r="AO1" s="67" t="s">
        <v>491</v>
      </c>
      <c r="AP1" s="68"/>
      <c r="AQ1" s="67" t="s">
        <v>492</v>
      </c>
      <c r="AR1" s="68"/>
      <c r="AS1" s="67" t="s">
        <v>493</v>
      </c>
      <c r="AT1" s="68"/>
      <c r="AU1" s="67" t="s">
        <v>494</v>
      </c>
      <c r="AV1" s="68"/>
      <c r="AW1" s="67" t="s">
        <v>495</v>
      </c>
      <c r="AX1" s="68"/>
    </row>
    <row r="2" spans="1:50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  <c r="AK2" s="1" t="s">
        <v>0</v>
      </c>
      <c r="AL2" s="2" t="s">
        <v>1</v>
      </c>
      <c r="AM2" s="1" t="s">
        <v>0</v>
      </c>
      <c r="AN2" s="2" t="s">
        <v>1</v>
      </c>
      <c r="AO2" s="1" t="s">
        <v>0</v>
      </c>
      <c r="AP2" s="2" t="s">
        <v>1</v>
      </c>
      <c r="AQ2" s="1" t="s">
        <v>0</v>
      </c>
      <c r="AR2" s="2" t="s">
        <v>1</v>
      </c>
      <c r="AS2" s="1" t="s">
        <v>0</v>
      </c>
      <c r="AT2" s="2" t="s">
        <v>1</v>
      </c>
      <c r="AU2" s="1" t="s">
        <v>0</v>
      </c>
      <c r="AV2" s="2" t="s">
        <v>1</v>
      </c>
      <c r="AW2" s="1" t="s">
        <v>0</v>
      </c>
      <c r="AX2" s="2" t="s">
        <v>1</v>
      </c>
    </row>
    <row r="3" spans="1:50" x14ac:dyDescent="0.2">
      <c r="A3" s="30" t="s">
        <v>92</v>
      </c>
      <c r="B3" s="12">
        <v>9</v>
      </c>
      <c r="C3" s="29" t="s">
        <v>416</v>
      </c>
      <c r="D3" s="12">
        <v>2.15</v>
      </c>
      <c r="E3" s="27" t="s">
        <v>103</v>
      </c>
      <c r="F3" s="12">
        <v>1.75</v>
      </c>
      <c r="G3" s="27" t="s">
        <v>410</v>
      </c>
      <c r="H3" s="12">
        <v>2.19</v>
      </c>
      <c r="I3" s="29" t="s">
        <v>417</v>
      </c>
      <c r="J3" s="12">
        <v>5.8</v>
      </c>
      <c r="K3" s="30" t="s">
        <v>437</v>
      </c>
      <c r="L3" s="12">
        <v>5.15</v>
      </c>
      <c r="M3" s="10" t="s">
        <v>438</v>
      </c>
      <c r="N3" s="13">
        <f>3*1.69</f>
        <v>5.07</v>
      </c>
      <c r="O3" s="29" t="s">
        <v>442</v>
      </c>
      <c r="P3" s="12">
        <v>57.75</v>
      </c>
      <c r="Q3" s="27" t="s">
        <v>446</v>
      </c>
      <c r="R3" s="12">
        <f>4*0.23</f>
        <v>0.92</v>
      </c>
      <c r="S3" s="27" t="s">
        <v>458</v>
      </c>
      <c r="T3" s="12">
        <v>1.99</v>
      </c>
      <c r="U3" s="27" t="s">
        <v>471</v>
      </c>
      <c r="V3" s="12">
        <v>8</v>
      </c>
      <c r="W3" s="29" t="s">
        <v>87</v>
      </c>
      <c r="X3" s="12">
        <v>9.99</v>
      </c>
      <c r="Y3" s="11" t="s">
        <v>17</v>
      </c>
      <c r="Z3" s="13">
        <v>1.7</v>
      </c>
      <c r="AA3" s="27" t="s">
        <v>454</v>
      </c>
      <c r="AB3" s="12">
        <v>2.4900000000000002</v>
      </c>
      <c r="AC3" s="27" t="s">
        <v>228</v>
      </c>
      <c r="AD3" s="12">
        <v>0.85</v>
      </c>
      <c r="AE3" s="27" t="s">
        <v>474</v>
      </c>
      <c r="AF3" s="12">
        <v>11.45</v>
      </c>
      <c r="AG3" s="27" t="s">
        <v>482</v>
      </c>
      <c r="AH3" s="12">
        <v>6.2</v>
      </c>
      <c r="AI3" s="27" t="s">
        <v>484</v>
      </c>
      <c r="AJ3" s="12">
        <v>8.1999999999999993</v>
      </c>
      <c r="AK3" s="27" t="s">
        <v>475</v>
      </c>
      <c r="AL3" s="12">
        <f>5*0.23</f>
        <v>1.1500000000000001</v>
      </c>
      <c r="AM3" s="27" t="s">
        <v>496</v>
      </c>
      <c r="AN3" s="12">
        <f>2*1.09</f>
        <v>2.1800000000000002</v>
      </c>
      <c r="AO3" s="27" t="s">
        <v>235</v>
      </c>
      <c r="AP3" s="12">
        <v>48.85</v>
      </c>
      <c r="AQ3" s="27" t="s">
        <v>482</v>
      </c>
      <c r="AR3" s="12">
        <v>6.2</v>
      </c>
      <c r="AS3" s="27" t="s">
        <v>319</v>
      </c>
      <c r="AT3" s="12">
        <f>1.89-0.57</f>
        <v>1.3199999999999998</v>
      </c>
      <c r="AU3" s="27" t="s">
        <v>335</v>
      </c>
      <c r="AV3" s="12">
        <v>2.2000000000000002</v>
      </c>
      <c r="AW3" s="27" t="s">
        <v>505</v>
      </c>
      <c r="AX3" s="12">
        <v>7</v>
      </c>
    </row>
    <row r="4" spans="1:50" x14ac:dyDescent="0.2">
      <c r="A4" s="27" t="s">
        <v>359</v>
      </c>
      <c r="B4" s="12">
        <v>1.99</v>
      </c>
      <c r="C4" s="30" t="s">
        <v>414</v>
      </c>
      <c r="D4" s="12">
        <v>4.9000000000000004</v>
      </c>
      <c r="E4" s="29" t="s">
        <v>421</v>
      </c>
      <c r="F4" s="12">
        <v>-12</v>
      </c>
      <c r="G4" s="27" t="s">
        <v>411</v>
      </c>
      <c r="H4" s="12">
        <v>4.25</v>
      </c>
      <c r="I4" s="27" t="s">
        <v>103</v>
      </c>
      <c r="J4" s="12">
        <v>1.75</v>
      </c>
      <c r="K4" s="31"/>
      <c r="L4" s="12"/>
      <c r="M4" s="10" t="s">
        <v>439</v>
      </c>
      <c r="N4" s="13">
        <f>3*0.59</f>
        <v>1.77</v>
      </c>
      <c r="O4" s="29" t="s">
        <v>467</v>
      </c>
      <c r="P4" s="12">
        <v>1</v>
      </c>
      <c r="Q4" s="27" t="s">
        <v>447</v>
      </c>
      <c r="R4" s="12">
        <v>0.55000000000000004</v>
      </c>
      <c r="S4" s="29" t="s">
        <v>466</v>
      </c>
      <c r="T4" s="12">
        <v>3.59</v>
      </c>
      <c r="U4" s="29" t="s">
        <v>83</v>
      </c>
      <c r="V4" s="12">
        <v>2</v>
      </c>
      <c r="W4" s="34" t="s">
        <v>472</v>
      </c>
      <c r="X4" s="12">
        <v>6.35</v>
      </c>
      <c r="Y4" s="28" t="s">
        <v>443</v>
      </c>
      <c r="Z4" s="13">
        <v>1.9</v>
      </c>
      <c r="AA4" s="27" t="s">
        <v>455</v>
      </c>
      <c r="AB4" s="12">
        <v>2.4900000000000002</v>
      </c>
      <c r="AC4" s="27" t="s">
        <v>229</v>
      </c>
      <c r="AD4" s="12">
        <v>6.39</v>
      </c>
      <c r="AE4" s="31"/>
      <c r="AF4" s="12"/>
      <c r="AG4" s="27" t="s">
        <v>489</v>
      </c>
      <c r="AH4" s="12">
        <f>2*1.1</f>
        <v>2.2000000000000002</v>
      </c>
      <c r="AI4" s="27" t="s">
        <v>486</v>
      </c>
      <c r="AJ4" s="12">
        <v>30.7</v>
      </c>
      <c r="AK4" s="27" t="s">
        <v>476</v>
      </c>
      <c r="AL4" s="12">
        <v>0.4</v>
      </c>
      <c r="AM4" s="27" t="s">
        <v>497</v>
      </c>
      <c r="AN4" s="12">
        <v>3.49</v>
      </c>
      <c r="AO4" s="27" t="s">
        <v>403</v>
      </c>
      <c r="AP4" s="12">
        <v>11.99</v>
      </c>
      <c r="AQ4" s="31"/>
      <c r="AR4" s="12"/>
      <c r="AS4" s="30" t="s">
        <v>156</v>
      </c>
      <c r="AT4" s="12">
        <v>3.49</v>
      </c>
      <c r="AU4" s="27" t="s">
        <v>246</v>
      </c>
      <c r="AV4" s="12">
        <v>2.5</v>
      </c>
      <c r="AW4" s="27" t="s">
        <v>171</v>
      </c>
      <c r="AX4" s="12">
        <v>1.79</v>
      </c>
    </row>
    <row r="5" spans="1:50" x14ac:dyDescent="0.2">
      <c r="A5" s="27" t="s">
        <v>360</v>
      </c>
      <c r="B5" s="12">
        <f>2*0.69</f>
        <v>1.38</v>
      </c>
      <c r="C5" s="27" t="s">
        <v>415</v>
      </c>
      <c r="D5" s="12">
        <v>3.5</v>
      </c>
      <c r="E5" s="29" t="s">
        <v>287</v>
      </c>
      <c r="F5" s="12">
        <v>-12</v>
      </c>
      <c r="G5" s="27" t="s">
        <v>340</v>
      </c>
      <c r="H5" s="12">
        <v>1.99</v>
      </c>
      <c r="I5" s="29" t="s">
        <v>418</v>
      </c>
      <c r="J5" s="12">
        <v>16</v>
      </c>
      <c r="K5" s="31"/>
      <c r="L5" s="12"/>
      <c r="M5" s="10" t="s">
        <v>440</v>
      </c>
      <c r="N5" s="13">
        <f>3*1.49</f>
        <v>4.47</v>
      </c>
      <c r="O5" s="31"/>
      <c r="P5" s="12"/>
      <c r="Q5" s="27" t="s">
        <v>340</v>
      </c>
      <c r="R5" s="12">
        <v>2.19</v>
      </c>
      <c r="S5" s="29" t="s">
        <v>469</v>
      </c>
      <c r="T5" s="12">
        <v>9</v>
      </c>
      <c r="U5" s="31"/>
      <c r="V5" s="12"/>
      <c r="W5" s="31"/>
      <c r="X5" s="12"/>
      <c r="Y5" s="11" t="s">
        <v>444</v>
      </c>
      <c r="Z5" s="13">
        <v>1.25</v>
      </c>
      <c r="AA5" s="27" t="s">
        <v>456</v>
      </c>
      <c r="AB5" s="12">
        <v>1.59</v>
      </c>
      <c r="AC5" s="27" t="s">
        <v>462</v>
      </c>
      <c r="AD5" s="12">
        <v>2</v>
      </c>
      <c r="AE5" s="31"/>
      <c r="AF5" s="12"/>
      <c r="AG5" s="31"/>
      <c r="AH5" s="12"/>
      <c r="AI5" s="29" t="s">
        <v>487</v>
      </c>
      <c r="AJ5" s="12">
        <v>-5</v>
      </c>
      <c r="AK5" s="27" t="s">
        <v>477</v>
      </c>
      <c r="AL5" s="12">
        <v>1.29</v>
      </c>
      <c r="AM5" s="27" t="s">
        <v>363</v>
      </c>
      <c r="AN5" s="12">
        <f>0.99+1.59</f>
        <v>2.58</v>
      </c>
      <c r="AO5" s="27" t="s">
        <v>514</v>
      </c>
      <c r="AP5" s="12">
        <v>4.0999999999999996</v>
      </c>
      <c r="AQ5" s="31"/>
      <c r="AR5" s="12"/>
      <c r="AS5" s="27" t="s">
        <v>174</v>
      </c>
      <c r="AT5" s="12">
        <v>1.75</v>
      </c>
      <c r="AU5" s="27" t="s">
        <v>501</v>
      </c>
      <c r="AV5" s="12">
        <v>1.25</v>
      </c>
      <c r="AW5" s="27" t="s">
        <v>512</v>
      </c>
      <c r="AX5" s="12">
        <f>2*1.59</f>
        <v>3.18</v>
      </c>
    </row>
    <row r="6" spans="1:50" x14ac:dyDescent="0.2">
      <c r="A6" s="10" t="s">
        <v>361</v>
      </c>
      <c r="B6" s="13">
        <v>1.69</v>
      </c>
      <c r="C6" s="32"/>
      <c r="D6" s="13"/>
      <c r="E6" s="10" t="s">
        <v>422</v>
      </c>
      <c r="F6" s="13">
        <v>24.45</v>
      </c>
      <c r="G6" s="28" t="s">
        <v>161</v>
      </c>
      <c r="H6" s="13">
        <v>-0.6</v>
      </c>
      <c r="I6" s="10" t="s">
        <v>419</v>
      </c>
      <c r="J6" s="13">
        <v>14.4</v>
      </c>
      <c r="K6" s="32"/>
      <c r="L6" s="13"/>
      <c r="M6" s="10" t="s">
        <v>228</v>
      </c>
      <c r="N6" s="13">
        <v>0.85</v>
      </c>
      <c r="O6" s="32"/>
      <c r="P6" s="13"/>
      <c r="Q6" s="28" t="s">
        <v>448</v>
      </c>
      <c r="R6" s="13">
        <v>1.19</v>
      </c>
      <c r="S6" s="32"/>
      <c r="T6" s="13"/>
      <c r="U6" s="32"/>
      <c r="V6" s="13"/>
      <c r="W6" s="32"/>
      <c r="X6" s="13"/>
      <c r="Y6" s="10" t="s">
        <v>445</v>
      </c>
      <c r="Z6" s="13">
        <v>3</v>
      </c>
      <c r="AA6" s="10" t="s">
        <v>457</v>
      </c>
      <c r="AB6" s="13">
        <v>0.89</v>
      </c>
      <c r="AC6" s="10" t="s">
        <v>463</v>
      </c>
      <c r="AD6" s="13">
        <v>4.99</v>
      </c>
      <c r="AE6" s="32"/>
      <c r="AF6" s="13"/>
      <c r="AG6" s="32"/>
      <c r="AH6" s="13"/>
      <c r="AI6" s="28" t="s">
        <v>488</v>
      </c>
      <c r="AJ6" s="13">
        <v>-11</v>
      </c>
      <c r="AK6" s="10" t="s">
        <v>478</v>
      </c>
      <c r="AL6" s="13">
        <v>0.3</v>
      </c>
      <c r="AM6" s="10" t="s">
        <v>319</v>
      </c>
      <c r="AN6" s="13">
        <v>1.89</v>
      </c>
      <c r="AO6" s="28" t="s">
        <v>141</v>
      </c>
      <c r="AP6" s="13">
        <v>7.99</v>
      </c>
      <c r="AQ6" s="32"/>
      <c r="AR6" s="13"/>
      <c r="AS6" s="32"/>
      <c r="AT6" s="13"/>
      <c r="AU6" s="10" t="s">
        <v>502</v>
      </c>
      <c r="AV6" s="13">
        <v>1.3</v>
      </c>
      <c r="AW6" s="33" t="s">
        <v>513</v>
      </c>
      <c r="AX6" s="13">
        <v>18.75</v>
      </c>
    </row>
    <row r="7" spans="1:50" x14ac:dyDescent="0.2">
      <c r="A7" s="10" t="s">
        <v>271</v>
      </c>
      <c r="B7" s="13">
        <v>2.59</v>
      </c>
      <c r="C7" s="32"/>
      <c r="D7" s="13"/>
      <c r="E7" s="32"/>
      <c r="F7" s="13"/>
      <c r="G7" s="10" t="s">
        <v>272</v>
      </c>
      <c r="H7" s="13">
        <v>1.45</v>
      </c>
      <c r="I7" s="28" t="s">
        <v>420</v>
      </c>
      <c r="J7" s="13">
        <v>9</v>
      </c>
      <c r="K7" s="32"/>
      <c r="L7" s="13"/>
      <c r="M7" s="10" t="s">
        <v>441</v>
      </c>
      <c r="N7" s="13">
        <v>2.4900000000000002</v>
      </c>
      <c r="O7" s="32"/>
      <c r="P7" s="13"/>
      <c r="Q7" s="10" t="s">
        <v>449</v>
      </c>
      <c r="R7" s="13">
        <v>2.19</v>
      </c>
      <c r="S7" s="32"/>
      <c r="T7" s="13"/>
      <c r="U7" s="32"/>
      <c r="V7" s="13"/>
      <c r="W7" s="32"/>
      <c r="X7" s="13"/>
      <c r="Y7" s="10" t="s">
        <v>384</v>
      </c>
      <c r="Z7" s="13">
        <f>2*2.2</f>
        <v>4.4000000000000004</v>
      </c>
      <c r="AA7" s="10" t="s">
        <v>126</v>
      </c>
      <c r="AB7" s="13">
        <f>2*0.85</f>
        <v>1.7</v>
      </c>
      <c r="AC7" s="10" t="s">
        <v>246</v>
      </c>
      <c r="AD7" s="13">
        <v>2.5</v>
      </c>
      <c r="AE7" s="32"/>
      <c r="AF7" s="13"/>
      <c r="AG7" s="32"/>
      <c r="AH7" s="13"/>
      <c r="AI7" s="32"/>
      <c r="AJ7" s="13"/>
      <c r="AK7" s="10" t="s">
        <v>479</v>
      </c>
      <c r="AL7" s="13">
        <v>0.6</v>
      </c>
      <c r="AM7" s="10" t="s">
        <v>171</v>
      </c>
      <c r="AN7" s="13">
        <v>0.95</v>
      </c>
      <c r="AO7" s="28" t="s">
        <v>85</v>
      </c>
      <c r="AP7" s="13">
        <v>-18.45</v>
      </c>
      <c r="AQ7" s="32"/>
      <c r="AR7" s="13"/>
      <c r="AS7" s="32"/>
      <c r="AT7" s="13"/>
      <c r="AU7" s="28" t="s">
        <v>503</v>
      </c>
      <c r="AV7" s="13">
        <v>4.9000000000000004</v>
      </c>
      <c r="AW7" s="10" t="s">
        <v>6</v>
      </c>
      <c r="AX7" s="13">
        <v>2.19</v>
      </c>
    </row>
    <row r="8" spans="1:50" x14ac:dyDescent="0.2">
      <c r="A8" s="10" t="s">
        <v>362</v>
      </c>
      <c r="B8" s="13">
        <v>1.89</v>
      </c>
      <c r="C8" s="32"/>
      <c r="D8" s="13"/>
      <c r="E8" s="32"/>
      <c r="F8" s="13"/>
      <c r="G8" s="10" t="s">
        <v>412</v>
      </c>
      <c r="H8" s="13">
        <v>1.29</v>
      </c>
      <c r="I8" s="32"/>
      <c r="J8" s="13"/>
      <c r="K8" s="32"/>
      <c r="L8" s="13"/>
      <c r="M8" s="10" t="s">
        <v>272</v>
      </c>
      <c r="N8" s="13">
        <v>1.45</v>
      </c>
      <c r="O8" s="32"/>
      <c r="P8" s="13"/>
      <c r="Q8" s="10" t="s">
        <v>123</v>
      </c>
      <c r="R8" s="13">
        <v>3.29</v>
      </c>
      <c r="S8" s="32"/>
      <c r="T8" s="13"/>
      <c r="U8" s="32"/>
      <c r="V8" s="13"/>
      <c r="W8" s="32"/>
      <c r="X8" s="13"/>
      <c r="Y8" s="11" t="s">
        <v>141</v>
      </c>
      <c r="Z8" s="13">
        <v>-0.9</v>
      </c>
      <c r="AA8" s="10" t="s">
        <v>363</v>
      </c>
      <c r="AB8" s="13">
        <f>2*0.99</f>
        <v>1.98</v>
      </c>
      <c r="AC8" s="10" t="s">
        <v>464</v>
      </c>
      <c r="AD8" s="13">
        <v>8.65</v>
      </c>
      <c r="AE8" s="32"/>
      <c r="AF8" s="13"/>
      <c r="AG8" s="32"/>
      <c r="AH8" s="13"/>
      <c r="AI8" s="32"/>
      <c r="AJ8" s="13"/>
      <c r="AK8" s="10" t="s">
        <v>480</v>
      </c>
      <c r="AL8" s="13">
        <v>1.99</v>
      </c>
      <c r="AM8" s="10" t="s">
        <v>12</v>
      </c>
      <c r="AN8" s="13">
        <v>1.89</v>
      </c>
      <c r="AO8" s="28" t="s">
        <v>515</v>
      </c>
      <c r="AP8" s="13">
        <v>-3.95</v>
      </c>
      <c r="AQ8" s="32"/>
      <c r="AR8" s="13"/>
      <c r="AS8" s="32"/>
      <c r="AT8" s="13"/>
      <c r="AU8" s="28" t="s">
        <v>504</v>
      </c>
      <c r="AV8" s="13">
        <v>5.0999999999999996</v>
      </c>
      <c r="AW8" s="32"/>
      <c r="AX8" s="13"/>
    </row>
    <row r="9" spans="1:50" x14ac:dyDescent="0.2">
      <c r="A9" s="10" t="s">
        <v>363</v>
      </c>
      <c r="B9" s="13">
        <f>2*1.69</f>
        <v>3.38</v>
      </c>
      <c r="C9" s="32"/>
      <c r="D9" s="13"/>
      <c r="E9" s="32"/>
      <c r="F9" s="13"/>
      <c r="G9" s="11" t="s">
        <v>413</v>
      </c>
      <c r="H9" s="13">
        <v>0.75</v>
      </c>
      <c r="I9" s="32"/>
      <c r="J9" s="13"/>
      <c r="K9" s="32"/>
      <c r="L9" s="13"/>
      <c r="M9" s="10" t="s">
        <v>12</v>
      </c>
      <c r="N9" s="13">
        <v>1.45</v>
      </c>
      <c r="O9" s="32"/>
      <c r="P9" s="13"/>
      <c r="Q9" s="10" t="s">
        <v>450</v>
      </c>
      <c r="R9" s="13">
        <v>0.52</v>
      </c>
      <c r="S9" s="32"/>
      <c r="T9" s="13"/>
      <c r="U9" s="32"/>
      <c r="V9" s="13"/>
      <c r="W9" s="32"/>
      <c r="X9" s="13"/>
      <c r="Y9" s="33" t="s">
        <v>473</v>
      </c>
      <c r="Z9" s="13">
        <f>3*5.5</f>
        <v>16.5</v>
      </c>
      <c r="AA9" s="10" t="s">
        <v>461</v>
      </c>
      <c r="AB9" s="13">
        <v>2.85</v>
      </c>
      <c r="AC9" s="32"/>
      <c r="AD9" s="13"/>
      <c r="AE9" s="32"/>
      <c r="AF9" s="13"/>
      <c r="AG9" s="32"/>
      <c r="AH9" s="13"/>
      <c r="AI9" s="32"/>
      <c r="AJ9" s="13"/>
      <c r="AK9" s="10" t="s">
        <v>375</v>
      </c>
      <c r="AL9" s="13">
        <v>1.75</v>
      </c>
      <c r="AM9" s="10" t="s">
        <v>498</v>
      </c>
      <c r="AN9" s="13">
        <v>2.25</v>
      </c>
      <c r="AO9" s="32"/>
      <c r="AP9" s="13"/>
      <c r="AQ9" s="32"/>
      <c r="AR9" s="13"/>
      <c r="AS9" s="32"/>
      <c r="AT9" s="13"/>
      <c r="AU9" s="10" t="s">
        <v>174</v>
      </c>
      <c r="AV9" s="13">
        <v>-2.5499999999999998</v>
      </c>
      <c r="AW9" s="32"/>
      <c r="AX9" s="13"/>
    </row>
    <row r="10" spans="1:50" x14ac:dyDescent="0.2">
      <c r="A10" s="10" t="s">
        <v>126</v>
      </c>
      <c r="B10" s="13">
        <f>2*0.85</f>
        <v>1.7</v>
      </c>
      <c r="C10" s="32"/>
      <c r="D10" s="13"/>
      <c r="E10" s="32"/>
      <c r="F10" s="13"/>
      <c r="G10" s="10" t="s">
        <v>228</v>
      </c>
      <c r="H10" s="13">
        <v>0.85</v>
      </c>
      <c r="I10" s="32"/>
      <c r="J10" s="13"/>
      <c r="K10" s="32"/>
      <c r="L10" s="13"/>
      <c r="M10" s="10" t="s">
        <v>153</v>
      </c>
      <c r="N10" s="13">
        <v>1.59</v>
      </c>
      <c r="O10" s="32"/>
      <c r="P10" s="13"/>
      <c r="Q10" s="10" t="s">
        <v>451</v>
      </c>
      <c r="R10" s="13">
        <v>0.95</v>
      </c>
      <c r="S10" s="32"/>
      <c r="T10" s="13"/>
      <c r="U10" s="32"/>
      <c r="V10" s="13"/>
      <c r="W10" s="32"/>
      <c r="X10" s="13"/>
      <c r="Y10" s="32"/>
      <c r="Z10" s="13"/>
      <c r="AA10" s="11" t="s">
        <v>390</v>
      </c>
      <c r="AB10" s="13">
        <v>3.19</v>
      </c>
      <c r="AC10" s="32"/>
      <c r="AD10" s="13"/>
      <c r="AE10" s="32"/>
      <c r="AF10" s="13"/>
      <c r="AG10" s="32"/>
      <c r="AH10" s="13"/>
      <c r="AI10" s="32"/>
      <c r="AJ10" s="13"/>
      <c r="AK10" s="10" t="s">
        <v>481</v>
      </c>
      <c r="AL10" s="13">
        <v>0.63</v>
      </c>
      <c r="AM10" s="10" t="s">
        <v>499</v>
      </c>
      <c r="AN10" s="13">
        <v>13.5</v>
      </c>
      <c r="AO10" s="32"/>
      <c r="AP10" s="13"/>
      <c r="AQ10" s="32"/>
      <c r="AR10" s="13"/>
      <c r="AS10" s="32"/>
      <c r="AT10" s="13"/>
      <c r="AU10" s="32"/>
      <c r="AV10" s="13"/>
      <c r="AW10" s="32"/>
      <c r="AX10" s="13"/>
    </row>
    <row r="11" spans="1:50" x14ac:dyDescent="0.2">
      <c r="A11" s="10" t="s">
        <v>64</v>
      </c>
      <c r="B11" s="13">
        <v>0.28000000000000003</v>
      </c>
      <c r="C11" s="32"/>
      <c r="D11" s="13"/>
      <c r="E11" s="32"/>
      <c r="F11" s="13"/>
      <c r="G11" s="32"/>
      <c r="H11" s="13"/>
      <c r="I11" s="32"/>
      <c r="J11" s="13"/>
      <c r="K11" s="32"/>
      <c r="L11" s="13"/>
      <c r="M11" s="28" t="s">
        <v>465</v>
      </c>
      <c r="N11" s="13">
        <v>6.59</v>
      </c>
      <c r="O11" s="32"/>
      <c r="P11" s="13"/>
      <c r="Q11" s="10" t="s">
        <v>452</v>
      </c>
      <c r="R11" s="13">
        <v>0.95</v>
      </c>
      <c r="S11" s="32"/>
      <c r="T11" s="13"/>
      <c r="U11" s="32"/>
      <c r="V11" s="13"/>
      <c r="W11" s="32"/>
      <c r="X11" s="13"/>
      <c r="Y11" s="32"/>
      <c r="Z11" s="13"/>
      <c r="AA11" s="11" t="s">
        <v>84</v>
      </c>
      <c r="AB11" s="13">
        <v>450</v>
      </c>
      <c r="AC11" s="32"/>
      <c r="AD11" s="13"/>
      <c r="AE11" s="32"/>
      <c r="AF11" s="13"/>
      <c r="AG11" s="32"/>
      <c r="AH11" s="13"/>
      <c r="AI11" s="32"/>
      <c r="AJ11" s="13"/>
      <c r="AK11" s="10" t="s">
        <v>66</v>
      </c>
      <c r="AL11" s="13">
        <v>0.95</v>
      </c>
      <c r="AM11" s="11" t="s">
        <v>314</v>
      </c>
      <c r="AN11" s="13">
        <v>48.5</v>
      </c>
      <c r="AO11" s="32"/>
      <c r="AP11" s="13"/>
      <c r="AQ11" s="32"/>
      <c r="AR11" s="13"/>
      <c r="AS11" s="32"/>
      <c r="AT11" s="13"/>
      <c r="AU11" s="32"/>
      <c r="AV11" s="13"/>
      <c r="AW11" s="32"/>
      <c r="AX11" s="13"/>
    </row>
    <row r="12" spans="1:50" x14ac:dyDescent="0.2">
      <c r="A12" s="10" t="s">
        <v>364</v>
      </c>
      <c r="B12" s="13">
        <v>3.19</v>
      </c>
      <c r="C12" s="32"/>
      <c r="D12" s="13"/>
      <c r="E12" s="32"/>
      <c r="F12" s="13"/>
      <c r="G12" s="32"/>
      <c r="H12" s="13"/>
      <c r="I12" s="32"/>
      <c r="J12" s="13"/>
      <c r="K12" s="32"/>
      <c r="L12" s="13"/>
      <c r="M12" s="32"/>
      <c r="N12" s="13"/>
      <c r="O12" s="32"/>
      <c r="P12" s="13"/>
      <c r="Q12" s="10" t="s">
        <v>453</v>
      </c>
      <c r="R12" s="13">
        <v>0.99</v>
      </c>
      <c r="S12" s="32"/>
      <c r="T12" s="13"/>
      <c r="U12" s="32"/>
      <c r="V12" s="13"/>
      <c r="W12" s="32"/>
      <c r="X12" s="13"/>
      <c r="Y12" s="32"/>
      <c r="Z12" s="13"/>
      <c r="AA12" s="32"/>
      <c r="AB12" s="13"/>
      <c r="AC12" s="32"/>
      <c r="AD12" s="13"/>
      <c r="AE12" s="32"/>
      <c r="AF12" s="13"/>
      <c r="AG12" s="32"/>
      <c r="AH12" s="13"/>
      <c r="AI12" s="32"/>
      <c r="AJ12" s="13"/>
      <c r="AK12" s="10" t="s">
        <v>483</v>
      </c>
      <c r="AL12" s="13">
        <f>2*0.69</f>
        <v>1.38</v>
      </c>
      <c r="AM12" s="10" t="s">
        <v>500</v>
      </c>
      <c r="AN12" s="13">
        <v>4.0999999999999996</v>
      </c>
      <c r="AO12" s="32"/>
      <c r="AP12" s="13"/>
      <c r="AQ12" s="32"/>
      <c r="AR12" s="13"/>
      <c r="AS12" s="32"/>
      <c r="AT12" s="13"/>
      <c r="AU12" s="32"/>
      <c r="AV12" s="13"/>
      <c r="AW12" s="32"/>
      <c r="AX12" s="13"/>
    </row>
    <row r="13" spans="1:50" x14ac:dyDescent="0.2">
      <c r="A13" s="10" t="s">
        <v>365</v>
      </c>
      <c r="B13" s="13">
        <v>0.65</v>
      </c>
      <c r="C13" s="32"/>
      <c r="D13" s="13"/>
      <c r="E13" s="32"/>
      <c r="F13" s="13"/>
      <c r="G13" s="32"/>
      <c r="H13" s="13"/>
      <c r="I13" s="32"/>
      <c r="J13" s="13"/>
      <c r="K13" s="32"/>
      <c r="L13" s="13"/>
      <c r="M13" s="32"/>
      <c r="N13" s="13"/>
      <c r="O13" s="32"/>
      <c r="P13" s="13"/>
      <c r="Q13" s="28" t="s">
        <v>459</v>
      </c>
      <c r="R13" s="13">
        <f>2*0.5</f>
        <v>1</v>
      </c>
      <c r="S13" s="32"/>
      <c r="T13" s="13"/>
      <c r="U13" s="32"/>
      <c r="V13" s="13"/>
      <c r="W13" s="32"/>
      <c r="X13" s="13"/>
      <c r="Y13" s="32"/>
      <c r="Z13" s="13"/>
      <c r="AA13" s="32"/>
      <c r="AB13" s="13"/>
      <c r="AC13" s="32"/>
      <c r="AD13" s="13"/>
      <c r="AE13" s="32"/>
      <c r="AF13" s="13"/>
      <c r="AG13" s="32"/>
      <c r="AH13" s="13"/>
      <c r="AI13" s="32"/>
      <c r="AJ13" s="13"/>
      <c r="AK13" s="28" t="s">
        <v>485</v>
      </c>
      <c r="AL13" s="13">
        <v>3.95</v>
      </c>
      <c r="AM13" s="32"/>
      <c r="AN13" s="13"/>
      <c r="AO13" s="32"/>
      <c r="AP13" s="13"/>
      <c r="AQ13" s="32"/>
      <c r="AR13" s="13"/>
      <c r="AS13" s="32"/>
      <c r="AT13" s="13"/>
      <c r="AU13" s="32"/>
      <c r="AV13" s="13"/>
      <c r="AW13" s="32"/>
      <c r="AX13" s="13"/>
    </row>
    <row r="14" spans="1:50" x14ac:dyDescent="0.2">
      <c r="A14" s="10" t="s">
        <v>319</v>
      </c>
      <c r="B14" s="13">
        <v>1.89</v>
      </c>
      <c r="C14" s="32"/>
      <c r="D14" s="13"/>
      <c r="E14" s="32"/>
      <c r="F14" s="13"/>
      <c r="G14" s="32"/>
      <c r="H14" s="13"/>
      <c r="I14" s="32"/>
      <c r="J14" s="13"/>
      <c r="K14" s="32"/>
      <c r="L14" s="13"/>
      <c r="M14" s="32"/>
      <c r="N14" s="13"/>
      <c r="O14" s="32"/>
      <c r="P14" s="13"/>
      <c r="Q14" s="10" t="s">
        <v>460</v>
      </c>
      <c r="R14" s="13">
        <f>2*3.5</f>
        <v>7</v>
      </c>
      <c r="S14" s="32"/>
      <c r="T14" s="13"/>
      <c r="U14" s="32"/>
      <c r="V14" s="13"/>
      <c r="W14" s="32"/>
      <c r="X14" s="13"/>
      <c r="Y14" s="32"/>
      <c r="Z14" s="13"/>
      <c r="AA14" s="32"/>
      <c r="AB14" s="13"/>
      <c r="AC14" s="32"/>
      <c r="AD14" s="13"/>
      <c r="AE14" s="32"/>
      <c r="AF14" s="13"/>
      <c r="AG14" s="32"/>
      <c r="AH14" s="13"/>
      <c r="AI14" s="32"/>
      <c r="AJ14" s="13"/>
      <c r="AK14" s="32"/>
      <c r="AL14" s="13"/>
      <c r="AM14" s="32"/>
      <c r="AN14" s="13"/>
      <c r="AO14" s="32"/>
      <c r="AP14" s="13"/>
      <c r="AQ14" s="32"/>
      <c r="AR14" s="13"/>
      <c r="AS14" s="32"/>
      <c r="AT14" s="13"/>
      <c r="AU14" s="32"/>
      <c r="AV14" s="13"/>
      <c r="AW14" s="32"/>
      <c r="AX14" s="13"/>
    </row>
    <row r="15" spans="1:50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32"/>
      <c r="N15" s="13"/>
      <c r="O15" s="32"/>
      <c r="P15" s="13"/>
      <c r="Q15" s="28" t="s">
        <v>468</v>
      </c>
      <c r="R15" s="13">
        <v>7.99</v>
      </c>
      <c r="S15" s="32"/>
      <c r="T15" s="13"/>
      <c r="U15" s="32"/>
      <c r="V15" s="13"/>
      <c r="W15" s="32"/>
      <c r="X15" s="13"/>
      <c r="Y15" s="32"/>
      <c r="Z15" s="13"/>
      <c r="AA15" s="32"/>
      <c r="AB15" s="13"/>
      <c r="AC15" s="32"/>
      <c r="AD15" s="13"/>
      <c r="AE15" s="32"/>
      <c r="AF15" s="13"/>
      <c r="AG15" s="32"/>
      <c r="AH15" s="13"/>
      <c r="AI15" s="32"/>
      <c r="AJ15" s="13"/>
      <c r="AK15" s="32"/>
      <c r="AL15" s="13"/>
      <c r="AM15" s="32"/>
      <c r="AN15" s="13"/>
      <c r="AO15" s="32"/>
      <c r="AP15" s="13"/>
      <c r="AQ15" s="32"/>
      <c r="AR15" s="13"/>
      <c r="AS15" s="32"/>
      <c r="AT15" s="13"/>
      <c r="AU15" s="32"/>
      <c r="AV15" s="13"/>
      <c r="AW15" s="32"/>
      <c r="AX15" s="13"/>
    </row>
    <row r="16" spans="1:50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32"/>
      <c r="N16" s="13"/>
      <c r="O16" s="32"/>
      <c r="P16" s="13"/>
      <c r="Q16" s="10" t="s">
        <v>470</v>
      </c>
      <c r="R16" s="13">
        <v>8</v>
      </c>
      <c r="S16" s="32"/>
      <c r="T16" s="13"/>
      <c r="U16" s="32"/>
      <c r="V16" s="13"/>
      <c r="W16" s="32"/>
      <c r="X16" s="13"/>
      <c r="Y16" s="32"/>
      <c r="Z16" s="13"/>
      <c r="AA16" s="32"/>
      <c r="AB16" s="13"/>
      <c r="AC16" s="32"/>
      <c r="AD16" s="13"/>
      <c r="AE16" s="32"/>
      <c r="AF16" s="13"/>
      <c r="AG16" s="32"/>
      <c r="AH16" s="13"/>
      <c r="AI16" s="32"/>
      <c r="AJ16" s="13"/>
      <c r="AK16" s="32"/>
      <c r="AL16" s="13"/>
      <c r="AM16" s="32"/>
      <c r="AN16" s="13"/>
      <c r="AO16" s="32"/>
      <c r="AP16" s="13"/>
      <c r="AQ16" s="32"/>
      <c r="AR16" s="13"/>
      <c r="AS16" s="32"/>
      <c r="AT16" s="13"/>
      <c r="AU16" s="32"/>
      <c r="AV16" s="13"/>
      <c r="AW16" s="32"/>
      <c r="AX16" s="13"/>
    </row>
    <row r="17" spans="1:50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32"/>
      <c r="N17" s="13"/>
      <c r="O17" s="32"/>
      <c r="P17" s="13"/>
      <c r="Q17" s="32"/>
      <c r="R17" s="13"/>
      <c r="S17" s="32"/>
      <c r="T17" s="13"/>
      <c r="U17" s="32"/>
      <c r="V17" s="13"/>
      <c r="W17" s="32"/>
      <c r="X17" s="13"/>
      <c r="Y17" s="32"/>
      <c r="Z17" s="13"/>
      <c r="AA17" s="32"/>
      <c r="AB17" s="13"/>
      <c r="AC17" s="32"/>
      <c r="AD17" s="13"/>
      <c r="AE17" s="32"/>
      <c r="AF17" s="13"/>
      <c r="AG17" s="32"/>
      <c r="AH17" s="13"/>
      <c r="AI17" s="32"/>
      <c r="AJ17" s="13"/>
      <c r="AK17" s="32"/>
      <c r="AL17" s="13"/>
      <c r="AM17" s="32"/>
      <c r="AN17" s="13"/>
      <c r="AO17" s="32"/>
      <c r="AP17" s="13"/>
      <c r="AQ17" s="32"/>
      <c r="AR17" s="13"/>
      <c r="AS17" s="32"/>
      <c r="AT17" s="13"/>
      <c r="AU17" s="32"/>
      <c r="AV17" s="13"/>
      <c r="AW17" s="32"/>
      <c r="AX17" s="13"/>
    </row>
    <row r="18" spans="1:50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32"/>
      <c r="T18" s="13"/>
      <c r="U18" s="32"/>
      <c r="V18" s="13"/>
      <c r="W18" s="32"/>
      <c r="X18" s="13"/>
      <c r="Y18" s="32"/>
      <c r="Z18" s="13"/>
      <c r="AA18" s="32"/>
      <c r="AB18" s="13"/>
      <c r="AC18" s="32"/>
      <c r="AD18" s="13"/>
      <c r="AE18" s="32"/>
      <c r="AF18" s="13"/>
      <c r="AG18" s="32"/>
      <c r="AH18" s="13"/>
      <c r="AI18" s="32"/>
      <c r="AJ18" s="13"/>
      <c r="AK18" s="32"/>
      <c r="AL18" s="13"/>
      <c r="AM18" s="32"/>
      <c r="AN18" s="13"/>
      <c r="AO18" s="32"/>
      <c r="AP18" s="13"/>
      <c r="AQ18" s="32"/>
      <c r="AR18" s="13"/>
      <c r="AS18" s="32"/>
      <c r="AT18" s="13"/>
      <c r="AU18" s="32"/>
      <c r="AV18" s="13"/>
      <c r="AW18" s="32"/>
      <c r="AX18" s="13"/>
    </row>
    <row r="19" spans="1:50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32"/>
      <c r="T19" s="13"/>
      <c r="U19" s="32"/>
      <c r="V19" s="13"/>
      <c r="W19" s="32"/>
      <c r="X19" s="13"/>
      <c r="Y19" s="32"/>
      <c r="Z19" s="13"/>
      <c r="AA19" s="32"/>
      <c r="AB19" s="13"/>
      <c r="AC19" s="32"/>
      <c r="AD19" s="13"/>
      <c r="AE19" s="32"/>
      <c r="AF19" s="13"/>
      <c r="AG19" s="32"/>
      <c r="AH19" s="13"/>
      <c r="AI19" s="32"/>
      <c r="AJ19" s="13"/>
      <c r="AK19" s="32"/>
      <c r="AL19" s="13"/>
      <c r="AM19" s="32"/>
      <c r="AN19" s="13"/>
      <c r="AO19" s="32"/>
      <c r="AP19" s="13"/>
      <c r="AQ19" s="32"/>
      <c r="AR19" s="13"/>
      <c r="AS19" s="32"/>
      <c r="AT19" s="13"/>
      <c r="AU19" s="32"/>
      <c r="AV19" s="13"/>
      <c r="AW19" s="32"/>
      <c r="AX19" s="13"/>
    </row>
    <row r="20" spans="1:50" ht="16" thickBot="1" x14ac:dyDescent="0.25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K20" s="32"/>
      <c r="AL20" s="13"/>
      <c r="AM20" s="32"/>
      <c r="AN20" s="13"/>
      <c r="AO20" s="32"/>
      <c r="AP20" s="13"/>
      <c r="AQ20" s="32"/>
      <c r="AR20" s="13"/>
      <c r="AS20" s="32"/>
      <c r="AT20" s="13"/>
      <c r="AU20" s="32"/>
      <c r="AV20" s="13"/>
      <c r="AW20" s="32"/>
      <c r="AX20" s="13"/>
    </row>
    <row r="21" spans="1:50" ht="16" thickBot="1" x14ac:dyDescent="0.25">
      <c r="A21" s="3" t="s">
        <v>2</v>
      </c>
      <c r="B21" s="4">
        <f>SUM(B3:B19)</f>
        <v>29.63</v>
      </c>
      <c r="C21" s="3" t="s">
        <v>2</v>
      </c>
      <c r="D21" s="4">
        <f>SUM(D3:D19)</f>
        <v>10.55</v>
      </c>
      <c r="E21" s="3" t="s">
        <v>2</v>
      </c>
      <c r="F21" s="4">
        <f>SUM(F3:F19)</f>
        <v>2.1999999999999993</v>
      </c>
      <c r="G21" s="3" t="s">
        <v>2</v>
      </c>
      <c r="H21" s="4">
        <f>SUM(H3:H19)</f>
        <v>12.17</v>
      </c>
      <c r="I21" s="3" t="s">
        <v>2</v>
      </c>
      <c r="J21" s="4">
        <f>SUM(J3:J19)</f>
        <v>46.95</v>
      </c>
      <c r="K21" s="3" t="s">
        <v>2</v>
      </c>
      <c r="L21" s="4">
        <f>SUM(L3:L19)</f>
        <v>5.15</v>
      </c>
      <c r="M21" s="3" t="s">
        <v>2</v>
      </c>
      <c r="N21" s="4">
        <f>SUM(N3:N19)</f>
        <v>25.729999999999997</v>
      </c>
      <c r="O21" s="3" t="s">
        <v>2</v>
      </c>
      <c r="P21" s="4">
        <f>SUM(P3:P19)</f>
        <v>58.75</v>
      </c>
      <c r="Q21" s="3" t="s">
        <v>2</v>
      </c>
      <c r="R21" s="4">
        <f>SUM(R3:R19)</f>
        <v>37.729999999999997</v>
      </c>
      <c r="S21" s="3" t="s">
        <v>2</v>
      </c>
      <c r="T21" s="4">
        <f>SUM(T3:T19)</f>
        <v>14.58</v>
      </c>
      <c r="U21" s="3" t="s">
        <v>2</v>
      </c>
      <c r="V21" s="4">
        <f>SUM(V3:V19)</f>
        <v>10</v>
      </c>
      <c r="W21" s="3" t="s">
        <v>2</v>
      </c>
      <c r="X21" s="4">
        <f>SUM(X3:X19)</f>
        <v>16.34</v>
      </c>
      <c r="Y21" s="3" t="s">
        <v>2</v>
      </c>
      <c r="Z21" s="4">
        <f>SUM(Z3:Z19)</f>
        <v>27.85</v>
      </c>
      <c r="AA21" s="3" t="s">
        <v>2</v>
      </c>
      <c r="AB21" s="4">
        <f>SUM(AB3:AB19)</f>
        <v>467.18</v>
      </c>
      <c r="AC21" s="3" t="s">
        <v>2</v>
      </c>
      <c r="AD21" s="4">
        <f>SUM(AD3:AD19)</f>
        <v>25.379999999999995</v>
      </c>
      <c r="AE21" s="3" t="s">
        <v>2</v>
      </c>
      <c r="AF21" s="4">
        <f>SUM(AF3:AF19)</f>
        <v>11.45</v>
      </c>
      <c r="AG21" s="3" t="s">
        <v>2</v>
      </c>
      <c r="AH21" s="4">
        <f>SUM(AH3:AH19)</f>
        <v>8.4</v>
      </c>
      <c r="AI21" s="3" t="s">
        <v>2</v>
      </c>
      <c r="AJ21" s="4">
        <f>SUM(AJ3:AJ19)</f>
        <v>22.9</v>
      </c>
      <c r="AK21" s="3" t="s">
        <v>2</v>
      </c>
      <c r="AL21" s="4">
        <f>SUM(AL3:AL19)</f>
        <v>14.39</v>
      </c>
      <c r="AM21" s="3" t="s">
        <v>2</v>
      </c>
      <c r="AN21" s="4">
        <f>SUM(AN3:AN19)</f>
        <v>81.33</v>
      </c>
      <c r="AO21" s="3" t="s">
        <v>2</v>
      </c>
      <c r="AP21" s="4">
        <f>SUM(AP3:AP19)</f>
        <v>50.529999999999987</v>
      </c>
      <c r="AQ21" s="3" t="s">
        <v>2</v>
      </c>
      <c r="AR21" s="4">
        <f>SUM(AR3:AR19)</f>
        <v>6.2</v>
      </c>
      <c r="AS21" s="3" t="s">
        <v>2</v>
      </c>
      <c r="AT21" s="4">
        <f>SUM(AT3:AT19)</f>
        <v>6.5600000000000005</v>
      </c>
      <c r="AU21" s="3" t="s">
        <v>2</v>
      </c>
      <c r="AV21" s="4">
        <f>SUM(AV3:AV19)</f>
        <v>14.7</v>
      </c>
      <c r="AW21" s="3" t="s">
        <v>2</v>
      </c>
      <c r="AX21" s="4">
        <f>SUM(AX3:AX19)</f>
        <v>32.909999999999997</v>
      </c>
    </row>
    <row r="24" spans="1:50" ht="16" thickBot="1" x14ac:dyDescent="0.25"/>
    <row r="25" spans="1:50" ht="16" thickBot="1" x14ac:dyDescent="0.25">
      <c r="A25" s="5" t="s">
        <v>3</v>
      </c>
      <c r="B25" s="4">
        <f>SUM(21:21)</f>
        <v>1039.56</v>
      </c>
      <c r="D25" s="6"/>
      <c r="E25" t="s">
        <v>7</v>
      </c>
    </row>
    <row r="26" spans="1:50" x14ac:dyDescent="0.2">
      <c r="D26" s="7"/>
      <c r="E26" t="s">
        <v>8</v>
      </c>
    </row>
    <row r="27" spans="1:50" x14ac:dyDescent="0.2">
      <c r="D27" s="8"/>
      <c r="E27" t="s">
        <v>9</v>
      </c>
    </row>
    <row r="28" spans="1:50" x14ac:dyDescent="0.2">
      <c r="D28" s="9"/>
      <c r="E28" t="s">
        <v>10</v>
      </c>
    </row>
  </sheetData>
  <mergeCells count="25">
    <mergeCell ref="AM1:AN1"/>
    <mergeCell ref="AE1:AF1"/>
    <mergeCell ref="AG1:AH1"/>
    <mergeCell ref="AI1:AJ1"/>
    <mergeCell ref="AK1:AL1"/>
    <mergeCell ref="AC1:AD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1:B1"/>
    <mergeCell ref="C1:D1"/>
    <mergeCell ref="E1:F1"/>
    <mergeCell ref="G1:H1"/>
    <mergeCell ref="I1:J1"/>
    <mergeCell ref="AO1:AP1"/>
    <mergeCell ref="AQ1:AR1"/>
    <mergeCell ref="AS1:AT1"/>
    <mergeCell ref="AU1:AV1"/>
    <mergeCell ref="AW1:AX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62D7-433B-425F-94B7-AF704004E029}">
  <dimension ref="A1:BH32"/>
  <sheetViews>
    <sheetView workbookViewId="0">
      <selection activeCell="AE10" sqref="AE10"/>
    </sheetView>
  </sheetViews>
  <sheetFormatPr baseColWidth="10" defaultColWidth="8.83203125" defaultRowHeight="15" x14ac:dyDescent="0.2"/>
  <cols>
    <col min="2" max="2" width="10.5" bestFit="1" customWidth="1"/>
    <col min="20" max="20" width="10.5" bestFit="1" customWidth="1"/>
    <col min="30" max="30" width="10.5" bestFit="1" customWidth="1"/>
    <col min="56" max="56" width="10.5" bestFit="1" customWidth="1"/>
  </cols>
  <sheetData>
    <row r="1" spans="1:60" ht="16" thickBot="1" x14ac:dyDescent="0.25">
      <c r="A1" s="65" t="s">
        <v>506</v>
      </c>
      <c r="B1" s="66"/>
      <c r="C1" s="65" t="s">
        <v>507</v>
      </c>
      <c r="D1" s="66"/>
      <c r="E1" s="67" t="s">
        <v>517</v>
      </c>
      <c r="F1" s="68"/>
      <c r="G1" s="65" t="s">
        <v>518</v>
      </c>
      <c r="H1" s="66"/>
      <c r="I1" s="67" t="s">
        <v>519</v>
      </c>
      <c r="J1" s="68"/>
      <c r="K1" s="67" t="s">
        <v>520</v>
      </c>
      <c r="L1" s="68"/>
      <c r="M1" s="67" t="s">
        <v>521</v>
      </c>
      <c r="N1" s="68"/>
      <c r="O1" s="67" t="s">
        <v>522</v>
      </c>
      <c r="P1" s="68"/>
      <c r="Q1" s="67" t="s">
        <v>523</v>
      </c>
      <c r="R1" s="68"/>
      <c r="S1" s="67" t="s">
        <v>524</v>
      </c>
      <c r="T1" s="68"/>
      <c r="U1" s="67" t="s">
        <v>525</v>
      </c>
      <c r="V1" s="68"/>
      <c r="W1" s="67" t="s">
        <v>526</v>
      </c>
      <c r="X1" s="68"/>
      <c r="Y1" s="67" t="s">
        <v>527</v>
      </c>
      <c r="Z1" s="68"/>
      <c r="AA1" s="67" t="s">
        <v>528</v>
      </c>
      <c r="AB1" s="68"/>
      <c r="AC1" s="67" t="s">
        <v>529</v>
      </c>
      <c r="AD1" s="68"/>
      <c r="AE1" s="67" t="s">
        <v>592</v>
      </c>
      <c r="AF1" s="68"/>
      <c r="AG1" s="67" t="s">
        <v>593</v>
      </c>
      <c r="AH1" s="68"/>
      <c r="AI1" s="67" t="s">
        <v>594</v>
      </c>
      <c r="AJ1" s="68"/>
      <c r="AK1" s="67" t="s">
        <v>595</v>
      </c>
      <c r="AL1" s="68"/>
      <c r="AM1" s="67" t="s">
        <v>596</v>
      </c>
      <c r="AN1" s="68"/>
      <c r="AO1" s="67" t="s">
        <v>597</v>
      </c>
      <c r="AP1" s="68"/>
      <c r="AQ1" s="67" t="s">
        <v>598</v>
      </c>
      <c r="AR1" s="68"/>
      <c r="AS1" s="67" t="s">
        <v>599</v>
      </c>
      <c r="AT1" s="68"/>
      <c r="AU1" s="67" t="s">
        <v>600</v>
      </c>
      <c r="AV1" s="68"/>
      <c r="AW1" s="67" t="s">
        <v>601</v>
      </c>
      <c r="AX1" s="68"/>
      <c r="AY1" s="67" t="s">
        <v>602</v>
      </c>
      <c r="AZ1" s="68"/>
      <c r="BA1" s="67" t="s">
        <v>603</v>
      </c>
      <c r="BB1" s="68"/>
      <c r="BC1" s="67" t="s">
        <v>604</v>
      </c>
      <c r="BD1" s="68"/>
      <c r="BE1" s="67" t="s">
        <v>605</v>
      </c>
      <c r="BF1" s="68"/>
      <c r="BG1" s="67" t="s">
        <v>606</v>
      </c>
      <c r="BH1" s="68"/>
    </row>
    <row r="2" spans="1:60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  <c r="AK2" s="1" t="s">
        <v>0</v>
      </c>
      <c r="AL2" s="2" t="s">
        <v>1</v>
      </c>
      <c r="AM2" s="1" t="s">
        <v>0</v>
      </c>
      <c r="AN2" s="2" t="s">
        <v>1</v>
      </c>
      <c r="AO2" s="1" t="s">
        <v>0</v>
      </c>
      <c r="AP2" s="2" t="s">
        <v>1</v>
      </c>
      <c r="AQ2" s="1" t="s">
        <v>0</v>
      </c>
      <c r="AR2" s="2" t="s">
        <v>1</v>
      </c>
      <c r="AS2" s="1" t="s">
        <v>0</v>
      </c>
      <c r="AT2" s="2" t="s">
        <v>1</v>
      </c>
      <c r="AU2" s="1" t="s">
        <v>0</v>
      </c>
      <c r="AV2" s="2" t="s">
        <v>1</v>
      </c>
      <c r="AW2" s="1" t="s">
        <v>0</v>
      </c>
      <c r="AX2" s="2" t="s">
        <v>1</v>
      </c>
      <c r="AY2" s="1" t="s">
        <v>0</v>
      </c>
      <c r="AZ2" s="2" t="s">
        <v>1</v>
      </c>
      <c r="BA2" s="1" t="s">
        <v>0</v>
      </c>
      <c r="BB2" s="2" t="s">
        <v>1</v>
      </c>
      <c r="BC2" s="1" t="s">
        <v>0</v>
      </c>
      <c r="BD2" s="2" t="s">
        <v>1</v>
      </c>
      <c r="BE2" s="1" t="s">
        <v>0</v>
      </c>
      <c r="BF2" s="2" t="s">
        <v>1</v>
      </c>
      <c r="BG2" s="1" t="s">
        <v>0</v>
      </c>
      <c r="BH2" s="2" t="s">
        <v>1</v>
      </c>
    </row>
    <row r="3" spans="1:60" x14ac:dyDescent="0.2">
      <c r="A3" s="30" t="s">
        <v>92</v>
      </c>
      <c r="B3" s="12">
        <v>9</v>
      </c>
      <c r="C3" s="27" t="s">
        <v>86</v>
      </c>
      <c r="D3" s="12">
        <v>25.8</v>
      </c>
      <c r="E3" s="27" t="s">
        <v>171</v>
      </c>
      <c r="F3" s="12">
        <v>1.5</v>
      </c>
      <c r="G3" s="27" t="s">
        <v>340</v>
      </c>
      <c r="H3" s="12">
        <v>2.2999999999999998</v>
      </c>
      <c r="I3" s="27" t="s">
        <v>558</v>
      </c>
      <c r="J3" s="12">
        <v>28.2</v>
      </c>
      <c r="K3" s="29" t="s">
        <v>584</v>
      </c>
      <c r="L3" s="12">
        <v>59.99</v>
      </c>
      <c r="M3" s="33" t="s">
        <v>544</v>
      </c>
      <c r="N3" s="13">
        <v>24</v>
      </c>
      <c r="O3" s="27" t="s">
        <v>136</v>
      </c>
      <c r="P3" s="12">
        <v>17.739999999999998</v>
      </c>
      <c r="Q3" s="27" t="s">
        <v>541</v>
      </c>
      <c r="R3" s="12">
        <v>0.55000000000000004</v>
      </c>
      <c r="S3" s="27" t="s">
        <v>511</v>
      </c>
      <c r="T3" s="12">
        <v>4.4000000000000004</v>
      </c>
      <c r="U3" s="27" t="s">
        <v>542</v>
      </c>
      <c r="V3" s="12">
        <f>3*0.99</f>
        <v>2.9699999999999998</v>
      </c>
      <c r="W3" s="27" t="s">
        <v>539</v>
      </c>
      <c r="X3" s="12">
        <v>0.59</v>
      </c>
      <c r="Y3" s="27" t="s">
        <v>590</v>
      </c>
      <c r="Z3" s="12">
        <v>3.4</v>
      </c>
      <c r="AA3" s="27" t="s">
        <v>6</v>
      </c>
      <c r="AB3" s="12">
        <v>2.19</v>
      </c>
      <c r="AC3" s="27" t="s">
        <v>272</v>
      </c>
      <c r="AD3" s="12">
        <v>1.49</v>
      </c>
      <c r="AE3" s="27" t="s">
        <v>616</v>
      </c>
      <c r="AF3" s="12">
        <v>0.55000000000000004</v>
      </c>
      <c r="AG3" s="27" t="s">
        <v>614</v>
      </c>
      <c r="AH3" s="12">
        <v>6.7</v>
      </c>
      <c r="AI3" s="29" t="s">
        <v>105</v>
      </c>
      <c r="AJ3" s="12">
        <v>3</v>
      </c>
      <c r="AK3" s="27" t="s">
        <v>607</v>
      </c>
      <c r="AL3" s="12">
        <v>1</v>
      </c>
      <c r="AM3" s="27" t="s">
        <v>609</v>
      </c>
      <c r="AN3" s="12">
        <v>0.55000000000000004</v>
      </c>
      <c r="AO3" s="27" t="s">
        <v>486</v>
      </c>
      <c r="AP3" s="12">
        <v>9</v>
      </c>
      <c r="AQ3" s="27" t="s">
        <v>499</v>
      </c>
      <c r="AR3" s="12">
        <v>6</v>
      </c>
      <c r="AS3" s="27" t="s">
        <v>482</v>
      </c>
      <c r="AT3" s="12">
        <v>6.2</v>
      </c>
      <c r="AU3" s="27" t="s">
        <v>317</v>
      </c>
      <c r="AV3" s="12">
        <v>3.49</v>
      </c>
      <c r="AW3" s="27" t="s">
        <v>233</v>
      </c>
      <c r="AX3" s="12">
        <v>4.3499999999999996</v>
      </c>
      <c r="AY3" s="29" t="s">
        <v>641</v>
      </c>
      <c r="AZ3" s="12">
        <f>9+5</f>
        <v>14</v>
      </c>
      <c r="BA3" s="27" t="s">
        <v>486</v>
      </c>
      <c r="BB3" s="12">
        <v>14</v>
      </c>
      <c r="BC3" s="29" t="s">
        <v>643</v>
      </c>
      <c r="BD3" s="12">
        <v>-1200</v>
      </c>
      <c r="BE3" s="30" t="s">
        <v>156</v>
      </c>
      <c r="BF3" s="12">
        <v>3.49</v>
      </c>
      <c r="BG3" s="27" t="s">
        <v>168</v>
      </c>
      <c r="BH3" s="12">
        <v>1.3</v>
      </c>
    </row>
    <row r="4" spans="1:60" x14ac:dyDescent="0.2">
      <c r="A4" s="31"/>
      <c r="B4" s="12"/>
      <c r="C4" s="27" t="s">
        <v>508</v>
      </c>
      <c r="D4" s="12">
        <v>1.0900000000000001</v>
      </c>
      <c r="E4" s="27" t="s">
        <v>537</v>
      </c>
      <c r="F4" s="12">
        <v>1.25</v>
      </c>
      <c r="G4" s="27" t="s">
        <v>246</v>
      </c>
      <c r="H4" s="12">
        <v>2.8</v>
      </c>
      <c r="I4" s="34" t="s">
        <v>559</v>
      </c>
      <c r="J4" s="12">
        <v>3.59</v>
      </c>
      <c r="K4" s="27" t="s">
        <v>486</v>
      </c>
      <c r="L4" s="12">
        <v>19.2</v>
      </c>
      <c r="M4" s="11" t="s">
        <v>19</v>
      </c>
      <c r="N4" s="13">
        <v>2.9</v>
      </c>
      <c r="O4" s="31"/>
      <c r="P4" s="12"/>
      <c r="Q4" s="27" t="s">
        <v>577</v>
      </c>
      <c r="R4" s="12">
        <v>1.19</v>
      </c>
      <c r="S4" s="27" t="s">
        <v>123</v>
      </c>
      <c r="T4" s="12">
        <v>2.85</v>
      </c>
      <c r="U4" s="27" t="s">
        <v>543</v>
      </c>
      <c r="V4" s="12">
        <v>3</v>
      </c>
      <c r="W4" s="27" t="s">
        <v>540</v>
      </c>
      <c r="X4" s="12">
        <v>3.29</v>
      </c>
      <c r="Y4" s="27" t="s">
        <v>591</v>
      </c>
      <c r="Z4" s="12">
        <v>17.05</v>
      </c>
      <c r="AA4" s="27" t="s">
        <v>533</v>
      </c>
      <c r="AB4" s="12">
        <v>1.19</v>
      </c>
      <c r="AC4" s="27" t="s">
        <v>361</v>
      </c>
      <c r="AD4" s="12">
        <v>1.69</v>
      </c>
      <c r="AE4" s="27" t="s">
        <v>12</v>
      </c>
      <c r="AF4" s="12">
        <v>1.19</v>
      </c>
      <c r="AG4" s="30" t="s">
        <v>615</v>
      </c>
      <c r="AH4" s="12">
        <v>9.1999999999999993</v>
      </c>
      <c r="AI4" s="27" t="s">
        <v>622</v>
      </c>
      <c r="AJ4" s="12">
        <v>0.98</v>
      </c>
      <c r="AK4" s="27" t="s">
        <v>608</v>
      </c>
      <c r="AL4" s="12">
        <v>1.25</v>
      </c>
      <c r="AM4" s="27" t="s">
        <v>66</v>
      </c>
      <c r="AN4" s="12">
        <v>0.95</v>
      </c>
      <c r="AO4" s="31"/>
      <c r="AP4" s="12"/>
      <c r="AQ4" s="31"/>
      <c r="AR4" s="12"/>
      <c r="AS4" s="27" t="s">
        <v>640</v>
      </c>
      <c r="AT4" s="12">
        <v>7.4</v>
      </c>
      <c r="AU4" s="27" t="s">
        <v>629</v>
      </c>
      <c r="AV4" s="12">
        <v>2.15</v>
      </c>
      <c r="AW4" s="27" t="s">
        <v>637</v>
      </c>
      <c r="AX4" s="12">
        <v>3.2</v>
      </c>
      <c r="AY4" s="27" t="s">
        <v>505</v>
      </c>
      <c r="AZ4" s="12">
        <v>7</v>
      </c>
      <c r="BA4" s="27" t="s">
        <v>636</v>
      </c>
      <c r="BB4" s="12">
        <v>12.25</v>
      </c>
      <c r="BC4" s="31"/>
      <c r="BD4" s="12"/>
      <c r="BE4" s="27" t="s">
        <v>623</v>
      </c>
      <c r="BF4" s="12">
        <v>0.44</v>
      </c>
      <c r="BG4" s="27" t="s">
        <v>644</v>
      </c>
      <c r="BH4" s="12">
        <v>14.7</v>
      </c>
    </row>
    <row r="5" spans="1:60" x14ac:dyDescent="0.2">
      <c r="A5" s="31"/>
      <c r="B5" s="12"/>
      <c r="C5" s="27" t="s">
        <v>509</v>
      </c>
      <c r="D5" s="12">
        <v>0.55000000000000004</v>
      </c>
      <c r="E5" s="27" t="s">
        <v>538</v>
      </c>
      <c r="F5" s="12">
        <v>4.75</v>
      </c>
      <c r="G5" s="27" t="s">
        <v>574</v>
      </c>
      <c r="H5" s="12">
        <v>2.1</v>
      </c>
      <c r="I5" s="34" t="s">
        <v>560</v>
      </c>
      <c r="J5" s="12">
        <v>13.13</v>
      </c>
      <c r="K5" s="31"/>
      <c r="L5" s="12"/>
      <c r="M5" s="28" t="s">
        <v>545</v>
      </c>
      <c r="N5" s="13">
        <v>1.6</v>
      </c>
      <c r="O5" s="31"/>
      <c r="P5" s="12"/>
      <c r="Q5" s="27" t="s">
        <v>578</v>
      </c>
      <c r="R5" s="12">
        <v>0.82</v>
      </c>
      <c r="S5" s="27" t="s">
        <v>565</v>
      </c>
      <c r="T5" s="12">
        <v>4.55</v>
      </c>
      <c r="U5" s="27" t="s">
        <v>6</v>
      </c>
      <c r="V5" s="12">
        <v>2.65</v>
      </c>
      <c r="W5" s="27" t="s">
        <v>531</v>
      </c>
      <c r="X5" s="12">
        <v>1.89</v>
      </c>
      <c r="Y5" s="29" t="s">
        <v>243</v>
      </c>
      <c r="Z5" s="12">
        <v>18.09</v>
      </c>
      <c r="AA5" s="27" t="s">
        <v>534</v>
      </c>
      <c r="AB5" s="12">
        <v>1.75</v>
      </c>
      <c r="AC5" s="27" t="s">
        <v>530</v>
      </c>
      <c r="AD5" s="12">
        <v>1.75</v>
      </c>
      <c r="AE5" s="27" t="s">
        <v>617</v>
      </c>
      <c r="AF5" s="12">
        <v>1.99</v>
      </c>
      <c r="AG5" s="31"/>
      <c r="AH5" s="12"/>
      <c r="AI5" s="31"/>
      <c r="AJ5" s="12"/>
      <c r="AK5" s="27" t="s">
        <v>613</v>
      </c>
      <c r="AL5" s="12">
        <v>7.5</v>
      </c>
      <c r="AM5" s="27" t="s">
        <v>125</v>
      </c>
      <c r="AN5" s="12">
        <v>1.49</v>
      </c>
      <c r="AO5" s="31"/>
      <c r="AP5" s="12"/>
      <c r="AQ5" s="31"/>
      <c r="AR5" s="12"/>
      <c r="AS5" s="27" t="s">
        <v>644</v>
      </c>
      <c r="AT5" s="12">
        <v>10.7</v>
      </c>
      <c r="AU5" s="27" t="s">
        <v>563</v>
      </c>
      <c r="AV5" s="12">
        <v>1.29</v>
      </c>
      <c r="AW5" s="27" t="s">
        <v>638</v>
      </c>
      <c r="AX5" s="12">
        <v>1</v>
      </c>
      <c r="AY5" s="31"/>
      <c r="AZ5" s="12"/>
      <c r="BA5" s="29" t="s">
        <v>642</v>
      </c>
      <c r="BB5" s="12">
        <v>-5</v>
      </c>
      <c r="BC5" s="31"/>
      <c r="BD5" s="12"/>
      <c r="BE5" s="27" t="s">
        <v>272</v>
      </c>
      <c r="BF5" s="12">
        <v>1.49</v>
      </c>
      <c r="BG5" s="31"/>
      <c r="BH5" s="12"/>
    </row>
    <row r="6" spans="1:60" x14ac:dyDescent="0.2">
      <c r="A6" s="32"/>
      <c r="B6" s="13"/>
      <c r="C6" s="10" t="s">
        <v>510</v>
      </c>
      <c r="D6" s="13">
        <v>3.69</v>
      </c>
      <c r="E6" s="10" t="s">
        <v>174</v>
      </c>
      <c r="F6" s="13">
        <v>-2.5</v>
      </c>
      <c r="G6" s="10" t="s">
        <v>575</v>
      </c>
      <c r="H6" s="13">
        <v>1.25</v>
      </c>
      <c r="I6" s="10" t="s">
        <v>227</v>
      </c>
      <c r="J6" s="13">
        <v>5.49</v>
      </c>
      <c r="K6" s="32"/>
      <c r="L6" s="13"/>
      <c r="M6" s="11" t="s">
        <v>546</v>
      </c>
      <c r="N6" s="13">
        <f>2*6.6</f>
        <v>13.2</v>
      </c>
      <c r="O6" s="32"/>
      <c r="P6" s="13"/>
      <c r="Q6" s="11" t="s">
        <v>83</v>
      </c>
      <c r="R6" s="13">
        <v>2</v>
      </c>
      <c r="S6" s="10" t="s">
        <v>543</v>
      </c>
      <c r="T6" s="13">
        <v>2.15</v>
      </c>
      <c r="U6" s="10" t="s">
        <v>563</v>
      </c>
      <c r="V6" s="13">
        <v>1.29</v>
      </c>
      <c r="W6" s="10" t="s">
        <v>541</v>
      </c>
      <c r="X6" s="13">
        <v>0.55000000000000004</v>
      </c>
      <c r="Y6" s="32"/>
      <c r="Z6" s="13"/>
      <c r="AA6" s="10" t="s">
        <v>508</v>
      </c>
      <c r="AB6" s="13">
        <v>1.0900000000000001</v>
      </c>
      <c r="AC6" s="10" t="s">
        <v>375</v>
      </c>
      <c r="AD6" s="13">
        <v>1.75</v>
      </c>
      <c r="AE6" s="10" t="s">
        <v>618</v>
      </c>
      <c r="AF6" s="13">
        <v>3.99</v>
      </c>
      <c r="AG6" s="32"/>
      <c r="AH6" s="13"/>
      <c r="AI6" s="32"/>
      <c r="AJ6" s="13"/>
      <c r="AK6" s="32"/>
      <c r="AL6" s="13"/>
      <c r="AM6" s="10" t="s">
        <v>610</v>
      </c>
      <c r="AN6" s="13">
        <f>2*0.55</f>
        <v>1.1000000000000001</v>
      </c>
      <c r="AO6" s="32"/>
      <c r="AP6" s="13"/>
      <c r="AQ6" s="32"/>
      <c r="AR6" s="13"/>
      <c r="AS6" s="32"/>
      <c r="AT6" s="13"/>
      <c r="AU6" s="10" t="s">
        <v>74</v>
      </c>
      <c r="AV6" s="13">
        <v>0.85</v>
      </c>
      <c r="AW6" s="10" t="s">
        <v>639</v>
      </c>
      <c r="AX6" s="13">
        <v>1.1000000000000001</v>
      </c>
      <c r="AY6" s="32"/>
      <c r="AZ6" s="13"/>
      <c r="BA6" s="32"/>
      <c r="BB6" s="13"/>
      <c r="BC6" s="32"/>
      <c r="BD6" s="13"/>
      <c r="BE6" s="10" t="s">
        <v>624</v>
      </c>
      <c r="BF6" s="13">
        <v>1.89</v>
      </c>
      <c r="BG6" s="32"/>
      <c r="BH6" s="13"/>
    </row>
    <row r="7" spans="1:60" x14ac:dyDescent="0.2">
      <c r="A7" s="32"/>
      <c r="B7" s="13"/>
      <c r="C7" s="10" t="s">
        <v>319</v>
      </c>
      <c r="D7" s="13">
        <v>1.89</v>
      </c>
      <c r="E7" s="32"/>
      <c r="F7" s="13"/>
      <c r="G7" s="10" t="s">
        <v>174</v>
      </c>
      <c r="H7" s="13">
        <v>-2.75</v>
      </c>
      <c r="I7" s="10" t="s">
        <v>171</v>
      </c>
      <c r="J7" s="13">
        <v>1.49</v>
      </c>
      <c r="K7" s="32"/>
      <c r="L7" s="13"/>
      <c r="M7" s="11" t="s">
        <v>547</v>
      </c>
      <c r="N7" s="13">
        <f>2*6.6</f>
        <v>13.2</v>
      </c>
      <c r="O7" s="32"/>
      <c r="P7" s="13"/>
      <c r="Q7" s="32"/>
      <c r="R7" s="13"/>
      <c r="S7" s="10" t="s">
        <v>566</v>
      </c>
      <c r="T7" s="13">
        <f>2*1.85</f>
        <v>3.7</v>
      </c>
      <c r="U7" s="10" t="s">
        <v>564</v>
      </c>
      <c r="V7" s="13">
        <f>2*1.15</f>
        <v>2.2999999999999998</v>
      </c>
      <c r="W7" s="28" t="s">
        <v>587</v>
      </c>
      <c r="X7" s="13">
        <v>13.14</v>
      </c>
      <c r="Y7" s="32"/>
      <c r="Z7" s="13"/>
      <c r="AA7" s="10" t="s">
        <v>318</v>
      </c>
      <c r="AB7" s="13">
        <v>0.99</v>
      </c>
      <c r="AC7" s="10" t="s">
        <v>531</v>
      </c>
      <c r="AD7" s="13">
        <v>1.89</v>
      </c>
      <c r="AE7" s="10" t="s">
        <v>619</v>
      </c>
      <c r="AF7" s="13">
        <v>2.99</v>
      </c>
      <c r="AG7" s="32"/>
      <c r="AH7" s="13"/>
      <c r="AI7" s="32"/>
      <c r="AJ7" s="13"/>
      <c r="AK7" s="32"/>
      <c r="AL7" s="13"/>
      <c r="AM7" s="10" t="s">
        <v>6</v>
      </c>
      <c r="AN7" s="13">
        <v>2.19</v>
      </c>
      <c r="AO7" s="32"/>
      <c r="AP7" s="13"/>
      <c r="AQ7" s="32"/>
      <c r="AR7" s="13"/>
      <c r="AS7" s="32"/>
      <c r="AT7" s="13"/>
      <c r="AU7" s="10" t="s">
        <v>617</v>
      </c>
      <c r="AV7" s="13">
        <v>1.99</v>
      </c>
      <c r="AW7" s="10" t="s">
        <v>531</v>
      </c>
      <c r="AX7" s="13">
        <v>2.2000000000000002</v>
      </c>
      <c r="AY7" s="32"/>
      <c r="AZ7" s="13"/>
      <c r="BA7" s="32"/>
      <c r="BB7" s="13"/>
      <c r="BC7" s="32"/>
      <c r="BD7" s="13"/>
      <c r="BE7" s="10" t="s">
        <v>532</v>
      </c>
      <c r="BF7" s="13">
        <v>3.29</v>
      </c>
      <c r="BG7" s="32"/>
      <c r="BH7" s="13"/>
    </row>
    <row r="8" spans="1:60" x14ac:dyDescent="0.2">
      <c r="A8" s="32"/>
      <c r="B8" s="13"/>
      <c r="C8" s="10" t="s">
        <v>318</v>
      </c>
      <c r="D8" s="13">
        <v>2.99</v>
      </c>
      <c r="E8" s="32"/>
      <c r="F8" s="13"/>
      <c r="G8" s="10" t="s">
        <v>583</v>
      </c>
      <c r="H8" s="13">
        <v>7.75</v>
      </c>
      <c r="I8" s="10" t="s">
        <v>561</v>
      </c>
      <c r="J8" s="13">
        <v>0.99</v>
      </c>
      <c r="K8" s="32"/>
      <c r="L8" s="13"/>
      <c r="M8" s="11" t="s">
        <v>548</v>
      </c>
      <c r="N8" s="13">
        <v>3.2</v>
      </c>
      <c r="O8" s="32"/>
      <c r="P8" s="13"/>
      <c r="Q8" s="32"/>
      <c r="R8" s="13"/>
      <c r="S8" s="10" t="s">
        <v>567</v>
      </c>
      <c r="T8" s="13">
        <v>1.2</v>
      </c>
      <c r="U8" s="11" t="s">
        <v>568</v>
      </c>
      <c r="V8" s="13">
        <f>3*1.69</f>
        <v>5.07</v>
      </c>
      <c r="W8" s="11" t="s">
        <v>92</v>
      </c>
      <c r="X8" s="13">
        <v>20</v>
      </c>
      <c r="Y8" s="32"/>
      <c r="Z8" s="13"/>
      <c r="AA8" s="10" t="s">
        <v>535</v>
      </c>
      <c r="AB8" s="13">
        <v>1.29</v>
      </c>
      <c r="AC8" s="10" t="s">
        <v>532</v>
      </c>
      <c r="AD8" s="13">
        <v>3.29</v>
      </c>
      <c r="AE8" s="10" t="s">
        <v>614</v>
      </c>
      <c r="AF8" s="13">
        <v>2.8</v>
      </c>
      <c r="AG8" s="32"/>
      <c r="AH8" s="13"/>
      <c r="AI8" s="32"/>
      <c r="AJ8" s="13"/>
      <c r="AK8" s="32"/>
      <c r="AL8" s="13"/>
      <c r="AM8" s="10" t="s">
        <v>12</v>
      </c>
      <c r="AN8" s="13">
        <v>0.9</v>
      </c>
      <c r="AO8" s="32"/>
      <c r="AP8" s="13"/>
      <c r="AQ8" s="32"/>
      <c r="AR8" s="13"/>
      <c r="AS8" s="32"/>
      <c r="AT8" s="13"/>
      <c r="AU8" s="10" t="s">
        <v>630</v>
      </c>
      <c r="AV8" s="13">
        <v>2.15</v>
      </c>
      <c r="AW8" s="32" t="s">
        <v>278</v>
      </c>
      <c r="AX8" s="13">
        <v>7.99</v>
      </c>
      <c r="AY8" s="32"/>
      <c r="AZ8" s="13"/>
      <c r="BA8" s="32"/>
      <c r="BB8" s="13"/>
      <c r="BC8" s="32"/>
      <c r="BD8" s="13"/>
      <c r="BE8" s="10" t="s">
        <v>626</v>
      </c>
      <c r="BF8" s="13">
        <f>2*2.49</f>
        <v>4.9800000000000004</v>
      </c>
      <c r="BG8" s="32"/>
      <c r="BH8" s="13"/>
    </row>
    <row r="9" spans="1:60" x14ac:dyDescent="0.2">
      <c r="A9" s="32"/>
      <c r="B9" s="13"/>
      <c r="C9" s="10" t="s">
        <v>511</v>
      </c>
      <c r="D9" s="13">
        <v>3.99</v>
      </c>
      <c r="E9" s="32"/>
      <c r="F9" s="13"/>
      <c r="G9" s="32"/>
      <c r="H9" s="13"/>
      <c r="I9" s="10" t="s">
        <v>64</v>
      </c>
      <c r="J9" s="13">
        <v>0.79</v>
      </c>
      <c r="K9" s="32"/>
      <c r="L9" s="13"/>
      <c r="M9" s="10" t="s">
        <v>549</v>
      </c>
      <c r="N9" s="13">
        <v>3</v>
      </c>
      <c r="O9" s="32"/>
      <c r="P9" s="13"/>
      <c r="Q9" s="32"/>
      <c r="R9" s="13"/>
      <c r="S9" s="11" t="s">
        <v>579</v>
      </c>
      <c r="T9" s="13">
        <v>5.99</v>
      </c>
      <c r="U9" s="32"/>
      <c r="V9" s="13"/>
      <c r="W9" s="32"/>
      <c r="X9" s="13"/>
      <c r="Y9" s="32"/>
      <c r="Z9" s="13"/>
      <c r="AA9" s="10" t="s">
        <v>569</v>
      </c>
      <c r="AB9" s="13">
        <v>1.4</v>
      </c>
      <c r="AC9" s="10" t="s">
        <v>536</v>
      </c>
      <c r="AD9" s="13">
        <v>15.95</v>
      </c>
      <c r="AE9" s="10" t="s">
        <v>621</v>
      </c>
      <c r="AF9" s="13">
        <v>1.75</v>
      </c>
      <c r="AG9" s="32"/>
      <c r="AH9" s="13"/>
      <c r="AI9" s="32"/>
      <c r="AJ9" s="13"/>
      <c r="AK9" s="32"/>
      <c r="AL9" s="13"/>
      <c r="AM9" s="10" t="s">
        <v>611</v>
      </c>
      <c r="AN9" s="13">
        <v>3.14</v>
      </c>
      <c r="AO9" s="32"/>
      <c r="AP9" s="13"/>
      <c r="AQ9" s="32"/>
      <c r="AR9" s="13"/>
      <c r="AS9" s="32"/>
      <c r="AT9" s="13"/>
      <c r="AU9" s="10" t="s">
        <v>631</v>
      </c>
      <c r="AV9" s="13">
        <v>4.6900000000000004</v>
      </c>
      <c r="AW9" s="32"/>
      <c r="AX9" s="13"/>
      <c r="AY9" s="32"/>
      <c r="AZ9" s="13"/>
      <c r="BA9" s="32"/>
      <c r="BB9" s="13"/>
      <c r="BC9" s="32"/>
      <c r="BD9" s="13"/>
      <c r="BE9" s="10" t="s">
        <v>12</v>
      </c>
      <c r="BF9" s="13">
        <v>1.29</v>
      </c>
      <c r="BG9" s="32"/>
      <c r="BH9" s="13"/>
    </row>
    <row r="10" spans="1:60" x14ac:dyDescent="0.2">
      <c r="A10" s="32"/>
      <c r="B10" s="13"/>
      <c r="C10" s="10" t="s">
        <v>516</v>
      </c>
      <c r="D10" s="13">
        <v>12.75</v>
      </c>
      <c r="E10" s="32"/>
      <c r="F10" s="13"/>
      <c r="G10" s="32"/>
      <c r="H10" s="13"/>
      <c r="I10" s="10" t="s">
        <v>12</v>
      </c>
      <c r="J10" s="13">
        <v>1.89</v>
      </c>
      <c r="K10" s="32"/>
      <c r="L10" s="13"/>
      <c r="M10" s="11" t="s">
        <v>550</v>
      </c>
      <c r="N10" s="13">
        <v>12.5</v>
      </c>
      <c r="O10" s="32"/>
      <c r="P10" s="13"/>
      <c r="Q10" s="32"/>
      <c r="R10" s="13"/>
      <c r="S10" s="28" t="s">
        <v>585</v>
      </c>
      <c r="T10" s="13">
        <v>9</v>
      </c>
      <c r="U10" s="32"/>
      <c r="V10" s="13"/>
      <c r="W10" s="32"/>
      <c r="X10" s="13"/>
      <c r="Y10" s="32"/>
      <c r="Z10" s="13"/>
      <c r="AA10" s="11" t="s">
        <v>570</v>
      </c>
      <c r="AB10" s="13">
        <v>5.75</v>
      </c>
      <c r="AC10" s="28" t="s">
        <v>620</v>
      </c>
      <c r="AD10" s="13">
        <f>1760.06+239.92</f>
        <v>1999.98</v>
      </c>
      <c r="AE10" s="28" t="s">
        <v>628</v>
      </c>
      <c r="AF10" s="13">
        <v>-23.58</v>
      </c>
      <c r="AG10" s="32"/>
      <c r="AH10" s="13"/>
      <c r="AI10" s="32"/>
      <c r="AJ10" s="13"/>
      <c r="AK10" s="32"/>
      <c r="AL10" s="13"/>
      <c r="AM10" s="10" t="s">
        <v>612</v>
      </c>
      <c r="AN10" s="13">
        <v>3.29</v>
      </c>
      <c r="AO10" s="32"/>
      <c r="AP10" s="13"/>
      <c r="AQ10" s="32"/>
      <c r="AR10" s="13"/>
      <c r="AS10" s="32"/>
      <c r="AT10" s="13"/>
      <c r="AU10" s="10" t="s">
        <v>12</v>
      </c>
      <c r="AV10" s="13">
        <v>0.85</v>
      </c>
      <c r="AW10" s="32"/>
      <c r="AX10" s="13"/>
      <c r="AY10" s="32"/>
      <c r="AZ10" s="13"/>
      <c r="BA10" s="32"/>
      <c r="BB10" s="13"/>
      <c r="BC10" s="32"/>
      <c r="BD10" s="13"/>
      <c r="BE10" s="10" t="s">
        <v>625</v>
      </c>
      <c r="BF10" s="13">
        <v>1.29</v>
      </c>
      <c r="BG10" s="32"/>
      <c r="BH10" s="13"/>
    </row>
    <row r="11" spans="1:60" x14ac:dyDescent="0.2">
      <c r="A11" s="32"/>
      <c r="B11" s="13"/>
      <c r="C11" s="32"/>
      <c r="D11" s="13"/>
      <c r="E11" s="32"/>
      <c r="F11" s="13"/>
      <c r="G11" s="32"/>
      <c r="H11" s="13"/>
      <c r="I11" s="10" t="s">
        <v>562</v>
      </c>
      <c r="J11" s="13">
        <v>1.49</v>
      </c>
      <c r="K11" s="32"/>
      <c r="L11" s="13"/>
      <c r="M11" s="28" t="s">
        <v>551</v>
      </c>
      <c r="N11" s="13">
        <v>1.6</v>
      </c>
      <c r="O11" s="32"/>
      <c r="P11" s="13"/>
      <c r="Q11" s="32"/>
      <c r="R11" s="13"/>
      <c r="S11" s="28" t="s">
        <v>586</v>
      </c>
      <c r="T11" s="13">
        <v>5</v>
      </c>
      <c r="U11" s="32"/>
      <c r="V11" s="13"/>
      <c r="W11" s="32"/>
      <c r="X11" s="13"/>
      <c r="Y11" s="32"/>
      <c r="Z11" s="13"/>
      <c r="AA11" s="10" t="s">
        <v>571</v>
      </c>
      <c r="AB11" s="13">
        <v>1.25</v>
      </c>
      <c r="AC11" s="32"/>
      <c r="AD11" s="13"/>
      <c r="AE11" s="32"/>
      <c r="AF11" s="13"/>
      <c r="AG11" s="32"/>
      <c r="AH11" s="13"/>
      <c r="AI11" s="32"/>
      <c r="AJ11" s="13"/>
      <c r="AK11" s="32"/>
      <c r="AL11" s="13"/>
      <c r="AM11" s="32"/>
      <c r="AN11" s="13"/>
      <c r="AO11" s="32"/>
      <c r="AP11" s="13"/>
      <c r="AQ11" s="32"/>
      <c r="AR11" s="13"/>
      <c r="AS11" s="32"/>
      <c r="AT11" s="13"/>
      <c r="AU11" s="32"/>
      <c r="AV11" s="13"/>
      <c r="AW11" s="32"/>
      <c r="AX11" s="13"/>
      <c r="AY11" s="32"/>
      <c r="AZ11" s="13"/>
      <c r="BA11" s="32"/>
      <c r="BB11" s="13"/>
      <c r="BC11" s="32"/>
      <c r="BD11" s="13"/>
      <c r="BE11" s="10" t="s">
        <v>627</v>
      </c>
      <c r="BF11" s="13">
        <v>0.95</v>
      </c>
      <c r="BG11" s="32"/>
      <c r="BH11" s="13"/>
    </row>
    <row r="12" spans="1:60" x14ac:dyDescent="0.2">
      <c r="A12" s="32"/>
      <c r="B12" s="13"/>
      <c r="C12" s="32"/>
      <c r="D12" s="13"/>
      <c r="E12" s="32"/>
      <c r="F12" s="13"/>
      <c r="G12" s="32"/>
      <c r="H12" s="13"/>
      <c r="I12" s="32"/>
      <c r="J12" s="13"/>
      <c r="K12" s="32"/>
      <c r="L12" s="13"/>
      <c r="M12" s="11" t="s">
        <v>552</v>
      </c>
      <c r="N12" s="13">
        <v>1.79</v>
      </c>
      <c r="O12" s="32"/>
      <c r="P12" s="13"/>
      <c r="Q12" s="32"/>
      <c r="R12" s="13"/>
      <c r="S12" s="32"/>
      <c r="T12" s="13"/>
      <c r="U12" s="32"/>
      <c r="V12" s="13"/>
      <c r="W12" s="32"/>
      <c r="X12" s="13"/>
      <c r="Y12" s="32"/>
      <c r="Z12" s="13"/>
      <c r="AA12" s="10" t="s">
        <v>171</v>
      </c>
      <c r="AB12" s="13">
        <v>1.5</v>
      </c>
      <c r="AC12" s="32"/>
      <c r="AD12" s="13"/>
      <c r="AE12" s="32"/>
      <c r="AF12" s="13"/>
      <c r="AG12" s="32"/>
      <c r="AH12" s="13"/>
      <c r="AI12" s="32"/>
      <c r="AJ12" s="13"/>
      <c r="AK12" s="32"/>
      <c r="AL12" s="13"/>
      <c r="AM12" s="32"/>
      <c r="AN12" s="13"/>
      <c r="AO12" s="32"/>
      <c r="AP12" s="13"/>
      <c r="AQ12" s="32"/>
      <c r="AR12" s="13"/>
      <c r="AS12" s="32"/>
      <c r="AT12" s="13"/>
      <c r="AU12" s="32"/>
      <c r="AV12" s="13"/>
      <c r="AW12" s="32"/>
      <c r="AX12" s="13"/>
      <c r="AY12" s="32"/>
      <c r="AZ12" s="13"/>
      <c r="BA12" s="32"/>
      <c r="BB12" s="13"/>
      <c r="BC12" s="32"/>
      <c r="BD12" s="13"/>
      <c r="BE12" s="32"/>
      <c r="BF12" s="13"/>
      <c r="BG12" s="32"/>
      <c r="BH12" s="13"/>
    </row>
    <row r="13" spans="1:60" x14ac:dyDescent="0.2">
      <c r="A13" s="32"/>
      <c r="B13" s="13"/>
      <c r="C13" s="32"/>
      <c r="D13" s="13"/>
      <c r="E13" s="32"/>
      <c r="F13" s="13"/>
      <c r="G13" s="32"/>
      <c r="H13" s="13"/>
      <c r="I13" s="32"/>
      <c r="J13" s="13"/>
      <c r="K13" s="32"/>
      <c r="L13" s="13"/>
      <c r="M13" s="28" t="s">
        <v>553</v>
      </c>
      <c r="N13" s="13">
        <v>1.05</v>
      </c>
      <c r="O13" s="32"/>
      <c r="P13" s="13"/>
      <c r="Q13" s="32"/>
      <c r="R13" s="13"/>
      <c r="S13" s="32"/>
      <c r="T13" s="13"/>
      <c r="U13" s="32"/>
      <c r="V13" s="13"/>
      <c r="W13" s="32"/>
      <c r="X13" s="13"/>
      <c r="Y13" s="32"/>
      <c r="Z13" s="13"/>
      <c r="AA13" s="10" t="s">
        <v>572</v>
      </c>
      <c r="AB13" s="13">
        <v>2.75</v>
      </c>
      <c r="AC13" s="32"/>
      <c r="AD13" s="13"/>
      <c r="AE13" s="32"/>
      <c r="AF13" s="13"/>
      <c r="AG13" s="32"/>
      <c r="AH13" s="13"/>
      <c r="AI13" s="32"/>
      <c r="AJ13" s="13"/>
      <c r="AK13" s="32"/>
      <c r="AL13" s="13"/>
      <c r="AM13" s="32"/>
      <c r="AN13" s="13"/>
      <c r="AO13" s="32"/>
      <c r="AP13" s="13"/>
      <c r="AQ13" s="32"/>
      <c r="AR13" s="13"/>
      <c r="AS13" s="32"/>
      <c r="AT13" s="13"/>
      <c r="AU13" s="32"/>
      <c r="AV13" s="13"/>
      <c r="AW13" s="32"/>
      <c r="AX13" s="13"/>
      <c r="AY13" s="32"/>
      <c r="AZ13" s="13"/>
      <c r="BA13" s="32"/>
      <c r="BB13" s="13"/>
      <c r="BC13" s="32"/>
      <c r="BD13" s="13"/>
      <c r="BE13" s="32"/>
      <c r="BF13" s="13"/>
      <c r="BG13" s="32"/>
      <c r="BH13" s="13"/>
    </row>
    <row r="14" spans="1:60" x14ac:dyDescent="0.2">
      <c r="A14" s="32"/>
      <c r="B14" s="13"/>
      <c r="C14" s="32"/>
      <c r="D14" s="13"/>
      <c r="E14" s="32"/>
      <c r="F14" s="13"/>
      <c r="G14" s="32"/>
      <c r="H14" s="13"/>
      <c r="I14" s="32"/>
      <c r="J14" s="13"/>
      <c r="K14" s="32"/>
      <c r="L14" s="13"/>
      <c r="M14" s="10" t="s">
        <v>554</v>
      </c>
      <c r="N14" s="13">
        <v>2.7</v>
      </c>
      <c r="O14" s="32"/>
      <c r="P14" s="13"/>
      <c r="Q14" s="32"/>
      <c r="R14" s="13"/>
      <c r="S14" s="32"/>
      <c r="T14" s="13"/>
      <c r="U14" s="32"/>
      <c r="V14" s="13"/>
      <c r="W14" s="32"/>
      <c r="X14" s="13"/>
      <c r="Y14" s="32"/>
      <c r="Z14" s="13"/>
      <c r="AA14" s="10" t="s">
        <v>573</v>
      </c>
      <c r="AB14" s="13">
        <v>0.75</v>
      </c>
      <c r="AC14" s="32"/>
      <c r="AD14" s="13"/>
      <c r="AE14" s="32"/>
      <c r="AF14" s="13"/>
      <c r="AG14" s="32"/>
      <c r="AH14" s="13"/>
      <c r="AI14" s="32"/>
      <c r="AJ14" s="13"/>
      <c r="AK14" s="32"/>
      <c r="AL14" s="13"/>
      <c r="AM14" s="32"/>
      <c r="AN14" s="13"/>
      <c r="AO14" s="32"/>
      <c r="AP14" s="13"/>
      <c r="AQ14" s="32"/>
      <c r="AR14" s="13"/>
      <c r="AS14" s="32"/>
      <c r="AT14" s="13"/>
      <c r="AU14" s="32"/>
      <c r="AV14" s="13"/>
      <c r="AW14" s="32"/>
      <c r="AX14" s="13"/>
      <c r="AY14" s="32"/>
      <c r="AZ14" s="13"/>
      <c r="BA14" s="32"/>
      <c r="BB14" s="13"/>
      <c r="BC14" s="32"/>
      <c r="BD14" s="13"/>
      <c r="BE14" s="32"/>
      <c r="BF14" s="13"/>
      <c r="BG14" s="32"/>
      <c r="BH14" s="13"/>
    </row>
    <row r="15" spans="1:60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10" t="s">
        <v>555</v>
      </c>
      <c r="N15" s="13">
        <v>2.9</v>
      </c>
      <c r="O15" s="32"/>
      <c r="P15" s="13"/>
      <c r="Q15" s="32"/>
      <c r="R15" s="13"/>
      <c r="S15" s="32"/>
      <c r="T15" s="13"/>
      <c r="U15" s="32"/>
      <c r="V15" s="13"/>
      <c r="W15" s="32"/>
      <c r="X15" s="13"/>
      <c r="Y15" s="32"/>
      <c r="Z15" s="13"/>
      <c r="AA15" s="10" t="s">
        <v>174</v>
      </c>
      <c r="AB15" s="13">
        <v>-2.1</v>
      </c>
      <c r="AC15" s="32"/>
      <c r="AD15" s="13"/>
      <c r="AE15" s="32"/>
      <c r="AF15" s="13"/>
      <c r="AG15" s="32"/>
      <c r="AH15" s="13"/>
      <c r="AI15" s="32"/>
      <c r="AJ15" s="13"/>
      <c r="AK15" s="32"/>
      <c r="AL15" s="13"/>
      <c r="AM15" s="32"/>
      <c r="AN15" s="13"/>
      <c r="AO15" s="32"/>
      <c r="AP15" s="13"/>
      <c r="AQ15" s="32"/>
      <c r="AR15" s="13"/>
      <c r="AS15" s="32"/>
      <c r="AT15" s="13"/>
      <c r="AU15" s="32"/>
      <c r="AV15" s="13"/>
      <c r="AW15" s="32"/>
      <c r="AX15" s="13"/>
      <c r="AY15" s="32"/>
      <c r="AZ15" s="13"/>
      <c r="BA15" s="32"/>
      <c r="BB15" s="13"/>
      <c r="BC15" s="32"/>
      <c r="BD15" s="13"/>
      <c r="BE15" s="32"/>
      <c r="BF15" s="13"/>
      <c r="BG15" s="32"/>
      <c r="BH15" s="13"/>
    </row>
    <row r="16" spans="1:60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11" t="s">
        <v>556</v>
      </c>
      <c r="N16" s="13">
        <f>2*0.75</f>
        <v>1.5</v>
      </c>
      <c r="O16" s="32"/>
      <c r="P16" s="13"/>
      <c r="Q16" s="32"/>
      <c r="R16" s="13"/>
      <c r="S16" s="32"/>
      <c r="T16" s="13"/>
      <c r="U16" s="32"/>
      <c r="V16" s="13"/>
      <c r="W16" s="32"/>
      <c r="X16" s="13"/>
      <c r="Y16" s="32"/>
      <c r="Z16" s="13"/>
      <c r="AA16" s="11" t="s">
        <v>87</v>
      </c>
      <c r="AB16" s="13">
        <v>9.99</v>
      </c>
      <c r="AC16" s="32"/>
      <c r="AD16" s="13"/>
      <c r="AE16" s="32"/>
      <c r="AF16" s="13"/>
      <c r="AG16" s="32"/>
      <c r="AH16" s="13"/>
      <c r="AI16" s="32"/>
      <c r="AJ16" s="13"/>
      <c r="AK16" s="32"/>
      <c r="AL16" s="13"/>
      <c r="AM16" s="32"/>
      <c r="AN16" s="13"/>
      <c r="AO16" s="32"/>
      <c r="AP16" s="13"/>
      <c r="AQ16" s="32"/>
      <c r="AR16" s="13"/>
      <c r="AS16" s="32"/>
      <c r="AT16" s="13"/>
      <c r="AU16" s="32"/>
      <c r="AV16" s="13"/>
      <c r="AW16" s="32"/>
      <c r="AX16" s="13"/>
      <c r="AY16" s="32"/>
      <c r="AZ16" s="13"/>
      <c r="BA16" s="32"/>
      <c r="BB16" s="13"/>
      <c r="BC16" s="32"/>
      <c r="BD16" s="13"/>
      <c r="BE16" s="32"/>
      <c r="BF16" s="13"/>
      <c r="BG16" s="32"/>
      <c r="BH16" s="13"/>
    </row>
    <row r="17" spans="1:60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10" t="s">
        <v>247</v>
      </c>
      <c r="N17" s="13">
        <v>0.86</v>
      </c>
      <c r="O17" s="32"/>
      <c r="P17" s="13"/>
      <c r="Q17" s="32"/>
      <c r="R17" s="13"/>
      <c r="S17" s="32"/>
      <c r="T17" s="13"/>
      <c r="U17" s="32"/>
      <c r="V17" s="13"/>
      <c r="W17" s="32"/>
      <c r="X17" s="13"/>
      <c r="Y17" s="32"/>
      <c r="Z17" s="13"/>
      <c r="AA17" s="11" t="s">
        <v>84</v>
      </c>
      <c r="AB17" s="13">
        <v>450</v>
      </c>
      <c r="AC17" s="32"/>
      <c r="AD17" s="13"/>
      <c r="AE17" s="32"/>
      <c r="AF17" s="13"/>
      <c r="AG17" s="32"/>
      <c r="AH17" s="13"/>
      <c r="AI17" s="32"/>
      <c r="AJ17" s="13"/>
      <c r="AK17" s="32"/>
      <c r="AL17" s="13"/>
      <c r="AM17" s="32"/>
      <c r="AN17" s="13"/>
      <c r="AO17" s="32"/>
      <c r="AP17" s="13"/>
      <c r="AQ17" s="32"/>
      <c r="AR17" s="13"/>
      <c r="AS17" s="32"/>
      <c r="AT17" s="13"/>
      <c r="AU17" s="32"/>
      <c r="AV17" s="13"/>
      <c r="AW17" s="32"/>
      <c r="AX17" s="13"/>
      <c r="AY17" s="32"/>
      <c r="AZ17" s="13"/>
      <c r="BA17" s="32"/>
      <c r="BB17" s="13"/>
      <c r="BC17" s="32"/>
      <c r="BD17" s="13"/>
      <c r="BE17" s="32"/>
      <c r="BF17" s="13"/>
      <c r="BG17" s="32"/>
      <c r="BH17" s="13"/>
    </row>
    <row r="18" spans="1:60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28" t="s">
        <v>557</v>
      </c>
      <c r="N18" s="13">
        <v>3.59</v>
      </c>
      <c r="O18" s="32"/>
      <c r="P18" s="13"/>
      <c r="Q18" s="32"/>
      <c r="R18" s="13"/>
      <c r="S18" s="32"/>
      <c r="T18" s="13"/>
      <c r="U18" s="32"/>
      <c r="V18" s="13"/>
      <c r="W18" s="32"/>
      <c r="X18" s="13"/>
      <c r="Y18" s="32"/>
      <c r="Z18" s="13"/>
      <c r="AA18" s="28" t="s">
        <v>588</v>
      </c>
      <c r="AB18" s="13">
        <v>21.6</v>
      </c>
      <c r="AC18" s="32"/>
      <c r="AD18" s="13"/>
      <c r="AE18" s="32"/>
      <c r="AF18" s="13"/>
      <c r="AG18" s="32"/>
      <c r="AH18" s="13"/>
      <c r="AI18" s="32"/>
      <c r="AJ18" s="13"/>
      <c r="AK18" s="32"/>
      <c r="AL18" s="13"/>
      <c r="AM18" s="32"/>
      <c r="AN18" s="13"/>
      <c r="AO18" s="32"/>
      <c r="AP18" s="13"/>
      <c r="AQ18" s="32"/>
      <c r="AR18" s="13"/>
      <c r="AS18" s="32"/>
      <c r="AT18" s="13"/>
      <c r="AU18" s="32"/>
      <c r="AV18" s="13"/>
      <c r="AW18" s="32"/>
      <c r="AX18" s="13"/>
      <c r="AY18" s="32"/>
      <c r="AZ18" s="13"/>
      <c r="BA18" s="32"/>
      <c r="BB18" s="13"/>
      <c r="BC18" s="32"/>
      <c r="BD18" s="13"/>
      <c r="BE18" s="32"/>
      <c r="BF18" s="13"/>
      <c r="BG18" s="32"/>
      <c r="BH18" s="13"/>
    </row>
    <row r="19" spans="1:60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28" t="s">
        <v>576</v>
      </c>
      <c r="N19" s="13">
        <v>3.99</v>
      </c>
      <c r="O19" s="32"/>
      <c r="P19" s="13"/>
      <c r="Q19" s="32"/>
      <c r="R19" s="13"/>
      <c r="S19" s="32"/>
      <c r="T19" s="13"/>
      <c r="U19" s="32"/>
      <c r="V19" s="13"/>
      <c r="W19" s="32"/>
      <c r="X19" s="13"/>
      <c r="Y19" s="32"/>
      <c r="Z19" s="13"/>
      <c r="AA19" s="10" t="s">
        <v>589</v>
      </c>
      <c r="AB19" s="13">
        <v>5.2</v>
      </c>
      <c r="AC19" s="32"/>
      <c r="AD19" s="13"/>
      <c r="AE19" s="32"/>
      <c r="AF19" s="13"/>
      <c r="AG19" s="32"/>
      <c r="AH19" s="13"/>
      <c r="AI19" s="32"/>
      <c r="AJ19" s="13"/>
      <c r="AK19" s="32"/>
      <c r="AL19" s="13"/>
      <c r="AM19" s="32"/>
      <c r="AN19" s="13"/>
      <c r="AO19" s="32"/>
      <c r="AP19" s="13"/>
      <c r="AQ19" s="32"/>
      <c r="AR19" s="13"/>
      <c r="AS19" s="32"/>
      <c r="AT19" s="13"/>
      <c r="AU19" s="32"/>
      <c r="AV19" s="13"/>
      <c r="AW19" s="32"/>
      <c r="AX19" s="13"/>
      <c r="AY19" s="32"/>
      <c r="AZ19" s="13"/>
      <c r="BA19" s="32"/>
      <c r="BB19" s="13"/>
      <c r="BC19" s="32"/>
      <c r="BD19" s="13"/>
      <c r="BE19" s="32"/>
      <c r="BF19" s="13"/>
      <c r="BG19" s="32"/>
      <c r="BH19" s="13"/>
    </row>
    <row r="20" spans="1:60" x14ac:dyDescent="0.2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3" t="s">
        <v>580</v>
      </c>
      <c r="N20" s="13">
        <v>2.25</v>
      </c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K20" s="32"/>
      <c r="AL20" s="13"/>
      <c r="AM20" s="32"/>
      <c r="AN20" s="13"/>
      <c r="AO20" s="32"/>
      <c r="AP20" s="13"/>
      <c r="AQ20" s="32"/>
      <c r="AR20" s="13"/>
      <c r="AS20" s="32"/>
      <c r="AT20" s="13"/>
      <c r="AU20" s="32"/>
      <c r="AV20" s="13"/>
      <c r="AW20" s="32"/>
      <c r="AX20" s="13"/>
      <c r="AY20" s="32"/>
      <c r="AZ20" s="13"/>
      <c r="BA20" s="32"/>
      <c r="BB20" s="13"/>
      <c r="BC20" s="32"/>
      <c r="BD20" s="13"/>
      <c r="BE20" s="32"/>
      <c r="BF20" s="13"/>
      <c r="BG20" s="32"/>
      <c r="BH20" s="13"/>
    </row>
    <row r="21" spans="1:60" x14ac:dyDescent="0.2">
      <c r="A21" s="32"/>
      <c r="B21" s="13"/>
      <c r="C21" s="32"/>
      <c r="D21" s="13"/>
      <c r="E21" s="32"/>
      <c r="F21" s="13"/>
      <c r="G21" s="32"/>
      <c r="H21" s="13"/>
      <c r="I21" s="32"/>
      <c r="J21" s="13"/>
      <c r="K21" s="32"/>
      <c r="L21" s="13"/>
      <c r="M21" s="28" t="s">
        <v>551</v>
      </c>
      <c r="N21" s="13">
        <v>1.6</v>
      </c>
      <c r="O21" s="32"/>
      <c r="P21" s="13"/>
      <c r="Q21" s="32"/>
      <c r="R21" s="13"/>
      <c r="S21" s="32"/>
      <c r="T21" s="13"/>
      <c r="U21" s="32"/>
      <c r="V21" s="13"/>
      <c r="W21" s="32"/>
      <c r="X21" s="13"/>
      <c r="Y21" s="32"/>
      <c r="Z21" s="13"/>
      <c r="AA21" s="32"/>
      <c r="AB21" s="13"/>
      <c r="AC21" s="32"/>
      <c r="AD21" s="13"/>
      <c r="AE21" s="32"/>
      <c r="AF21" s="13"/>
      <c r="AG21" s="32"/>
      <c r="AH21" s="13"/>
      <c r="AI21" s="32"/>
      <c r="AJ21" s="13"/>
      <c r="AK21" s="32"/>
      <c r="AL21" s="13"/>
      <c r="AM21" s="32"/>
      <c r="AN21" s="13"/>
      <c r="AO21" s="32"/>
      <c r="AP21" s="13"/>
      <c r="AQ21" s="32"/>
      <c r="AR21" s="13"/>
      <c r="AS21" s="32"/>
      <c r="AT21" s="13"/>
      <c r="AU21" s="32"/>
      <c r="AV21" s="13"/>
      <c r="AW21" s="32"/>
      <c r="AX21" s="13"/>
      <c r="AY21" s="32"/>
      <c r="AZ21" s="13"/>
      <c r="BA21" s="32"/>
      <c r="BB21" s="13"/>
      <c r="BC21" s="32"/>
      <c r="BD21" s="13"/>
      <c r="BE21" s="32"/>
      <c r="BF21" s="13"/>
      <c r="BG21" s="32"/>
      <c r="BH21" s="13"/>
    </row>
    <row r="22" spans="1:60" x14ac:dyDescent="0.2">
      <c r="A22" s="32"/>
      <c r="B22" s="13"/>
      <c r="C22" s="32"/>
      <c r="D22" s="13"/>
      <c r="E22" s="32"/>
      <c r="F22" s="13"/>
      <c r="G22" s="32"/>
      <c r="H22" s="13"/>
      <c r="I22" s="32"/>
      <c r="J22" s="13"/>
      <c r="K22" s="32"/>
      <c r="L22" s="13"/>
      <c r="M22" s="10" t="s">
        <v>581</v>
      </c>
      <c r="N22" s="13">
        <v>2.35</v>
      </c>
      <c r="O22" s="32"/>
      <c r="P22" s="13"/>
      <c r="Q22" s="32"/>
      <c r="R22" s="13"/>
      <c r="S22" s="32"/>
      <c r="T22" s="13"/>
      <c r="U22" s="32"/>
      <c r="V22" s="13"/>
      <c r="W22" s="32"/>
      <c r="X22" s="13"/>
      <c r="Y22" s="32"/>
      <c r="Z22" s="13"/>
      <c r="AA22" s="32"/>
      <c r="AB22" s="13"/>
      <c r="AC22" s="32"/>
      <c r="AD22" s="13"/>
      <c r="AE22" s="32"/>
      <c r="AF22" s="13"/>
      <c r="AG22" s="32"/>
      <c r="AH22" s="13"/>
      <c r="AI22" s="32"/>
      <c r="AJ22" s="13"/>
      <c r="AK22" s="32"/>
      <c r="AL22" s="13"/>
      <c r="AM22" s="32"/>
      <c r="AN22" s="13"/>
      <c r="AO22" s="32"/>
      <c r="AP22" s="13"/>
      <c r="AQ22" s="32"/>
      <c r="AR22" s="13"/>
      <c r="AS22" s="32"/>
      <c r="AT22" s="13"/>
      <c r="AU22" s="32"/>
      <c r="AV22" s="13"/>
      <c r="AW22" s="32"/>
      <c r="AX22" s="13"/>
      <c r="AY22" s="32"/>
      <c r="AZ22" s="13"/>
      <c r="BA22" s="32"/>
      <c r="BB22" s="13"/>
      <c r="BC22" s="32"/>
      <c r="BD22" s="13"/>
      <c r="BE22" s="32"/>
      <c r="BF22" s="13"/>
      <c r="BG22" s="32"/>
      <c r="BH22" s="13"/>
    </row>
    <row r="23" spans="1:60" x14ac:dyDescent="0.2">
      <c r="A23" s="32"/>
      <c r="B23" s="13"/>
      <c r="C23" s="32"/>
      <c r="D23" s="13"/>
      <c r="E23" s="32"/>
      <c r="F23" s="13"/>
      <c r="G23" s="32"/>
      <c r="H23" s="13"/>
      <c r="I23" s="32"/>
      <c r="J23" s="13"/>
      <c r="K23" s="32"/>
      <c r="L23" s="13"/>
      <c r="M23" s="11" t="s">
        <v>128</v>
      </c>
      <c r="N23" s="13">
        <v>2.4500000000000002</v>
      </c>
      <c r="O23" s="32"/>
      <c r="P23" s="13"/>
      <c r="Q23" s="32"/>
      <c r="R23" s="13"/>
      <c r="S23" s="32"/>
      <c r="T23" s="13"/>
      <c r="U23" s="32"/>
      <c r="V23" s="13"/>
      <c r="W23" s="32"/>
      <c r="X23" s="13"/>
      <c r="Y23" s="32"/>
      <c r="Z23" s="13"/>
      <c r="AA23" s="32"/>
      <c r="AB23" s="13"/>
      <c r="AC23" s="32"/>
      <c r="AD23" s="13"/>
      <c r="AE23" s="32"/>
      <c r="AF23" s="13"/>
      <c r="AG23" s="32"/>
      <c r="AH23" s="13"/>
      <c r="AI23" s="32"/>
      <c r="AJ23" s="13"/>
      <c r="AK23" s="32"/>
      <c r="AL23" s="13"/>
      <c r="AM23" s="32"/>
      <c r="AN23" s="13"/>
      <c r="AO23" s="32"/>
      <c r="AP23" s="13"/>
      <c r="AQ23" s="32"/>
      <c r="AR23" s="13"/>
      <c r="AS23" s="32"/>
      <c r="AT23" s="13"/>
      <c r="AU23" s="32"/>
      <c r="AV23" s="13"/>
      <c r="AW23" s="32"/>
      <c r="AX23" s="13"/>
      <c r="AY23" s="32"/>
      <c r="AZ23" s="13"/>
      <c r="BA23" s="32"/>
      <c r="BB23" s="13"/>
      <c r="BC23" s="32"/>
      <c r="BD23" s="13"/>
      <c r="BE23" s="32"/>
      <c r="BF23" s="13"/>
      <c r="BG23" s="32"/>
      <c r="BH23" s="13"/>
    </row>
    <row r="24" spans="1:60" ht="16" thickBot="1" x14ac:dyDescent="0.25">
      <c r="A24" s="32"/>
      <c r="B24" s="13"/>
      <c r="C24" s="32"/>
      <c r="D24" s="13"/>
      <c r="E24" s="32"/>
      <c r="F24" s="13"/>
      <c r="G24" s="32"/>
      <c r="H24" s="13"/>
      <c r="I24" s="32"/>
      <c r="J24" s="13"/>
      <c r="K24" s="32"/>
      <c r="L24" s="13"/>
      <c r="M24" s="10" t="s">
        <v>582</v>
      </c>
      <c r="N24" s="13">
        <v>-1.8</v>
      </c>
      <c r="O24" s="32"/>
      <c r="P24" s="13"/>
      <c r="Q24" s="32"/>
      <c r="R24" s="13"/>
      <c r="S24" s="32"/>
      <c r="T24" s="13"/>
      <c r="U24" s="32"/>
      <c r="V24" s="13"/>
      <c r="W24" s="32"/>
      <c r="X24" s="13"/>
      <c r="Y24" s="32"/>
      <c r="Z24" s="13"/>
      <c r="AA24" s="32"/>
      <c r="AB24" s="13"/>
      <c r="AC24" s="32"/>
      <c r="AD24" s="13"/>
      <c r="AE24" s="32"/>
      <c r="AF24" s="13"/>
      <c r="AG24" s="32"/>
      <c r="AH24" s="13"/>
      <c r="AI24" s="32"/>
      <c r="AJ24" s="13"/>
      <c r="AK24" s="32"/>
      <c r="AL24" s="13"/>
      <c r="AM24" s="32"/>
      <c r="AN24" s="13"/>
      <c r="AO24" s="32"/>
      <c r="AP24" s="13"/>
      <c r="AQ24" s="32"/>
      <c r="AR24" s="13"/>
      <c r="AS24" s="32"/>
      <c r="AT24" s="13"/>
      <c r="AU24" s="32"/>
      <c r="AV24" s="13"/>
      <c r="AW24" s="32"/>
      <c r="AX24" s="13"/>
      <c r="AY24" s="32"/>
      <c r="AZ24" s="13"/>
      <c r="BA24" s="32"/>
      <c r="BB24" s="13"/>
      <c r="BC24" s="32"/>
      <c r="BD24" s="13"/>
      <c r="BE24" s="32"/>
      <c r="BF24" s="13"/>
      <c r="BG24" s="32"/>
      <c r="BH24" s="13"/>
    </row>
    <row r="25" spans="1:60" ht="16" thickBot="1" x14ac:dyDescent="0.25">
      <c r="A25" s="3" t="s">
        <v>2</v>
      </c>
      <c r="B25" s="4">
        <f>SUM(B3:B19)</f>
        <v>9</v>
      </c>
      <c r="C25" s="3" t="s">
        <v>2</v>
      </c>
      <c r="D25" s="4">
        <f>SUM(D3:D19)</f>
        <v>52.750000000000007</v>
      </c>
      <c r="E25" s="3" t="s">
        <v>2</v>
      </c>
      <c r="F25" s="4">
        <f>SUM(F3:F19)</f>
        <v>5</v>
      </c>
      <c r="G25" s="3" t="s">
        <v>2</v>
      </c>
      <c r="H25" s="4">
        <f>SUM(H3:H19)</f>
        <v>13.45</v>
      </c>
      <c r="I25" s="3" t="s">
        <v>2</v>
      </c>
      <c r="J25" s="4">
        <f>SUM(J3:J19)</f>
        <v>57.060000000000009</v>
      </c>
      <c r="K25" s="3" t="s">
        <v>2</v>
      </c>
      <c r="L25" s="4">
        <f>SUM(L3:L19)</f>
        <v>79.19</v>
      </c>
      <c r="M25" s="3" t="s">
        <v>2</v>
      </c>
      <c r="N25" s="4">
        <f>SUM(N3:N24)</f>
        <v>100.43</v>
      </c>
      <c r="O25" s="3" t="s">
        <v>2</v>
      </c>
      <c r="P25" s="4">
        <f>SUM(P3:P19)</f>
        <v>17.739999999999998</v>
      </c>
      <c r="Q25" s="3" t="s">
        <v>2</v>
      </c>
      <c r="R25" s="4">
        <f>SUM(R3:R19)</f>
        <v>4.5600000000000005</v>
      </c>
      <c r="S25" s="3" t="s">
        <v>2</v>
      </c>
      <c r="T25" s="4">
        <f>SUM(T3:T19)</f>
        <v>38.840000000000003</v>
      </c>
      <c r="U25" s="3" t="s">
        <v>2</v>
      </c>
      <c r="V25" s="4">
        <f>SUM(V3:V19)</f>
        <v>17.28</v>
      </c>
      <c r="W25" s="3" t="s">
        <v>2</v>
      </c>
      <c r="X25" s="4">
        <f>SUM(X3:X19)</f>
        <v>39.46</v>
      </c>
      <c r="Y25" s="3" t="s">
        <v>2</v>
      </c>
      <c r="Z25" s="4">
        <f>SUM(Z3:Z19)</f>
        <v>38.54</v>
      </c>
      <c r="AA25" s="3" t="s">
        <v>2</v>
      </c>
      <c r="AB25" s="4">
        <f>SUM(AB3:AB19)</f>
        <v>506.59000000000003</v>
      </c>
      <c r="AC25" s="3" t="s">
        <v>2</v>
      </c>
      <c r="AD25" s="4">
        <f>SUM(AD3:AD19)</f>
        <v>2027.79</v>
      </c>
      <c r="AE25" s="3" t="s">
        <v>2</v>
      </c>
      <c r="AF25" s="4">
        <f>SUM(AF3:AF19)</f>
        <v>-8.3199999999999967</v>
      </c>
      <c r="AG25" s="3" t="s">
        <v>2</v>
      </c>
      <c r="AH25" s="4">
        <f>SUM(AH3:AH19)</f>
        <v>15.899999999999999</v>
      </c>
      <c r="AI25" s="3" t="s">
        <v>2</v>
      </c>
      <c r="AJ25" s="4">
        <f>SUM(AJ3:AJ19)</f>
        <v>3.98</v>
      </c>
      <c r="AK25" s="3" t="s">
        <v>2</v>
      </c>
      <c r="AL25" s="4">
        <f>SUM(AL3:AL19)</f>
        <v>9.75</v>
      </c>
      <c r="AM25" s="3" t="s">
        <v>2</v>
      </c>
      <c r="AN25" s="4">
        <f>SUM(AN3:AN19)</f>
        <v>13.61</v>
      </c>
      <c r="AO25" s="3" t="s">
        <v>2</v>
      </c>
      <c r="AP25" s="4">
        <f>SUM(AP3:AP19)</f>
        <v>9</v>
      </c>
      <c r="AQ25" s="3" t="s">
        <v>2</v>
      </c>
      <c r="AR25" s="4">
        <f>SUM(AR3:AR19)</f>
        <v>6</v>
      </c>
      <c r="AS25" s="3" t="s">
        <v>2</v>
      </c>
      <c r="AT25" s="4">
        <f>SUM(AT3:AT19)</f>
        <v>24.3</v>
      </c>
      <c r="AU25" s="3" t="s">
        <v>2</v>
      </c>
      <c r="AV25" s="4">
        <f>SUM(AV3:AV19)</f>
        <v>17.46</v>
      </c>
      <c r="AW25" s="3" t="s">
        <v>2</v>
      </c>
      <c r="AX25" s="4">
        <f>SUM(AX3:AX19)</f>
        <v>19.840000000000003</v>
      </c>
      <c r="AY25" s="3" t="s">
        <v>2</v>
      </c>
      <c r="AZ25" s="4">
        <f>SUM(AZ3:AZ19)</f>
        <v>21</v>
      </c>
      <c r="BA25" s="3" t="s">
        <v>2</v>
      </c>
      <c r="BB25" s="4">
        <f>SUM(BB3:BB19)</f>
        <v>21.25</v>
      </c>
      <c r="BC25" s="3" t="s">
        <v>2</v>
      </c>
      <c r="BD25" s="4">
        <f>SUM(BD3:BD19)</f>
        <v>-1200</v>
      </c>
      <c r="BE25" s="3" t="s">
        <v>2</v>
      </c>
      <c r="BF25" s="4">
        <f>SUM(BF3:BF19)</f>
        <v>19.11</v>
      </c>
      <c r="BG25" s="3" t="s">
        <v>2</v>
      </c>
      <c r="BH25" s="4">
        <f>SUM(BH3:BH19)</f>
        <v>16</v>
      </c>
    </row>
    <row r="28" spans="1:60" ht="16" thickBot="1" x14ac:dyDescent="0.25"/>
    <row r="29" spans="1:60" ht="16" thickBot="1" x14ac:dyDescent="0.25">
      <c r="A29" s="5" t="s">
        <v>3</v>
      </c>
      <c r="B29" s="4">
        <f>SUM(25:25)</f>
        <v>1996.5600000000002</v>
      </c>
      <c r="D29" s="6"/>
      <c r="E29" t="s">
        <v>7</v>
      </c>
    </row>
    <row r="30" spans="1:60" x14ac:dyDescent="0.2">
      <c r="D30" s="7"/>
      <c r="E30" t="s">
        <v>8</v>
      </c>
    </row>
    <row r="31" spans="1:60" x14ac:dyDescent="0.2">
      <c r="D31" s="8"/>
      <c r="E31" t="s">
        <v>9</v>
      </c>
    </row>
    <row r="32" spans="1:60" x14ac:dyDescent="0.2">
      <c r="D32" s="9"/>
      <c r="E32" t="s">
        <v>10</v>
      </c>
    </row>
  </sheetData>
  <mergeCells count="30">
    <mergeCell ref="K1:L1"/>
    <mergeCell ref="A1:B1"/>
    <mergeCell ref="C1:D1"/>
    <mergeCell ref="E1:F1"/>
    <mergeCell ref="G1:H1"/>
    <mergeCell ref="I1:J1"/>
    <mergeCell ref="AG1:AH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U1:AV1"/>
    <mergeCell ref="AI1:AJ1"/>
    <mergeCell ref="AK1:AL1"/>
    <mergeCell ref="AM1:AN1"/>
    <mergeCell ref="AO1:AP1"/>
    <mergeCell ref="AQ1:AR1"/>
    <mergeCell ref="AS1:AT1"/>
    <mergeCell ref="BG1:BH1"/>
    <mergeCell ref="AW1:AX1"/>
    <mergeCell ref="AY1:AZ1"/>
    <mergeCell ref="BA1:BB1"/>
    <mergeCell ref="BC1:BD1"/>
    <mergeCell ref="BE1:B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4796-DCF6-4887-8B33-5551DDAA476A}">
  <dimension ref="A1:AX40"/>
  <sheetViews>
    <sheetView workbookViewId="0">
      <selection activeCell="AA1" sqref="AA1:AN1"/>
    </sheetView>
  </sheetViews>
  <sheetFormatPr baseColWidth="10" defaultColWidth="8.83203125" defaultRowHeight="15" x14ac:dyDescent="0.2"/>
  <cols>
    <col min="2" max="2" width="10.5" bestFit="1" customWidth="1"/>
    <col min="20" max="20" width="10.5" bestFit="1" customWidth="1"/>
    <col min="26" max="26" width="10.5" bestFit="1" customWidth="1"/>
  </cols>
  <sheetData>
    <row r="1" spans="1:50" ht="16" thickBot="1" x14ac:dyDescent="0.25">
      <c r="A1" s="65" t="s">
        <v>632</v>
      </c>
      <c r="B1" s="66"/>
      <c r="C1" s="65" t="s">
        <v>633</v>
      </c>
      <c r="D1" s="66"/>
      <c r="E1" s="67" t="s">
        <v>645</v>
      </c>
      <c r="F1" s="68"/>
      <c r="G1" s="65" t="s">
        <v>651</v>
      </c>
      <c r="H1" s="66"/>
      <c r="I1" s="67" t="s">
        <v>673</v>
      </c>
      <c r="J1" s="68"/>
      <c r="K1" s="67" t="s">
        <v>658</v>
      </c>
      <c r="L1" s="68"/>
      <c r="M1" s="67" t="s">
        <v>659</v>
      </c>
      <c r="N1" s="68"/>
      <c r="O1" s="67" t="s">
        <v>660</v>
      </c>
      <c r="P1" s="68"/>
      <c r="Q1" s="67" t="s">
        <v>661</v>
      </c>
      <c r="R1" s="68"/>
      <c r="S1" s="67" t="s">
        <v>662</v>
      </c>
      <c r="T1" s="68"/>
      <c r="U1" s="67" t="s">
        <v>663</v>
      </c>
      <c r="V1" s="68"/>
      <c r="W1" s="67" t="s">
        <v>686</v>
      </c>
      <c r="X1" s="68"/>
      <c r="Y1" s="67" t="s">
        <v>687</v>
      </c>
      <c r="Z1" s="68"/>
      <c r="AA1" s="67" t="s">
        <v>688</v>
      </c>
      <c r="AB1" s="68"/>
      <c r="AC1" s="67" t="s">
        <v>689</v>
      </c>
      <c r="AD1" s="68"/>
      <c r="AE1" s="67" t="s">
        <v>690</v>
      </c>
      <c r="AF1" s="68"/>
      <c r="AG1" s="67" t="s">
        <v>691</v>
      </c>
      <c r="AH1" s="68"/>
      <c r="AI1" s="67" t="s">
        <v>692</v>
      </c>
      <c r="AJ1" s="68"/>
      <c r="AK1" s="67" t="s">
        <v>693</v>
      </c>
      <c r="AL1" s="68"/>
      <c r="AM1" s="67" t="s">
        <v>695</v>
      </c>
      <c r="AN1" s="68"/>
      <c r="AO1" s="67" t="s">
        <v>694</v>
      </c>
      <c r="AP1" s="68"/>
      <c r="AQ1" s="67" t="s">
        <v>737</v>
      </c>
      <c r="AR1" s="68"/>
      <c r="AS1" s="67" t="s">
        <v>738</v>
      </c>
      <c r="AT1" s="68"/>
      <c r="AU1" s="67" t="s">
        <v>739</v>
      </c>
      <c r="AV1" s="68"/>
      <c r="AW1" s="67" t="s">
        <v>740</v>
      </c>
      <c r="AX1" s="68"/>
    </row>
    <row r="2" spans="1:50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  <c r="AK2" s="43" t="s">
        <v>0</v>
      </c>
      <c r="AL2" s="44" t="s">
        <v>1</v>
      </c>
      <c r="AM2" s="1" t="s">
        <v>0</v>
      </c>
      <c r="AN2" s="2" t="s">
        <v>1</v>
      </c>
      <c r="AO2" s="43" t="s">
        <v>0</v>
      </c>
      <c r="AP2" s="44" t="s">
        <v>1</v>
      </c>
      <c r="AQ2" s="43" t="s">
        <v>0</v>
      </c>
      <c r="AR2" s="44" t="s">
        <v>1</v>
      </c>
      <c r="AS2" s="43" t="s">
        <v>0</v>
      </c>
      <c r="AT2" s="44" t="s">
        <v>1</v>
      </c>
      <c r="AU2" s="43" t="s">
        <v>0</v>
      </c>
      <c r="AV2" s="44" t="s">
        <v>1</v>
      </c>
      <c r="AW2" s="43" t="s">
        <v>0</v>
      </c>
      <c r="AX2" s="44" t="s">
        <v>1</v>
      </c>
    </row>
    <row r="3" spans="1:50" x14ac:dyDescent="0.2">
      <c r="A3" s="30" t="s">
        <v>92</v>
      </c>
      <c r="B3" s="12">
        <v>9</v>
      </c>
      <c r="C3" s="27" t="s">
        <v>246</v>
      </c>
      <c r="D3" s="12">
        <v>1.99</v>
      </c>
      <c r="E3" s="27" t="s">
        <v>646</v>
      </c>
      <c r="F3" s="12">
        <v>0.79</v>
      </c>
      <c r="G3" s="29" t="s">
        <v>652</v>
      </c>
      <c r="H3" s="12">
        <v>6.97</v>
      </c>
      <c r="I3" s="27" t="s">
        <v>674</v>
      </c>
      <c r="J3" s="12">
        <v>2.2000000000000002</v>
      </c>
      <c r="K3" s="27" t="s">
        <v>482</v>
      </c>
      <c r="L3" s="12">
        <v>6.2</v>
      </c>
      <c r="M3" s="10" t="s">
        <v>66</v>
      </c>
      <c r="N3" s="13">
        <v>1.1000000000000001</v>
      </c>
      <c r="O3" s="29" t="s">
        <v>667</v>
      </c>
      <c r="P3" s="12">
        <v>24.99</v>
      </c>
      <c r="Q3" s="27" t="s">
        <v>536</v>
      </c>
      <c r="R3" s="12">
        <v>21</v>
      </c>
      <c r="S3" s="27" t="s">
        <v>6</v>
      </c>
      <c r="T3" s="12">
        <v>2.65</v>
      </c>
      <c r="U3" s="27" t="s">
        <v>664</v>
      </c>
      <c r="V3" s="12">
        <v>1.3</v>
      </c>
      <c r="W3" s="27" t="s">
        <v>386</v>
      </c>
      <c r="X3" s="12">
        <v>0.85</v>
      </c>
      <c r="Y3" s="27" t="s">
        <v>136</v>
      </c>
      <c r="Z3" s="12">
        <v>11.25</v>
      </c>
      <c r="AA3" s="27" t="s">
        <v>701</v>
      </c>
      <c r="AB3" s="12">
        <v>1.29</v>
      </c>
      <c r="AC3" s="27" t="s">
        <v>498</v>
      </c>
      <c r="AD3" s="36">
        <v>4.99</v>
      </c>
      <c r="AE3" s="49" t="s">
        <v>704</v>
      </c>
      <c r="AF3" s="50">
        <f>5.2+1.75</f>
        <v>6.95</v>
      </c>
      <c r="AG3" s="49" t="s">
        <v>235</v>
      </c>
      <c r="AH3" s="39">
        <v>24.9</v>
      </c>
      <c r="AI3" s="57" t="s">
        <v>215</v>
      </c>
      <c r="AJ3" s="39">
        <v>12.65</v>
      </c>
      <c r="AK3" s="61" t="s">
        <v>707</v>
      </c>
      <c r="AL3" s="45">
        <v>-0.25</v>
      </c>
      <c r="AM3" s="60" t="s">
        <v>696</v>
      </c>
      <c r="AN3" s="12">
        <v>19</v>
      </c>
      <c r="AO3" s="49" t="s">
        <v>700</v>
      </c>
      <c r="AP3" s="45">
        <v>29.68</v>
      </c>
      <c r="AQ3" s="62" t="s">
        <v>708</v>
      </c>
      <c r="AR3" s="45">
        <f>3+5.2</f>
        <v>8.1999999999999993</v>
      </c>
      <c r="AS3" s="49" t="s">
        <v>709</v>
      </c>
      <c r="AT3" s="45">
        <v>2.25</v>
      </c>
      <c r="AU3" s="62" t="s">
        <v>710</v>
      </c>
      <c r="AV3" s="45">
        <v>1.4</v>
      </c>
      <c r="AW3" s="61" t="s">
        <v>711</v>
      </c>
      <c r="AX3" s="45">
        <v>10.1</v>
      </c>
    </row>
    <row r="4" spans="1:50" x14ac:dyDescent="0.2">
      <c r="A4" s="31"/>
      <c r="B4" s="12"/>
      <c r="C4" s="27" t="s">
        <v>634</v>
      </c>
      <c r="D4" s="12">
        <v>1.89</v>
      </c>
      <c r="E4" s="27" t="s">
        <v>647</v>
      </c>
      <c r="F4" s="12">
        <v>1.25</v>
      </c>
      <c r="G4" s="27" t="s">
        <v>653</v>
      </c>
      <c r="H4" s="12">
        <v>3.49</v>
      </c>
      <c r="I4" s="27" t="s">
        <v>675</v>
      </c>
      <c r="J4" s="12">
        <v>1.25</v>
      </c>
      <c r="K4" s="31"/>
      <c r="L4" s="12"/>
      <c r="M4" s="10" t="s">
        <v>669</v>
      </c>
      <c r="N4" s="13">
        <v>1.1499999999999999</v>
      </c>
      <c r="O4" s="31"/>
      <c r="P4" s="12"/>
      <c r="Q4" s="30" t="s">
        <v>128</v>
      </c>
      <c r="R4" s="12">
        <v>0.75</v>
      </c>
      <c r="S4" s="27" t="s">
        <v>71</v>
      </c>
      <c r="T4" s="12">
        <v>4.8899999999999997</v>
      </c>
      <c r="U4" s="27" t="s">
        <v>665</v>
      </c>
      <c r="V4" s="12">
        <v>1.45</v>
      </c>
      <c r="W4" s="30" t="s">
        <v>698</v>
      </c>
      <c r="X4" s="12">
        <v>1.0900000000000001</v>
      </c>
      <c r="Y4" s="31"/>
      <c r="Z4" s="12"/>
      <c r="AA4" s="27" t="s">
        <v>702</v>
      </c>
      <c r="AB4" s="12">
        <v>2.19</v>
      </c>
      <c r="AC4" s="27" t="s">
        <v>511</v>
      </c>
      <c r="AD4" s="36">
        <v>3.99</v>
      </c>
      <c r="AE4" s="27" t="s">
        <v>590</v>
      </c>
      <c r="AF4" s="47">
        <v>3.4</v>
      </c>
      <c r="AG4" s="28" t="s">
        <v>105</v>
      </c>
      <c r="AH4" s="13">
        <v>3</v>
      </c>
      <c r="AI4" s="58" t="s">
        <v>258</v>
      </c>
      <c r="AJ4" s="12">
        <v>20</v>
      </c>
      <c r="AK4" s="31"/>
      <c r="AL4" s="12"/>
      <c r="AM4" s="55" t="s">
        <v>242</v>
      </c>
      <c r="AN4" s="12">
        <v>6.2</v>
      </c>
      <c r="AO4" s="29" t="s">
        <v>713</v>
      </c>
      <c r="AP4" s="40">
        <v>7.99</v>
      </c>
      <c r="AQ4" s="30" t="s">
        <v>714</v>
      </c>
      <c r="AR4" s="40">
        <v>1.8</v>
      </c>
      <c r="AS4" s="27" t="s">
        <v>540</v>
      </c>
      <c r="AT4" s="40">
        <v>1.25</v>
      </c>
      <c r="AU4" s="30" t="s">
        <v>715</v>
      </c>
      <c r="AV4" s="40">
        <v>6.5</v>
      </c>
      <c r="AW4" s="30" t="s">
        <v>716</v>
      </c>
      <c r="AX4" s="40">
        <v>28.8</v>
      </c>
    </row>
    <row r="5" spans="1:50" x14ac:dyDescent="0.2">
      <c r="A5" s="31"/>
      <c r="B5" s="12"/>
      <c r="C5" s="27" t="s">
        <v>635</v>
      </c>
      <c r="D5" s="12">
        <v>0.79</v>
      </c>
      <c r="E5" s="27" t="s">
        <v>531</v>
      </c>
      <c r="F5" s="12">
        <v>1.89</v>
      </c>
      <c r="G5" s="29" t="s">
        <v>654</v>
      </c>
      <c r="H5" s="12">
        <v>12.47</v>
      </c>
      <c r="I5" s="31"/>
      <c r="J5" s="12"/>
      <c r="K5" s="31"/>
      <c r="L5" s="12"/>
      <c r="M5" s="10" t="s">
        <v>670</v>
      </c>
      <c r="N5" s="13">
        <v>1.3</v>
      </c>
      <c r="O5" s="31"/>
      <c r="P5" s="12"/>
      <c r="Q5" s="27" t="s">
        <v>171</v>
      </c>
      <c r="R5" s="12">
        <v>2.0499999999999998</v>
      </c>
      <c r="S5" s="27" t="s">
        <v>676</v>
      </c>
      <c r="T5" s="12">
        <f>2*3.99</f>
        <v>7.98</v>
      </c>
      <c r="U5" s="27" t="s">
        <v>666</v>
      </c>
      <c r="V5" s="12">
        <f>2*1.95</f>
        <v>3.9</v>
      </c>
      <c r="W5" s="31"/>
      <c r="X5" s="12"/>
      <c r="Y5" s="31"/>
      <c r="Z5" s="12"/>
      <c r="AA5" s="27" t="s">
        <v>703</v>
      </c>
      <c r="AB5" s="12">
        <v>0.53</v>
      </c>
      <c r="AC5" s="31"/>
      <c r="AD5" s="36"/>
      <c r="AE5" s="27" t="s">
        <v>93</v>
      </c>
      <c r="AF5" s="47">
        <f>4.01+14.11</f>
        <v>18.119999999999997</v>
      </c>
      <c r="AG5" s="29" t="s">
        <v>215</v>
      </c>
      <c r="AH5" s="40">
        <v>12.65</v>
      </c>
      <c r="AI5" s="55" t="s">
        <v>705</v>
      </c>
      <c r="AJ5" s="12">
        <v>1.85</v>
      </c>
      <c r="AK5" s="31"/>
      <c r="AL5" s="12"/>
      <c r="AM5" s="55" t="s">
        <v>697</v>
      </c>
      <c r="AN5" s="12">
        <v>5.5</v>
      </c>
      <c r="AO5" s="27" t="s">
        <v>719</v>
      </c>
      <c r="AP5" s="40">
        <v>14</v>
      </c>
      <c r="AQ5" s="27" t="s">
        <v>742</v>
      </c>
      <c r="AR5" s="40">
        <f>12.42+12.43</f>
        <v>24.85</v>
      </c>
      <c r="AS5" s="27" t="s">
        <v>720</v>
      </c>
      <c r="AT5" s="40">
        <v>2.95</v>
      </c>
      <c r="AU5" s="30" t="s">
        <v>721</v>
      </c>
      <c r="AV5" s="40">
        <v>7</v>
      </c>
      <c r="AW5" s="30" t="s">
        <v>722</v>
      </c>
      <c r="AX5" s="40">
        <f>9.99+4.99</f>
        <v>14.98</v>
      </c>
    </row>
    <row r="6" spans="1:50" x14ac:dyDescent="0.2">
      <c r="A6" s="32"/>
      <c r="B6" s="13"/>
      <c r="C6" s="11" t="s">
        <v>413</v>
      </c>
      <c r="D6" s="13">
        <f>2*0.57</f>
        <v>1.1399999999999999</v>
      </c>
      <c r="E6" s="10" t="s">
        <v>648</v>
      </c>
      <c r="F6" s="13">
        <v>0.69</v>
      </c>
      <c r="G6" s="28" t="s">
        <v>655</v>
      </c>
      <c r="H6" s="13">
        <v>9</v>
      </c>
      <c r="I6" s="32"/>
      <c r="J6" s="13"/>
      <c r="K6" s="32"/>
      <c r="L6" s="13"/>
      <c r="M6" s="10" t="s">
        <v>671</v>
      </c>
      <c r="N6" s="13">
        <v>1.65</v>
      </c>
      <c r="O6" s="32"/>
      <c r="P6" s="13"/>
      <c r="Q6" s="10" t="s">
        <v>246</v>
      </c>
      <c r="R6" s="13">
        <v>2.6</v>
      </c>
      <c r="S6" s="10" t="s">
        <v>677</v>
      </c>
      <c r="T6" s="13">
        <v>3.99</v>
      </c>
      <c r="U6" s="10" t="s">
        <v>12</v>
      </c>
      <c r="V6" s="13">
        <v>0.9</v>
      </c>
      <c r="W6" s="32"/>
      <c r="X6" s="13"/>
      <c r="Y6" s="32"/>
      <c r="Z6" s="13"/>
      <c r="AA6" s="32"/>
      <c r="AB6" s="13"/>
      <c r="AC6" s="32"/>
      <c r="AD6" s="37"/>
      <c r="AE6" s="30" t="s">
        <v>717</v>
      </c>
      <c r="AF6" s="47">
        <f>12.99+20.2+3.98</f>
        <v>37.169999999999995</v>
      </c>
      <c r="AG6" s="53"/>
      <c r="AH6" s="54"/>
      <c r="AI6" s="56" t="s">
        <v>706</v>
      </c>
      <c r="AJ6" s="13">
        <v>0.99</v>
      </c>
      <c r="AK6" s="32"/>
      <c r="AL6" s="13"/>
      <c r="AM6" s="56" t="s">
        <v>699</v>
      </c>
      <c r="AN6" s="13">
        <v>2.95</v>
      </c>
      <c r="AO6" s="30" t="s">
        <v>724</v>
      </c>
      <c r="AP6" s="40">
        <v>70</v>
      </c>
      <c r="AQ6" s="31"/>
      <c r="AR6" s="40"/>
      <c r="AS6" s="27" t="s">
        <v>174</v>
      </c>
      <c r="AT6" s="40">
        <v>-2.95</v>
      </c>
      <c r="AU6" s="30" t="s">
        <v>548</v>
      </c>
      <c r="AV6" s="40">
        <v>3.2</v>
      </c>
      <c r="AW6" s="29" t="s">
        <v>725</v>
      </c>
      <c r="AX6" s="40">
        <f>3.99+1.99</f>
        <v>5.98</v>
      </c>
    </row>
    <row r="7" spans="1:50" x14ac:dyDescent="0.2">
      <c r="A7" s="32"/>
      <c r="B7" s="13"/>
      <c r="C7" s="32"/>
      <c r="D7" s="13"/>
      <c r="E7" s="10" t="s">
        <v>649</v>
      </c>
      <c r="F7" s="13">
        <v>1.85</v>
      </c>
      <c r="G7" s="10" t="s">
        <v>656</v>
      </c>
      <c r="H7" s="13">
        <v>4</v>
      </c>
      <c r="I7" s="32"/>
      <c r="J7" s="13"/>
      <c r="K7" s="32"/>
      <c r="L7" s="13"/>
      <c r="M7" s="10" t="s">
        <v>672</v>
      </c>
      <c r="N7" s="13">
        <v>5.15</v>
      </c>
      <c r="O7" s="32"/>
      <c r="P7" s="13"/>
      <c r="Q7" s="10" t="s">
        <v>668</v>
      </c>
      <c r="R7" s="13">
        <v>1.25</v>
      </c>
      <c r="S7" s="10" t="s">
        <v>272</v>
      </c>
      <c r="T7" s="13">
        <v>1.49</v>
      </c>
      <c r="U7" s="28" t="s">
        <v>83</v>
      </c>
      <c r="V7" s="13">
        <v>2</v>
      </c>
      <c r="W7" s="32"/>
      <c r="X7" s="13"/>
      <c r="Y7" s="32"/>
      <c r="Z7" s="13"/>
      <c r="AA7" s="32"/>
      <c r="AB7" s="13"/>
      <c r="AC7" s="32"/>
      <c r="AD7" s="37"/>
      <c r="AE7" s="29" t="s">
        <v>723</v>
      </c>
      <c r="AF7" s="47">
        <v>0.49</v>
      </c>
      <c r="AG7" s="32"/>
      <c r="AH7" s="13"/>
      <c r="AI7" s="55" t="s">
        <v>386</v>
      </c>
      <c r="AJ7" s="12">
        <v>0.89</v>
      </c>
      <c r="AK7" s="32"/>
      <c r="AL7" s="13"/>
      <c r="AM7" s="56" t="s">
        <v>700</v>
      </c>
      <c r="AN7" s="13">
        <v>29.68</v>
      </c>
      <c r="AO7" s="31"/>
      <c r="AP7" s="40"/>
      <c r="AQ7" s="31"/>
      <c r="AR7" s="40"/>
      <c r="AS7" s="30" t="s">
        <v>726</v>
      </c>
      <c r="AT7" s="40">
        <v>3</v>
      </c>
      <c r="AU7" s="27" t="s">
        <v>727</v>
      </c>
      <c r="AV7" s="40">
        <v>19.350000000000001</v>
      </c>
      <c r="AW7" s="30" t="s">
        <v>728</v>
      </c>
      <c r="AX7" s="40">
        <f>2.7+0.85+4.65+2.55+1.7</f>
        <v>12.45</v>
      </c>
    </row>
    <row r="8" spans="1:50" x14ac:dyDescent="0.2">
      <c r="A8" s="32"/>
      <c r="B8" s="13"/>
      <c r="C8" s="32"/>
      <c r="D8" s="13"/>
      <c r="E8" s="10" t="s">
        <v>650</v>
      </c>
      <c r="F8" s="13">
        <v>1.19</v>
      </c>
      <c r="G8" s="28" t="s">
        <v>657</v>
      </c>
      <c r="H8" s="13">
        <f>2*18</f>
        <v>36</v>
      </c>
      <c r="I8" s="32"/>
      <c r="J8" s="13"/>
      <c r="K8" s="32"/>
      <c r="L8" s="13"/>
      <c r="M8" s="28" t="s">
        <v>161</v>
      </c>
      <c r="N8" s="13">
        <v>-0.43</v>
      </c>
      <c r="O8" s="32"/>
      <c r="P8" s="13"/>
      <c r="Q8" s="10" t="s">
        <v>174</v>
      </c>
      <c r="R8" s="13">
        <v>-2.58</v>
      </c>
      <c r="S8" s="10" t="s">
        <v>74</v>
      </c>
      <c r="T8" s="13">
        <v>0.85</v>
      </c>
      <c r="U8" s="10" t="s">
        <v>621</v>
      </c>
      <c r="V8" s="13">
        <v>1.75</v>
      </c>
      <c r="W8" s="32"/>
      <c r="X8" s="13"/>
      <c r="Y8" s="32"/>
      <c r="Z8" s="13"/>
      <c r="AA8" s="32"/>
      <c r="AB8" s="13"/>
      <c r="AC8" s="32"/>
      <c r="AD8" s="37"/>
      <c r="AE8" s="27" t="s">
        <v>741</v>
      </c>
      <c r="AF8" s="47">
        <v>11.25</v>
      </c>
      <c r="AG8" s="32"/>
      <c r="AH8" s="13"/>
      <c r="AI8" s="55" t="s">
        <v>712</v>
      </c>
      <c r="AJ8" s="40">
        <v>6.2</v>
      </c>
      <c r="AK8" s="32"/>
      <c r="AL8" s="13"/>
      <c r="AM8" s="59" t="s">
        <v>258</v>
      </c>
      <c r="AN8" s="13">
        <v>20</v>
      </c>
      <c r="AO8" s="31"/>
      <c r="AP8" s="40"/>
      <c r="AQ8" s="31"/>
      <c r="AR8" s="40"/>
      <c r="AS8" s="30" t="s">
        <v>92</v>
      </c>
      <c r="AT8" s="40">
        <v>9</v>
      </c>
      <c r="AU8" s="30" t="s">
        <v>726</v>
      </c>
      <c r="AV8" s="40">
        <v>3</v>
      </c>
      <c r="AW8" s="30" t="s">
        <v>726</v>
      </c>
      <c r="AX8" s="40">
        <v>3</v>
      </c>
    </row>
    <row r="9" spans="1:50" x14ac:dyDescent="0.2">
      <c r="A9" s="32"/>
      <c r="B9" s="13"/>
      <c r="C9" s="32"/>
      <c r="D9" s="13"/>
      <c r="E9" s="32"/>
      <c r="F9" s="13"/>
      <c r="G9" s="32"/>
      <c r="H9" s="13"/>
      <c r="I9" s="32"/>
      <c r="J9" s="13"/>
      <c r="K9" s="32"/>
      <c r="L9" s="13"/>
      <c r="M9" s="32"/>
      <c r="N9" s="13"/>
      <c r="O9" s="32"/>
      <c r="P9" s="13"/>
      <c r="Q9" s="32"/>
      <c r="R9" s="13"/>
      <c r="S9" s="10" t="s">
        <v>617</v>
      </c>
      <c r="T9" s="13">
        <v>1.99</v>
      </c>
      <c r="U9" s="32"/>
      <c r="V9" s="13"/>
      <c r="W9" s="32"/>
      <c r="X9" s="13"/>
      <c r="Y9" s="32"/>
      <c r="Z9" s="13"/>
      <c r="AA9" s="32"/>
      <c r="AB9" s="13"/>
      <c r="AC9" s="32"/>
      <c r="AD9" s="37"/>
      <c r="AE9" s="29" t="s">
        <v>215</v>
      </c>
      <c r="AF9" s="47">
        <v>13.14</v>
      </c>
      <c r="AG9" s="32"/>
      <c r="AH9" s="13"/>
      <c r="AI9" s="55" t="s">
        <v>718</v>
      </c>
      <c r="AJ9" s="40">
        <v>3.73</v>
      </c>
      <c r="AK9" s="32"/>
      <c r="AL9" s="13"/>
      <c r="AM9" s="38"/>
      <c r="AN9" s="13"/>
      <c r="AO9" s="31"/>
      <c r="AP9" s="46"/>
      <c r="AQ9" s="31"/>
      <c r="AR9" s="46"/>
      <c r="AS9" s="29" t="s">
        <v>730</v>
      </c>
      <c r="AT9" s="40">
        <f>7.75+7.65</f>
        <v>15.4</v>
      </c>
      <c r="AU9" s="27" t="s">
        <v>731</v>
      </c>
      <c r="AV9" s="40">
        <v>3.5</v>
      </c>
      <c r="AW9" s="27" t="s">
        <v>732</v>
      </c>
      <c r="AX9" s="40">
        <v>16.899999999999999</v>
      </c>
    </row>
    <row r="10" spans="1:50" x14ac:dyDescent="0.2">
      <c r="A10" s="32"/>
      <c r="B10" s="13"/>
      <c r="C10" s="32"/>
      <c r="D10" s="13"/>
      <c r="E10" s="32"/>
      <c r="F10" s="13"/>
      <c r="G10" s="32"/>
      <c r="H10" s="13"/>
      <c r="I10" s="32"/>
      <c r="J10" s="13"/>
      <c r="K10" s="32"/>
      <c r="L10" s="13"/>
      <c r="M10" s="32"/>
      <c r="N10" s="13"/>
      <c r="O10" s="32"/>
      <c r="P10" s="13"/>
      <c r="Q10" s="32"/>
      <c r="R10" s="13"/>
      <c r="S10" s="10" t="s">
        <v>678</v>
      </c>
      <c r="T10" s="13">
        <v>1.89</v>
      </c>
      <c r="U10" s="32"/>
      <c r="V10" s="13"/>
      <c r="W10" s="32"/>
      <c r="X10" s="13"/>
      <c r="Y10" s="32"/>
      <c r="Z10" s="13"/>
      <c r="AA10" s="32"/>
      <c r="AB10" s="13"/>
      <c r="AC10" s="32"/>
      <c r="AD10" s="37"/>
      <c r="AE10" s="29" t="s">
        <v>729</v>
      </c>
      <c r="AF10" s="47">
        <v>15</v>
      </c>
      <c r="AG10" s="32"/>
      <c r="AH10" s="13"/>
      <c r="AI10" s="38"/>
      <c r="AJ10" s="13"/>
      <c r="AK10" s="32"/>
      <c r="AL10" s="13"/>
      <c r="AM10" s="38"/>
      <c r="AN10" s="13"/>
      <c r="AO10" s="31"/>
      <c r="AP10" s="46"/>
      <c r="AQ10" s="31"/>
      <c r="AR10" s="46"/>
      <c r="AS10" s="31"/>
      <c r="AT10" s="40"/>
      <c r="AU10" s="29" t="s">
        <v>734</v>
      </c>
      <c r="AV10" s="40">
        <v>3</v>
      </c>
      <c r="AW10" s="30" t="s">
        <v>258</v>
      </c>
      <c r="AX10" s="40">
        <v>200</v>
      </c>
    </row>
    <row r="11" spans="1:50" x14ac:dyDescent="0.2">
      <c r="A11" s="32"/>
      <c r="B11" s="13"/>
      <c r="C11" s="32"/>
      <c r="D11" s="13"/>
      <c r="E11" s="32"/>
      <c r="F11" s="13"/>
      <c r="G11" s="32"/>
      <c r="H11" s="13"/>
      <c r="I11" s="32"/>
      <c r="J11" s="13"/>
      <c r="K11" s="32"/>
      <c r="L11" s="13"/>
      <c r="M11" s="32"/>
      <c r="N11" s="13"/>
      <c r="O11" s="32"/>
      <c r="P11" s="13"/>
      <c r="Q11" s="32"/>
      <c r="R11" s="13"/>
      <c r="S11" s="10" t="s">
        <v>679</v>
      </c>
      <c r="T11" s="13">
        <v>1.49</v>
      </c>
      <c r="U11" s="32"/>
      <c r="V11" s="13"/>
      <c r="W11" s="32"/>
      <c r="X11" s="13"/>
      <c r="Y11" s="32"/>
      <c r="Z11" s="13"/>
      <c r="AA11" s="32"/>
      <c r="AB11" s="13"/>
      <c r="AC11" s="32"/>
      <c r="AD11" s="37"/>
      <c r="AE11" s="27" t="s">
        <v>733</v>
      </c>
      <c r="AF11" s="47">
        <v>5.4</v>
      </c>
      <c r="AG11" s="32"/>
      <c r="AH11" s="13"/>
      <c r="AI11" s="38"/>
      <c r="AJ11" s="13"/>
      <c r="AK11" s="32"/>
      <c r="AL11" s="13"/>
      <c r="AM11" s="38"/>
      <c r="AN11" s="13"/>
      <c r="AO11" s="31"/>
      <c r="AP11" s="46"/>
      <c r="AQ11" s="31"/>
      <c r="AR11" s="46"/>
      <c r="AS11" s="31"/>
      <c r="AT11" s="40"/>
      <c r="AU11" s="31"/>
      <c r="AV11" s="46"/>
      <c r="AW11" s="29" t="s">
        <v>735</v>
      </c>
      <c r="AX11" s="40">
        <v>12</v>
      </c>
    </row>
    <row r="12" spans="1:50" x14ac:dyDescent="0.2">
      <c r="A12" s="32"/>
      <c r="B12" s="13"/>
      <c r="C12" s="32"/>
      <c r="D12" s="13"/>
      <c r="E12" s="32"/>
      <c r="F12" s="13"/>
      <c r="G12" s="32"/>
      <c r="H12" s="13"/>
      <c r="I12" s="32"/>
      <c r="J12" s="13"/>
      <c r="K12" s="32"/>
      <c r="L12" s="13"/>
      <c r="M12" s="32"/>
      <c r="N12" s="13"/>
      <c r="O12" s="32"/>
      <c r="P12" s="13"/>
      <c r="Q12" s="32"/>
      <c r="R12" s="13"/>
      <c r="S12" s="10" t="s">
        <v>680</v>
      </c>
      <c r="T12" s="13">
        <f>2*0.95-0.95</f>
        <v>0.95</v>
      </c>
      <c r="U12" s="32"/>
      <c r="V12" s="13"/>
      <c r="W12" s="32"/>
      <c r="X12" s="13"/>
      <c r="Y12" s="32"/>
      <c r="Z12" s="13"/>
      <c r="AA12" s="32"/>
      <c r="AB12" s="13"/>
      <c r="AC12" s="32"/>
      <c r="AD12" s="37"/>
      <c r="AE12" s="32"/>
      <c r="AF12" s="37"/>
      <c r="AG12" s="32"/>
      <c r="AH12" s="13"/>
      <c r="AI12" s="38"/>
      <c r="AJ12" s="13"/>
      <c r="AK12" s="32"/>
      <c r="AL12" s="13"/>
      <c r="AM12" s="38"/>
      <c r="AN12" s="13"/>
      <c r="AO12" s="31"/>
      <c r="AP12" s="46"/>
      <c r="AQ12" s="31"/>
      <c r="AR12" s="46"/>
      <c r="AS12" s="31"/>
      <c r="AT12" s="46"/>
      <c r="AU12" s="31"/>
      <c r="AV12" s="48"/>
      <c r="AW12" s="30" t="s">
        <v>736</v>
      </c>
      <c r="AX12" s="40">
        <v>2</v>
      </c>
    </row>
    <row r="13" spans="1:50" x14ac:dyDescent="0.2">
      <c r="A13" s="32"/>
      <c r="B13" s="13"/>
      <c r="C13" s="32"/>
      <c r="D13" s="13"/>
      <c r="E13" s="32"/>
      <c r="F13" s="13"/>
      <c r="G13" s="32"/>
      <c r="H13" s="13"/>
      <c r="I13" s="32"/>
      <c r="J13" s="13"/>
      <c r="K13" s="32"/>
      <c r="L13" s="13"/>
      <c r="M13" s="32"/>
      <c r="N13" s="13"/>
      <c r="O13" s="32"/>
      <c r="P13" s="13"/>
      <c r="Q13" s="32"/>
      <c r="R13" s="13"/>
      <c r="S13" s="10" t="s">
        <v>386</v>
      </c>
      <c r="T13" s="13">
        <v>1.1499999999999999</v>
      </c>
      <c r="U13" s="32"/>
      <c r="V13" s="13"/>
      <c r="W13" s="32"/>
      <c r="X13" s="13"/>
      <c r="Y13" s="32"/>
      <c r="Z13" s="13"/>
      <c r="AA13" s="32"/>
      <c r="AB13" s="13"/>
      <c r="AC13" s="32"/>
      <c r="AD13" s="37"/>
      <c r="AE13" s="32"/>
      <c r="AF13" s="37"/>
      <c r="AG13" s="32"/>
      <c r="AH13" s="13"/>
      <c r="AI13" s="38"/>
      <c r="AJ13" s="13"/>
      <c r="AK13" s="32"/>
      <c r="AL13" s="13"/>
      <c r="AM13" s="38"/>
      <c r="AN13" s="13"/>
      <c r="AO13" s="32"/>
      <c r="AP13" s="13"/>
      <c r="AQ13" s="32"/>
      <c r="AR13" s="13"/>
      <c r="AS13" s="32"/>
      <c r="AT13" s="13"/>
      <c r="AU13" s="32"/>
      <c r="AV13" s="13"/>
      <c r="AW13" s="32"/>
      <c r="AX13" s="13"/>
    </row>
    <row r="14" spans="1:50" x14ac:dyDescent="0.2">
      <c r="A14" s="32"/>
      <c r="B14" s="13"/>
      <c r="C14" s="32"/>
      <c r="D14" s="13"/>
      <c r="E14" s="32"/>
      <c r="F14" s="13"/>
      <c r="G14" s="32"/>
      <c r="H14" s="13"/>
      <c r="I14" s="32"/>
      <c r="J14" s="13"/>
      <c r="K14" s="32"/>
      <c r="L14" s="13"/>
      <c r="M14" s="32"/>
      <c r="N14" s="13"/>
      <c r="O14" s="32"/>
      <c r="P14" s="13"/>
      <c r="Q14" s="32"/>
      <c r="R14" s="13"/>
      <c r="S14" s="10" t="s">
        <v>681</v>
      </c>
      <c r="T14" s="13">
        <f>2*0.75</f>
        <v>1.5</v>
      </c>
      <c r="U14" s="32"/>
      <c r="V14" s="13"/>
      <c r="W14" s="32"/>
      <c r="X14" s="13"/>
      <c r="Y14" s="32"/>
      <c r="Z14" s="13"/>
      <c r="AA14" s="32"/>
      <c r="AB14" s="13"/>
      <c r="AC14" s="32"/>
      <c r="AD14" s="37"/>
      <c r="AE14" s="32"/>
      <c r="AF14" s="37"/>
      <c r="AG14" s="32"/>
      <c r="AH14" s="13"/>
      <c r="AI14" s="38"/>
      <c r="AJ14" s="13"/>
      <c r="AK14" s="32"/>
      <c r="AL14" s="13"/>
      <c r="AM14" s="38"/>
      <c r="AN14" s="13"/>
      <c r="AO14" s="32"/>
      <c r="AP14" s="13"/>
      <c r="AQ14" s="32"/>
      <c r="AR14" s="13"/>
      <c r="AS14" s="32"/>
      <c r="AT14" s="13"/>
      <c r="AU14" s="32"/>
      <c r="AV14" s="13"/>
      <c r="AW14" s="32"/>
      <c r="AX14" s="13"/>
    </row>
    <row r="15" spans="1:50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32"/>
      <c r="N15" s="13"/>
      <c r="O15" s="32"/>
      <c r="P15" s="13"/>
      <c r="Q15" s="32"/>
      <c r="R15" s="13"/>
      <c r="S15" s="10" t="s">
        <v>682</v>
      </c>
      <c r="T15" s="13">
        <f>5*0.23</f>
        <v>1.1500000000000001</v>
      </c>
      <c r="U15" s="32"/>
      <c r="V15" s="13"/>
      <c r="W15" s="32"/>
      <c r="X15" s="13"/>
      <c r="Y15" s="32"/>
      <c r="Z15" s="13"/>
      <c r="AA15" s="32"/>
      <c r="AB15" s="13"/>
      <c r="AC15" s="32"/>
      <c r="AD15" s="37"/>
      <c r="AE15" s="32"/>
      <c r="AF15" s="37"/>
      <c r="AG15" s="32"/>
      <c r="AH15" s="13"/>
      <c r="AI15" s="38"/>
      <c r="AJ15" s="13"/>
      <c r="AK15" s="32"/>
      <c r="AL15" s="13"/>
      <c r="AM15" s="38"/>
      <c r="AN15" s="13"/>
      <c r="AO15" s="32"/>
      <c r="AP15" s="13"/>
      <c r="AQ15" s="32"/>
      <c r="AR15" s="13"/>
      <c r="AS15" s="32"/>
      <c r="AT15" s="13"/>
      <c r="AU15" s="32"/>
      <c r="AV15" s="13"/>
      <c r="AW15" s="32"/>
      <c r="AX15" s="13"/>
    </row>
    <row r="16" spans="1:50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32"/>
      <c r="N16" s="13"/>
      <c r="O16" s="32"/>
      <c r="P16" s="13"/>
      <c r="Q16" s="32"/>
      <c r="R16" s="13"/>
      <c r="S16" s="10" t="s">
        <v>151</v>
      </c>
      <c r="T16" s="13">
        <v>0.55000000000000004</v>
      </c>
      <c r="U16" s="32"/>
      <c r="V16" s="13"/>
      <c r="W16" s="32"/>
      <c r="X16" s="13"/>
      <c r="Y16" s="32"/>
      <c r="Z16" s="13"/>
      <c r="AA16" s="32"/>
      <c r="AB16" s="13"/>
      <c r="AC16" s="32"/>
      <c r="AD16" s="37"/>
      <c r="AE16" s="32"/>
      <c r="AF16" s="37"/>
      <c r="AG16" s="32"/>
      <c r="AH16" s="13"/>
      <c r="AI16" s="38"/>
      <c r="AJ16" s="13"/>
      <c r="AK16" s="32"/>
      <c r="AL16" s="13"/>
      <c r="AM16" s="38"/>
      <c r="AN16" s="13"/>
      <c r="AO16" s="32"/>
      <c r="AP16" s="13"/>
      <c r="AQ16" s="32"/>
      <c r="AR16" s="13"/>
      <c r="AS16" s="32"/>
      <c r="AT16" s="13"/>
      <c r="AU16" s="32"/>
      <c r="AV16" s="13"/>
      <c r="AW16" s="32"/>
      <c r="AX16" s="13"/>
    </row>
    <row r="17" spans="1:50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32"/>
      <c r="N17" s="13"/>
      <c r="O17" s="32"/>
      <c r="P17" s="13"/>
      <c r="Q17" s="32"/>
      <c r="R17" s="13"/>
      <c r="S17" s="10" t="s">
        <v>683</v>
      </c>
      <c r="T17" s="13">
        <v>1.5</v>
      </c>
      <c r="U17" s="32"/>
      <c r="V17" s="13"/>
      <c r="W17" s="32"/>
      <c r="X17" s="13"/>
      <c r="Y17" s="32"/>
      <c r="Z17" s="13"/>
      <c r="AA17" s="32"/>
      <c r="AB17" s="13"/>
      <c r="AC17" s="32"/>
      <c r="AD17" s="37"/>
      <c r="AE17" s="32"/>
      <c r="AF17" s="37"/>
      <c r="AG17" s="32"/>
      <c r="AH17" s="13"/>
      <c r="AI17" s="38"/>
      <c r="AJ17" s="13"/>
      <c r="AK17" s="32"/>
      <c r="AL17" s="13"/>
      <c r="AM17" s="38"/>
      <c r="AN17" s="13"/>
      <c r="AO17" s="32"/>
      <c r="AP17" s="13"/>
      <c r="AQ17" s="32"/>
      <c r="AR17" s="13"/>
      <c r="AS17" s="32"/>
      <c r="AT17" s="13"/>
      <c r="AU17" s="32"/>
      <c r="AV17" s="13"/>
      <c r="AW17" s="32"/>
      <c r="AX17" s="13"/>
    </row>
    <row r="18" spans="1:50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10" t="s">
        <v>684</v>
      </c>
      <c r="T18" s="13">
        <v>1.35</v>
      </c>
      <c r="U18" s="32"/>
      <c r="V18" s="13"/>
      <c r="W18" s="32"/>
      <c r="X18" s="13"/>
      <c r="Y18" s="32"/>
      <c r="Z18" s="13"/>
      <c r="AA18" s="32"/>
      <c r="AB18" s="13"/>
      <c r="AC18" s="32"/>
      <c r="AD18" s="37"/>
      <c r="AE18" s="32"/>
      <c r="AF18" s="37"/>
      <c r="AG18" s="32"/>
      <c r="AH18" s="13"/>
      <c r="AI18" s="38"/>
      <c r="AJ18" s="13"/>
      <c r="AK18" s="32"/>
      <c r="AL18" s="13"/>
      <c r="AM18" s="38"/>
      <c r="AN18" s="13"/>
      <c r="AO18" s="32"/>
      <c r="AP18" s="13"/>
      <c r="AQ18" s="32"/>
      <c r="AR18" s="13"/>
      <c r="AS18" s="32"/>
      <c r="AT18" s="13"/>
      <c r="AU18" s="32"/>
      <c r="AV18" s="13"/>
      <c r="AW18" s="32"/>
      <c r="AX18" s="13"/>
    </row>
    <row r="19" spans="1:50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10" t="s">
        <v>12</v>
      </c>
      <c r="T19" s="13">
        <v>0.69</v>
      </c>
      <c r="U19" s="32"/>
      <c r="V19" s="13"/>
      <c r="W19" s="32"/>
      <c r="X19" s="13"/>
      <c r="Y19" s="32"/>
      <c r="Z19" s="13"/>
      <c r="AA19" s="32"/>
      <c r="AB19" s="13"/>
      <c r="AC19" s="32"/>
      <c r="AD19" s="37"/>
      <c r="AE19" s="32"/>
      <c r="AF19" s="37"/>
      <c r="AG19" s="32"/>
      <c r="AH19" s="13"/>
      <c r="AI19" s="38"/>
      <c r="AJ19" s="13"/>
      <c r="AK19" s="32"/>
      <c r="AL19" s="13"/>
      <c r="AM19" s="38"/>
      <c r="AN19" s="13"/>
      <c r="AO19" s="32"/>
      <c r="AP19" s="13"/>
      <c r="AQ19" s="32"/>
      <c r="AR19" s="13"/>
      <c r="AS19" s="32"/>
      <c r="AT19" s="13"/>
      <c r="AU19" s="32"/>
      <c r="AV19" s="13"/>
      <c r="AW19" s="32"/>
      <c r="AX19" s="13"/>
    </row>
    <row r="20" spans="1:50" x14ac:dyDescent="0.2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10" t="s">
        <v>685</v>
      </c>
      <c r="T20" s="13">
        <f>2*2.19</f>
        <v>4.38</v>
      </c>
      <c r="U20" s="32"/>
      <c r="V20" s="13"/>
      <c r="W20" s="32"/>
      <c r="X20" s="13"/>
      <c r="Y20" s="32"/>
      <c r="Z20" s="13"/>
      <c r="AA20" s="32"/>
      <c r="AB20" s="13"/>
      <c r="AC20" s="32"/>
      <c r="AD20" s="37"/>
      <c r="AE20" s="32"/>
      <c r="AF20" s="37"/>
      <c r="AG20" s="32"/>
      <c r="AH20" s="13"/>
      <c r="AI20" s="38"/>
      <c r="AJ20" s="13"/>
      <c r="AK20" s="32"/>
      <c r="AL20" s="13"/>
      <c r="AM20" s="38"/>
      <c r="AN20" s="13"/>
      <c r="AO20" s="32"/>
      <c r="AP20" s="13"/>
      <c r="AQ20" s="32"/>
      <c r="AR20" s="13"/>
      <c r="AS20" s="32"/>
      <c r="AT20" s="13"/>
      <c r="AU20" s="32"/>
      <c r="AV20" s="13"/>
      <c r="AW20" s="32"/>
      <c r="AX20" s="13"/>
    </row>
    <row r="21" spans="1:50" x14ac:dyDescent="0.2">
      <c r="A21" s="32"/>
      <c r="B21" s="13"/>
      <c r="C21" s="32"/>
      <c r="D21" s="13"/>
      <c r="E21" s="32"/>
      <c r="F21" s="13"/>
      <c r="G21" s="32"/>
      <c r="H21" s="13"/>
      <c r="I21" s="32"/>
      <c r="J21" s="13"/>
      <c r="K21" s="32"/>
      <c r="L21" s="13"/>
      <c r="M21" s="32"/>
      <c r="N21" s="13"/>
      <c r="O21" s="32"/>
      <c r="P21" s="13"/>
      <c r="Q21" s="32"/>
      <c r="R21" s="13"/>
      <c r="S21" s="32"/>
      <c r="T21" s="13"/>
      <c r="U21" s="32"/>
      <c r="V21" s="13"/>
      <c r="W21" s="32"/>
      <c r="X21" s="13"/>
      <c r="Y21" s="32"/>
      <c r="Z21" s="13"/>
      <c r="AA21" s="32"/>
      <c r="AB21" s="13"/>
      <c r="AC21" s="32"/>
      <c r="AD21" s="37"/>
      <c r="AE21" s="32"/>
      <c r="AF21" s="37"/>
      <c r="AG21" s="32"/>
      <c r="AH21" s="13"/>
      <c r="AI21" s="38"/>
      <c r="AJ21" s="13"/>
      <c r="AK21" s="32"/>
      <c r="AL21" s="13"/>
      <c r="AM21" s="38"/>
      <c r="AN21" s="13"/>
      <c r="AO21" s="32"/>
      <c r="AP21" s="13"/>
      <c r="AQ21" s="32"/>
      <c r="AR21" s="13"/>
      <c r="AS21" s="32"/>
      <c r="AT21" s="13"/>
      <c r="AU21" s="32"/>
      <c r="AV21" s="13"/>
      <c r="AW21" s="32"/>
      <c r="AX21" s="13"/>
    </row>
    <row r="22" spans="1:50" x14ac:dyDescent="0.2">
      <c r="A22" s="32"/>
      <c r="B22" s="13"/>
      <c r="C22" s="32"/>
      <c r="D22" s="13"/>
      <c r="E22" s="32"/>
      <c r="F22" s="13"/>
      <c r="G22" s="32"/>
      <c r="H22" s="13"/>
      <c r="I22" s="32"/>
      <c r="J22" s="13"/>
      <c r="K22" s="32"/>
      <c r="L22" s="13"/>
      <c r="M22" s="32"/>
      <c r="N22" s="13"/>
      <c r="O22" s="32"/>
      <c r="P22" s="13"/>
      <c r="Q22" s="32"/>
      <c r="R22" s="13"/>
      <c r="S22" s="32"/>
      <c r="T22" s="13"/>
      <c r="U22" s="32"/>
      <c r="V22" s="13"/>
      <c r="W22" s="32"/>
      <c r="X22" s="13"/>
      <c r="Y22" s="32"/>
      <c r="Z22" s="13"/>
      <c r="AA22" s="32"/>
      <c r="AB22" s="13"/>
      <c r="AC22" s="32"/>
      <c r="AD22" s="37"/>
      <c r="AE22" s="32"/>
      <c r="AF22" s="37"/>
      <c r="AG22" s="32"/>
      <c r="AH22" s="13"/>
      <c r="AI22" s="38"/>
      <c r="AJ22" s="13"/>
      <c r="AK22" s="32"/>
      <c r="AL22" s="13"/>
      <c r="AM22" s="38"/>
      <c r="AN22" s="13"/>
      <c r="AO22" s="32"/>
      <c r="AP22" s="13"/>
      <c r="AQ22" s="32"/>
      <c r="AR22" s="13"/>
      <c r="AS22" s="32"/>
      <c r="AT22" s="13"/>
      <c r="AU22" s="32"/>
      <c r="AV22" s="13"/>
      <c r="AW22" s="32"/>
      <c r="AX22" s="13"/>
    </row>
    <row r="23" spans="1:50" x14ac:dyDescent="0.2">
      <c r="A23" s="32"/>
      <c r="B23" s="13"/>
      <c r="C23" s="32"/>
      <c r="D23" s="13"/>
      <c r="E23" s="32"/>
      <c r="F23" s="13"/>
      <c r="G23" s="32"/>
      <c r="H23" s="13"/>
      <c r="I23" s="32"/>
      <c r="J23" s="13"/>
      <c r="K23" s="32"/>
      <c r="L23" s="13"/>
      <c r="M23" s="32"/>
      <c r="N23" s="13"/>
      <c r="O23" s="32"/>
      <c r="P23" s="13"/>
      <c r="Q23" s="32"/>
      <c r="R23" s="13"/>
      <c r="S23" s="32"/>
      <c r="T23" s="13"/>
      <c r="U23" s="32"/>
      <c r="V23" s="13"/>
      <c r="W23" s="32"/>
      <c r="X23" s="13"/>
      <c r="Y23" s="32"/>
      <c r="Z23" s="13"/>
      <c r="AA23" s="32"/>
      <c r="AB23" s="13"/>
      <c r="AC23" s="32"/>
      <c r="AD23" s="37"/>
      <c r="AE23" s="32"/>
      <c r="AF23" s="37"/>
      <c r="AG23" s="32"/>
      <c r="AH23" s="13"/>
      <c r="AI23" s="38"/>
      <c r="AJ23" s="13"/>
      <c r="AK23" s="32"/>
      <c r="AL23" s="13"/>
      <c r="AM23" s="38"/>
      <c r="AN23" s="13"/>
      <c r="AO23" s="32"/>
      <c r="AP23" s="13"/>
      <c r="AQ23" s="32"/>
      <c r="AR23" s="13"/>
      <c r="AS23" s="32"/>
      <c r="AT23" s="13"/>
      <c r="AU23" s="32"/>
      <c r="AV23" s="13"/>
      <c r="AW23" s="32"/>
      <c r="AX23" s="13"/>
    </row>
    <row r="24" spans="1:50" ht="16" thickBot="1" x14ac:dyDescent="0.25">
      <c r="A24" s="32"/>
      <c r="B24" s="13"/>
      <c r="C24" s="32"/>
      <c r="D24" s="13"/>
      <c r="E24" s="32"/>
      <c r="F24" s="13"/>
      <c r="G24" s="32"/>
      <c r="H24" s="13"/>
      <c r="I24" s="32"/>
      <c r="J24" s="13"/>
      <c r="K24" s="32"/>
      <c r="L24" s="13"/>
      <c r="M24" s="32"/>
      <c r="N24" s="13"/>
      <c r="O24" s="32"/>
      <c r="P24" s="13"/>
      <c r="Q24" s="32"/>
      <c r="R24" s="13"/>
      <c r="S24" s="32"/>
      <c r="T24" s="13"/>
      <c r="U24" s="32"/>
      <c r="V24" s="13"/>
      <c r="W24" s="32"/>
      <c r="X24" s="13"/>
      <c r="Y24" s="32"/>
      <c r="Z24" s="13"/>
      <c r="AA24" s="32"/>
      <c r="AB24" s="13"/>
      <c r="AC24" s="32"/>
      <c r="AD24" s="37"/>
      <c r="AE24" s="41"/>
      <c r="AF24" s="51"/>
      <c r="AG24" s="41"/>
      <c r="AH24" s="42"/>
      <c r="AI24" s="52"/>
      <c r="AJ24" s="42"/>
      <c r="AK24" s="41"/>
      <c r="AL24" s="42"/>
      <c r="AM24" s="38"/>
      <c r="AN24" s="13"/>
      <c r="AO24" s="41"/>
      <c r="AP24" s="42"/>
      <c r="AQ24" s="41"/>
      <c r="AR24" s="42"/>
      <c r="AS24" s="41"/>
      <c r="AT24" s="42"/>
      <c r="AU24" s="41"/>
      <c r="AV24" s="42"/>
      <c r="AW24" s="41"/>
      <c r="AX24" s="42"/>
    </row>
    <row r="25" spans="1:50" ht="16" thickBot="1" x14ac:dyDescent="0.25">
      <c r="A25" s="3" t="s">
        <v>2</v>
      </c>
      <c r="B25" s="4">
        <f>SUM(B3:B19)</f>
        <v>9</v>
      </c>
      <c r="C25" s="3" t="s">
        <v>2</v>
      </c>
      <c r="D25" s="4">
        <f>SUM(D3:D19)</f>
        <v>5.81</v>
      </c>
      <c r="E25" s="3" t="s">
        <v>2</v>
      </c>
      <c r="F25" s="4">
        <f>SUM(F3:F19)</f>
        <v>7.6599999999999984</v>
      </c>
      <c r="G25" s="3" t="s">
        <v>2</v>
      </c>
      <c r="H25" s="4">
        <f>SUM(H3:H19)</f>
        <v>71.930000000000007</v>
      </c>
      <c r="I25" s="3" t="s">
        <v>2</v>
      </c>
      <c r="J25" s="4">
        <f>SUM(J3:J19)</f>
        <v>3.45</v>
      </c>
      <c r="K25" s="3" t="s">
        <v>2</v>
      </c>
      <c r="L25" s="4">
        <f>SUM(L3:L19)</f>
        <v>6.2</v>
      </c>
      <c r="M25" s="3" t="s">
        <v>2</v>
      </c>
      <c r="N25" s="4">
        <f>SUM(N3:N24)</f>
        <v>9.92</v>
      </c>
      <c r="O25" s="3" t="s">
        <v>2</v>
      </c>
      <c r="P25" s="4">
        <f>SUM(P3:P19)</f>
        <v>24.99</v>
      </c>
      <c r="Q25" s="3" t="s">
        <v>2</v>
      </c>
      <c r="R25" s="4">
        <f>SUM(R3:R19)</f>
        <v>25.07</v>
      </c>
      <c r="S25" s="3" t="s">
        <v>2</v>
      </c>
      <c r="T25" s="4">
        <f>SUM(T3:T20)</f>
        <v>40.439999999999991</v>
      </c>
      <c r="U25" s="3" t="s">
        <v>2</v>
      </c>
      <c r="V25" s="4">
        <f>SUM(V3:V19)</f>
        <v>11.3</v>
      </c>
      <c r="W25" s="3" t="s">
        <v>2</v>
      </c>
      <c r="X25" s="4">
        <f>SUM(X3:X19)</f>
        <v>1.94</v>
      </c>
      <c r="Y25" s="3" t="s">
        <v>2</v>
      </c>
      <c r="Z25" s="4">
        <f>SUM(Z3:Z19)</f>
        <v>11.25</v>
      </c>
      <c r="AA25" s="3" t="s">
        <v>2</v>
      </c>
      <c r="AB25" s="4">
        <f>SUM(AB3:AB19)</f>
        <v>4.01</v>
      </c>
      <c r="AC25" s="3" t="s">
        <v>2</v>
      </c>
      <c r="AD25" s="4">
        <f>SUM(AD3:AD19)</f>
        <v>8.98</v>
      </c>
      <c r="AE25" s="3" t="s">
        <v>2</v>
      </c>
      <c r="AF25" s="4">
        <f>SUM(AF3:AF19)</f>
        <v>110.91999999999999</v>
      </c>
      <c r="AG25" s="3" t="s">
        <v>2</v>
      </c>
      <c r="AH25" s="4">
        <f>SUM(AH3:AH19)</f>
        <v>40.549999999999997</v>
      </c>
      <c r="AI25" s="3" t="s">
        <v>2</v>
      </c>
      <c r="AJ25" s="4">
        <f>SUM(AJ3:AJ19)</f>
        <v>46.31</v>
      </c>
      <c r="AK25" s="3" t="s">
        <v>2</v>
      </c>
      <c r="AL25" s="4">
        <f>SUM(AL3:AL19)</f>
        <v>-0.25</v>
      </c>
      <c r="AM25" s="3" t="s">
        <v>2</v>
      </c>
      <c r="AN25" s="4">
        <f>SUM(AN3:AN19)</f>
        <v>83.33</v>
      </c>
      <c r="AO25" s="3" t="s">
        <v>2</v>
      </c>
      <c r="AP25" s="4">
        <f>SUM(AP3:AP19)</f>
        <v>121.67</v>
      </c>
      <c r="AQ25" s="3" t="s">
        <v>2</v>
      </c>
      <c r="AR25" s="4">
        <f>SUM(AR3:AR19)</f>
        <v>34.85</v>
      </c>
      <c r="AS25" s="3" t="s">
        <v>2</v>
      </c>
      <c r="AT25" s="4">
        <f>SUM(AT3:AT19)</f>
        <v>30.9</v>
      </c>
      <c r="AU25" s="3" t="s">
        <v>2</v>
      </c>
      <c r="AV25" s="4">
        <f>SUM(AV3:AV19)</f>
        <v>46.95</v>
      </c>
      <c r="AW25" s="3" t="s">
        <v>2</v>
      </c>
      <c r="AX25" s="4">
        <f>SUM(AX3:AX19)</f>
        <v>306.21000000000004</v>
      </c>
    </row>
    <row r="28" spans="1:50" ht="16" thickBot="1" x14ac:dyDescent="0.25"/>
    <row r="29" spans="1:50" ht="16" thickBot="1" x14ac:dyDescent="0.25">
      <c r="A29" s="5" t="s">
        <v>3</v>
      </c>
      <c r="B29" s="4">
        <f>SUM(25:25)</f>
        <v>1063.3900000000001</v>
      </c>
      <c r="D29" s="6"/>
      <c r="E29" t="s">
        <v>7</v>
      </c>
    </row>
    <row r="30" spans="1:50" x14ac:dyDescent="0.2">
      <c r="D30" s="7"/>
      <c r="E30" t="s">
        <v>8</v>
      </c>
    </row>
    <row r="31" spans="1:50" x14ac:dyDescent="0.2">
      <c r="D31" s="8"/>
      <c r="E31" t="s">
        <v>9</v>
      </c>
      <c r="AH31" s="35"/>
      <c r="AJ31" s="35"/>
      <c r="AN31" s="35"/>
    </row>
    <row r="32" spans="1:50" x14ac:dyDescent="0.2">
      <c r="D32" s="9"/>
      <c r="E32" t="s">
        <v>10</v>
      </c>
      <c r="AH32" s="35"/>
      <c r="AN32" s="35"/>
    </row>
    <row r="33" spans="32:40" x14ac:dyDescent="0.2">
      <c r="AH33" s="35"/>
      <c r="AN33" s="35"/>
    </row>
    <row r="34" spans="32:40" x14ac:dyDescent="0.2">
      <c r="AH34" s="35"/>
      <c r="AJ34" s="35"/>
      <c r="AN34" s="35"/>
    </row>
    <row r="35" spans="32:40" x14ac:dyDescent="0.2">
      <c r="AH35" s="35"/>
      <c r="AJ35" s="35"/>
      <c r="AN35" s="35"/>
    </row>
    <row r="36" spans="32:40" x14ac:dyDescent="0.2">
      <c r="AJ36" s="35"/>
      <c r="AN36" s="35"/>
    </row>
    <row r="37" spans="32:40" x14ac:dyDescent="0.2">
      <c r="AJ37" s="35"/>
      <c r="AN37" s="35"/>
    </row>
    <row r="38" spans="32:40" x14ac:dyDescent="0.2">
      <c r="AN38" s="35"/>
    </row>
    <row r="39" spans="32:40" x14ac:dyDescent="0.2">
      <c r="AF39" s="35"/>
      <c r="AN39" s="35"/>
    </row>
    <row r="40" spans="32:40" x14ac:dyDescent="0.2">
      <c r="AF40" s="35"/>
      <c r="AN40" s="35"/>
    </row>
  </sheetData>
  <mergeCells count="25"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C1:AD1"/>
    <mergeCell ref="M1:N1"/>
    <mergeCell ref="O1:P1"/>
    <mergeCell ref="Q1:R1"/>
    <mergeCell ref="S1:T1"/>
    <mergeCell ref="U1:V1"/>
    <mergeCell ref="W1:X1"/>
    <mergeCell ref="Y1:Z1"/>
    <mergeCell ref="AA1:AB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12D6-2100-47EC-89AD-2692F9EF7EC6}">
  <dimension ref="A1:V32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10.5" bestFit="1" customWidth="1"/>
    <col min="12" max="12" width="10.5" bestFit="1" customWidth="1"/>
    <col min="20" max="20" width="10.5" bestFit="1" customWidth="1"/>
    <col min="30" max="30" width="10.5" bestFit="1" customWidth="1"/>
  </cols>
  <sheetData>
    <row r="1" spans="1:22" ht="16" thickBot="1" x14ac:dyDescent="0.25">
      <c r="A1" s="67" t="s">
        <v>751</v>
      </c>
      <c r="B1" s="68"/>
      <c r="C1" s="67" t="s">
        <v>354</v>
      </c>
      <c r="D1" s="68"/>
      <c r="E1" s="67" t="s">
        <v>355</v>
      </c>
      <c r="F1" s="68"/>
      <c r="G1" s="67" t="s">
        <v>356</v>
      </c>
      <c r="H1" s="68"/>
      <c r="I1" s="67" t="s">
        <v>357</v>
      </c>
      <c r="J1" s="68"/>
      <c r="K1" s="67" t="s">
        <v>358</v>
      </c>
      <c r="L1" s="68"/>
      <c r="M1" s="67" t="s">
        <v>423</v>
      </c>
      <c r="N1" s="68"/>
      <c r="O1" s="67" t="s">
        <v>427</v>
      </c>
      <c r="P1" s="68"/>
      <c r="Q1" s="67" t="s">
        <v>429</v>
      </c>
      <c r="R1" s="68"/>
      <c r="S1" s="67" t="s">
        <v>805</v>
      </c>
      <c r="T1" s="68"/>
      <c r="U1" s="67" t="s">
        <v>435</v>
      </c>
      <c r="V1" s="68"/>
    </row>
    <row r="2" spans="1:22" ht="16" thickBot="1" x14ac:dyDescent="0.25">
      <c r="A2" s="43" t="s">
        <v>0</v>
      </c>
      <c r="B2" s="44" t="s">
        <v>1</v>
      </c>
      <c r="C2" s="43" t="s">
        <v>0</v>
      </c>
      <c r="D2" s="44" t="s">
        <v>1</v>
      </c>
      <c r="E2" s="43" t="s">
        <v>0</v>
      </c>
      <c r="F2" s="44" t="s">
        <v>1</v>
      </c>
      <c r="G2" s="43" t="s">
        <v>0</v>
      </c>
      <c r="H2" s="44" t="s">
        <v>1</v>
      </c>
      <c r="I2" s="43" t="s">
        <v>0</v>
      </c>
      <c r="J2" s="44" t="s">
        <v>1</v>
      </c>
      <c r="K2" s="43" t="s">
        <v>0</v>
      </c>
      <c r="L2" s="44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</row>
    <row r="3" spans="1:22" x14ac:dyDescent="0.2">
      <c r="A3" s="61" t="s">
        <v>752</v>
      </c>
      <c r="B3" s="45">
        <v>1.65</v>
      </c>
      <c r="C3" s="62" t="s">
        <v>753</v>
      </c>
      <c r="D3" s="45">
        <v>40.700000000000003</v>
      </c>
      <c r="E3" s="62" t="s">
        <v>754</v>
      </c>
      <c r="F3" s="45">
        <f>14+1.5</f>
        <v>15.5</v>
      </c>
      <c r="G3" s="49" t="s">
        <v>755</v>
      </c>
      <c r="H3" s="45">
        <v>23.02</v>
      </c>
      <c r="I3" s="49" t="s">
        <v>756</v>
      </c>
      <c r="J3" s="45">
        <v>39.82</v>
      </c>
      <c r="K3" s="61" t="s">
        <v>757</v>
      </c>
      <c r="L3" s="45">
        <v>1.5</v>
      </c>
      <c r="M3" s="59" t="s">
        <v>804</v>
      </c>
      <c r="N3" s="13">
        <v>2.1</v>
      </c>
      <c r="O3" s="29" t="s">
        <v>83</v>
      </c>
      <c r="P3" s="12">
        <v>2</v>
      </c>
      <c r="Q3" s="29" t="s">
        <v>87</v>
      </c>
      <c r="R3" s="12">
        <v>9.99</v>
      </c>
      <c r="S3" s="30" t="s">
        <v>806</v>
      </c>
      <c r="T3" s="12">
        <v>1299</v>
      </c>
      <c r="U3" s="29" t="s">
        <v>105</v>
      </c>
      <c r="V3" s="12">
        <v>3</v>
      </c>
    </row>
    <row r="4" spans="1:22" x14ac:dyDescent="0.2">
      <c r="A4" s="29" t="s">
        <v>758</v>
      </c>
      <c r="B4" s="40">
        <f>2*4</f>
        <v>8</v>
      </c>
      <c r="C4" s="27" t="s">
        <v>759</v>
      </c>
      <c r="D4" s="40">
        <v>18.25</v>
      </c>
      <c r="E4" s="29" t="s">
        <v>760</v>
      </c>
      <c r="F4" s="40">
        <v>7.97</v>
      </c>
      <c r="G4" s="31"/>
      <c r="H4" s="40"/>
      <c r="I4" s="29" t="s">
        <v>761</v>
      </c>
      <c r="J4" s="40">
        <v>5</v>
      </c>
      <c r="K4" s="27" t="s">
        <v>155</v>
      </c>
      <c r="L4" s="40">
        <v>3</v>
      </c>
      <c r="M4" s="59" t="s">
        <v>802</v>
      </c>
      <c r="N4" s="13">
        <v>3.15</v>
      </c>
      <c r="O4" s="31"/>
      <c r="P4" s="12"/>
      <c r="Q4" s="31"/>
      <c r="R4" s="12"/>
      <c r="S4" s="31"/>
      <c r="T4" s="12"/>
      <c r="U4" s="31"/>
      <c r="V4" s="12"/>
    </row>
    <row r="5" spans="1:22" x14ac:dyDescent="0.2">
      <c r="A5" s="27" t="s">
        <v>246</v>
      </c>
      <c r="B5" s="40">
        <v>2.6</v>
      </c>
      <c r="C5" s="30" t="s">
        <v>762</v>
      </c>
      <c r="D5" s="40">
        <f>8.71+11.91</f>
        <v>20.62</v>
      </c>
      <c r="E5" s="30" t="s">
        <v>763</v>
      </c>
      <c r="F5" s="40">
        <v>1.79</v>
      </c>
      <c r="G5" s="31"/>
      <c r="H5" s="40"/>
      <c r="I5" s="30" t="s">
        <v>92</v>
      </c>
      <c r="J5" s="40">
        <v>9</v>
      </c>
      <c r="K5" s="27" t="s">
        <v>764</v>
      </c>
      <c r="L5" s="40">
        <f>2*1.25</f>
        <v>2.5</v>
      </c>
      <c r="M5" s="59" t="s">
        <v>803</v>
      </c>
      <c r="N5" s="13">
        <v>17.579999999999998</v>
      </c>
      <c r="O5" s="31"/>
      <c r="P5" s="12"/>
      <c r="Q5" s="31"/>
      <c r="R5" s="12"/>
      <c r="S5" s="31"/>
      <c r="T5" s="12"/>
      <c r="U5" s="31"/>
      <c r="V5" s="12"/>
    </row>
    <row r="6" spans="1:22" x14ac:dyDescent="0.2">
      <c r="A6" s="27" t="s">
        <v>171</v>
      </c>
      <c r="B6" s="40">
        <v>2.0499999999999998</v>
      </c>
      <c r="C6" s="31"/>
      <c r="D6" s="40"/>
      <c r="E6" s="31"/>
      <c r="F6" s="40"/>
      <c r="G6" s="31"/>
      <c r="H6" s="40"/>
      <c r="I6" s="31"/>
      <c r="J6" s="40"/>
      <c r="K6" s="27" t="s">
        <v>765</v>
      </c>
      <c r="L6" s="40">
        <v>3.5</v>
      </c>
      <c r="M6" s="38"/>
      <c r="N6" s="13"/>
      <c r="O6" s="32"/>
      <c r="P6" s="13"/>
      <c r="Q6" s="32"/>
      <c r="R6" s="13"/>
      <c r="S6" s="32"/>
      <c r="T6" s="13"/>
      <c r="U6" s="32"/>
      <c r="V6" s="13"/>
    </row>
    <row r="7" spans="1:22" x14ac:dyDescent="0.2">
      <c r="A7" s="27" t="s">
        <v>537</v>
      </c>
      <c r="B7" s="40">
        <v>1.25</v>
      </c>
      <c r="C7" s="31"/>
      <c r="D7" s="40"/>
      <c r="E7" s="31"/>
      <c r="F7" s="40"/>
      <c r="G7" s="31"/>
      <c r="H7" s="40"/>
      <c r="I7" s="31"/>
      <c r="J7" s="40"/>
      <c r="K7" s="27" t="s">
        <v>766</v>
      </c>
      <c r="L7" s="40">
        <v>12</v>
      </c>
      <c r="M7" s="38"/>
      <c r="N7" s="13"/>
      <c r="O7" s="32"/>
      <c r="P7" s="13"/>
      <c r="Q7" s="32"/>
      <c r="R7" s="13"/>
      <c r="S7" s="32"/>
      <c r="T7" s="13"/>
      <c r="U7" s="32"/>
      <c r="V7" s="13"/>
    </row>
    <row r="8" spans="1:22" x14ac:dyDescent="0.2">
      <c r="A8" s="27" t="s">
        <v>174</v>
      </c>
      <c r="B8" s="40">
        <v>-2.5</v>
      </c>
      <c r="C8" s="31"/>
      <c r="D8" s="40"/>
      <c r="E8" s="31"/>
      <c r="F8" s="40"/>
      <c r="G8" s="31"/>
      <c r="H8" s="40"/>
      <c r="I8" s="31"/>
      <c r="J8" s="40"/>
      <c r="K8" s="29" t="s">
        <v>767</v>
      </c>
      <c r="L8" s="40">
        <v>12</v>
      </c>
      <c r="M8" s="38"/>
      <c r="N8" s="13"/>
      <c r="O8" s="32"/>
      <c r="P8" s="13"/>
      <c r="Q8" s="32"/>
      <c r="R8" s="13"/>
      <c r="S8" s="32"/>
      <c r="T8" s="13"/>
      <c r="U8" s="32"/>
      <c r="V8" s="13"/>
    </row>
    <row r="9" spans="1:22" x14ac:dyDescent="0.2">
      <c r="A9" s="29" t="s">
        <v>768</v>
      </c>
      <c r="B9" s="40">
        <f>6*1.1</f>
        <v>6.6000000000000005</v>
      </c>
      <c r="C9" s="31"/>
      <c r="D9" s="40"/>
      <c r="E9" s="31"/>
      <c r="F9" s="40"/>
      <c r="G9" s="31"/>
      <c r="H9" s="40"/>
      <c r="I9" s="31"/>
      <c r="J9" s="40"/>
      <c r="K9" s="27" t="s">
        <v>769</v>
      </c>
      <c r="L9" s="40">
        <v>9</v>
      </c>
      <c r="M9" s="38"/>
      <c r="N9" s="13"/>
      <c r="O9" s="32"/>
      <c r="P9" s="13"/>
      <c r="Q9" s="32"/>
      <c r="R9" s="13"/>
      <c r="S9" s="32"/>
      <c r="T9" s="13"/>
      <c r="U9" s="32"/>
      <c r="V9" s="13"/>
    </row>
    <row r="10" spans="1:22" x14ac:dyDescent="0.2">
      <c r="A10" s="30" t="s">
        <v>726</v>
      </c>
      <c r="B10" s="40">
        <v>3</v>
      </c>
      <c r="C10" s="31"/>
      <c r="D10" s="40"/>
      <c r="E10" s="31"/>
      <c r="F10" s="40"/>
      <c r="G10" s="31"/>
      <c r="H10" s="40"/>
      <c r="I10" s="31"/>
      <c r="J10" s="40"/>
      <c r="K10" s="30" t="s">
        <v>258</v>
      </c>
      <c r="L10" s="40">
        <v>200</v>
      </c>
      <c r="M10" s="38"/>
      <c r="N10" s="13"/>
      <c r="O10" s="32"/>
      <c r="P10" s="13"/>
      <c r="Q10" s="32"/>
      <c r="R10" s="13"/>
      <c r="S10" s="32"/>
      <c r="T10" s="13"/>
      <c r="U10" s="32"/>
      <c r="V10" s="13"/>
    </row>
    <row r="11" spans="1:22" x14ac:dyDescent="0.2">
      <c r="A11" s="29" t="s">
        <v>770</v>
      </c>
      <c r="B11" s="40">
        <v>1</v>
      </c>
      <c r="C11" s="31"/>
      <c r="D11" s="40"/>
      <c r="E11" s="31"/>
      <c r="F11" s="40"/>
      <c r="G11" s="31"/>
      <c r="H11" s="40"/>
      <c r="I11" s="31"/>
      <c r="J11" s="40"/>
      <c r="K11" s="31"/>
      <c r="L11" s="46"/>
      <c r="M11" s="38"/>
      <c r="N11" s="13"/>
      <c r="O11" s="32"/>
      <c r="P11" s="13"/>
      <c r="Q11" s="32"/>
      <c r="R11" s="13"/>
      <c r="S11" s="32"/>
      <c r="T11" s="13"/>
      <c r="U11" s="32"/>
      <c r="V11" s="13"/>
    </row>
    <row r="12" spans="1:22" x14ac:dyDescent="0.2">
      <c r="A12" s="32"/>
      <c r="B12" s="13"/>
      <c r="C12" s="32"/>
      <c r="D12" s="13"/>
      <c r="E12" s="32"/>
      <c r="F12" s="40"/>
      <c r="G12" s="32"/>
      <c r="H12" s="13"/>
      <c r="I12" s="32"/>
      <c r="J12" s="13"/>
      <c r="K12" s="32"/>
      <c r="L12" s="13"/>
      <c r="M12" s="38"/>
      <c r="N12" s="13"/>
      <c r="O12" s="32"/>
      <c r="P12" s="13"/>
      <c r="Q12" s="32"/>
      <c r="R12" s="13"/>
      <c r="S12" s="32"/>
      <c r="T12" s="13"/>
      <c r="U12" s="32"/>
      <c r="V12" s="13"/>
    </row>
    <row r="13" spans="1:22" x14ac:dyDescent="0.2">
      <c r="A13" s="32"/>
      <c r="B13" s="13"/>
      <c r="C13" s="32"/>
      <c r="D13" s="13"/>
      <c r="E13" s="32"/>
      <c r="F13" s="40"/>
      <c r="G13" s="32"/>
      <c r="H13" s="13"/>
      <c r="I13" s="32"/>
      <c r="J13" s="13"/>
      <c r="K13" s="32"/>
      <c r="L13" s="13"/>
      <c r="M13" s="38"/>
      <c r="N13" s="13"/>
      <c r="O13" s="32"/>
      <c r="P13" s="13"/>
      <c r="Q13" s="32"/>
      <c r="R13" s="13"/>
      <c r="S13" s="32"/>
      <c r="T13" s="13"/>
      <c r="U13" s="32"/>
      <c r="V13" s="13"/>
    </row>
    <row r="14" spans="1:22" x14ac:dyDescent="0.2">
      <c r="A14" s="32"/>
      <c r="B14" s="13"/>
      <c r="C14" s="32"/>
      <c r="D14" s="13"/>
      <c r="E14" s="32"/>
      <c r="F14" s="40"/>
      <c r="G14" s="32"/>
      <c r="H14" s="13"/>
      <c r="I14" s="32"/>
      <c r="J14" s="13"/>
      <c r="K14" s="32"/>
      <c r="L14" s="13"/>
      <c r="M14" s="38"/>
      <c r="N14" s="13"/>
      <c r="O14" s="32"/>
      <c r="P14" s="13"/>
      <c r="Q14" s="32"/>
      <c r="R14" s="13"/>
      <c r="S14" s="32"/>
      <c r="T14" s="13"/>
      <c r="U14" s="32"/>
      <c r="V14" s="13"/>
    </row>
    <row r="15" spans="1:22" x14ac:dyDescent="0.2">
      <c r="A15" s="32"/>
      <c r="B15" s="13"/>
      <c r="C15" s="32"/>
      <c r="D15" s="13"/>
      <c r="E15" s="32"/>
      <c r="F15" s="40"/>
      <c r="G15" s="32"/>
      <c r="H15" s="13"/>
      <c r="I15" s="32"/>
      <c r="J15" s="13"/>
      <c r="K15" s="32"/>
      <c r="L15" s="13"/>
      <c r="M15" s="38"/>
      <c r="N15" s="13"/>
      <c r="O15" s="32"/>
      <c r="P15" s="13"/>
      <c r="Q15" s="32"/>
      <c r="R15" s="13"/>
      <c r="S15" s="32"/>
      <c r="T15" s="13"/>
      <c r="U15" s="32"/>
      <c r="V15" s="13"/>
    </row>
    <row r="16" spans="1:22" x14ac:dyDescent="0.2">
      <c r="A16" s="32"/>
      <c r="B16" s="13"/>
      <c r="C16" s="32"/>
      <c r="D16" s="13"/>
      <c r="E16" s="32"/>
      <c r="F16" s="40"/>
      <c r="G16" s="32"/>
      <c r="H16" s="13"/>
      <c r="I16" s="32"/>
      <c r="J16" s="13"/>
      <c r="K16" s="32"/>
      <c r="L16" s="13"/>
      <c r="M16" s="38"/>
      <c r="N16" s="13"/>
      <c r="O16" s="32"/>
      <c r="P16" s="13"/>
      <c r="Q16" s="32"/>
      <c r="R16" s="13"/>
      <c r="S16" s="32"/>
      <c r="T16" s="13"/>
      <c r="U16" s="32"/>
      <c r="V16" s="13"/>
    </row>
    <row r="17" spans="1:22" x14ac:dyDescent="0.2">
      <c r="A17" s="32"/>
      <c r="B17" s="13"/>
      <c r="C17" s="32"/>
      <c r="D17" s="13"/>
      <c r="E17" s="32"/>
      <c r="F17" s="40"/>
      <c r="G17" s="32"/>
      <c r="H17" s="13"/>
      <c r="I17" s="32"/>
      <c r="J17" s="13"/>
      <c r="K17" s="32"/>
      <c r="L17" s="13"/>
      <c r="M17" s="38"/>
      <c r="N17" s="13"/>
      <c r="O17" s="32"/>
      <c r="P17" s="13"/>
      <c r="Q17" s="32"/>
      <c r="R17" s="13"/>
      <c r="S17" s="32"/>
      <c r="T17" s="13"/>
      <c r="U17" s="32"/>
      <c r="V17" s="13"/>
    </row>
    <row r="18" spans="1:22" x14ac:dyDescent="0.2">
      <c r="A18" s="32"/>
      <c r="B18" s="13"/>
      <c r="C18" s="32"/>
      <c r="D18" s="13"/>
      <c r="E18" s="32"/>
      <c r="F18" s="40"/>
      <c r="G18" s="32"/>
      <c r="H18" s="13"/>
      <c r="I18" s="32"/>
      <c r="J18" s="13"/>
      <c r="K18" s="32"/>
      <c r="L18" s="13"/>
      <c r="M18" s="38"/>
      <c r="N18" s="13"/>
      <c r="O18" s="32"/>
      <c r="P18" s="13"/>
      <c r="Q18" s="32"/>
      <c r="R18" s="13"/>
      <c r="S18" s="32"/>
      <c r="T18" s="13"/>
      <c r="U18" s="32"/>
      <c r="V18" s="13"/>
    </row>
    <row r="19" spans="1:22" x14ac:dyDescent="0.2">
      <c r="A19" s="32"/>
      <c r="B19" s="13"/>
      <c r="C19" s="32"/>
      <c r="D19" s="13"/>
      <c r="E19" s="32"/>
      <c r="F19" s="40"/>
      <c r="G19" s="32"/>
      <c r="H19" s="13"/>
      <c r="I19" s="32"/>
      <c r="J19" s="13"/>
      <c r="K19" s="32"/>
      <c r="L19" s="13"/>
      <c r="M19" s="38"/>
      <c r="N19" s="13"/>
      <c r="O19" s="32"/>
      <c r="P19" s="13"/>
      <c r="Q19" s="32"/>
      <c r="R19" s="13"/>
      <c r="S19" s="32"/>
      <c r="T19" s="13"/>
      <c r="U19" s="32"/>
      <c r="V19" s="13"/>
    </row>
    <row r="20" spans="1:22" x14ac:dyDescent="0.2">
      <c r="A20" s="32"/>
      <c r="B20" s="13"/>
      <c r="C20" s="32"/>
      <c r="D20" s="13"/>
      <c r="E20" s="32"/>
      <c r="F20" s="40"/>
      <c r="G20" s="32"/>
      <c r="H20" s="13"/>
      <c r="I20" s="32"/>
      <c r="J20" s="13"/>
      <c r="K20" s="32"/>
      <c r="L20" s="13"/>
      <c r="M20" s="38"/>
      <c r="N20" s="13"/>
      <c r="O20" s="32"/>
      <c r="P20" s="13"/>
      <c r="Q20" s="32"/>
      <c r="R20" s="13"/>
      <c r="S20" s="32"/>
      <c r="T20" s="13"/>
      <c r="U20" s="32"/>
      <c r="V20" s="13"/>
    </row>
    <row r="21" spans="1:22" x14ac:dyDescent="0.2">
      <c r="A21" s="32"/>
      <c r="B21" s="13"/>
      <c r="C21" s="32"/>
      <c r="D21" s="13"/>
      <c r="E21" s="32"/>
      <c r="F21" s="40"/>
      <c r="G21" s="32"/>
      <c r="H21" s="13"/>
      <c r="I21" s="32"/>
      <c r="J21" s="13"/>
      <c r="K21" s="32"/>
      <c r="L21" s="13"/>
      <c r="M21" s="38"/>
      <c r="N21" s="13"/>
      <c r="O21" s="32"/>
      <c r="P21" s="13"/>
      <c r="Q21" s="32"/>
      <c r="R21" s="13"/>
      <c r="S21" s="32"/>
      <c r="T21" s="13"/>
      <c r="U21" s="32"/>
      <c r="V21" s="13"/>
    </row>
    <row r="22" spans="1:22" x14ac:dyDescent="0.2">
      <c r="A22" s="32"/>
      <c r="B22" s="13"/>
      <c r="C22" s="32"/>
      <c r="D22" s="13"/>
      <c r="E22" s="32"/>
      <c r="F22" s="40"/>
      <c r="G22" s="32"/>
      <c r="H22" s="13"/>
      <c r="I22" s="32"/>
      <c r="J22" s="13"/>
      <c r="K22" s="32"/>
      <c r="L22" s="13"/>
      <c r="M22" s="38"/>
      <c r="N22" s="13"/>
      <c r="O22" s="32"/>
      <c r="P22" s="13"/>
      <c r="Q22" s="32"/>
      <c r="R22" s="13"/>
      <c r="S22" s="32"/>
      <c r="T22" s="13"/>
      <c r="U22" s="32"/>
      <c r="V22" s="13"/>
    </row>
    <row r="23" spans="1:22" x14ac:dyDescent="0.2">
      <c r="A23" s="32"/>
      <c r="B23" s="13"/>
      <c r="C23" s="32"/>
      <c r="D23" s="13"/>
      <c r="E23" s="32"/>
      <c r="F23" s="13"/>
      <c r="G23" s="32"/>
      <c r="H23" s="13"/>
      <c r="I23" s="32"/>
      <c r="J23" s="13"/>
      <c r="K23" s="32"/>
      <c r="L23" s="13"/>
      <c r="M23" s="38"/>
      <c r="N23" s="13"/>
      <c r="O23" s="32"/>
      <c r="P23" s="13"/>
      <c r="Q23" s="32"/>
      <c r="R23" s="13"/>
      <c r="S23" s="32"/>
      <c r="T23" s="13"/>
      <c r="U23" s="32"/>
      <c r="V23" s="13"/>
    </row>
    <row r="24" spans="1:22" ht="16" thickBot="1" x14ac:dyDescent="0.25">
      <c r="A24" s="41"/>
      <c r="B24" s="42"/>
      <c r="C24" s="41"/>
      <c r="D24" s="42"/>
      <c r="E24" s="41"/>
      <c r="F24" s="42"/>
      <c r="G24" s="41"/>
      <c r="H24" s="42"/>
      <c r="I24" s="41"/>
      <c r="J24" s="42"/>
      <c r="K24" s="41"/>
      <c r="L24" s="42"/>
      <c r="M24" s="38"/>
      <c r="N24" s="13"/>
      <c r="O24" s="32"/>
      <c r="P24" s="13"/>
      <c r="Q24" s="32"/>
      <c r="R24" s="13"/>
      <c r="S24" s="32"/>
      <c r="T24" s="13"/>
      <c r="U24" s="32"/>
      <c r="V24" s="13"/>
    </row>
    <row r="25" spans="1:22" ht="16" thickBot="1" x14ac:dyDescent="0.25">
      <c r="A25" s="63" t="s">
        <v>2</v>
      </c>
      <c r="B25" s="64">
        <f>SUM(B3:B19)</f>
        <v>23.650000000000002</v>
      </c>
      <c r="C25" s="3" t="s">
        <v>2</v>
      </c>
      <c r="D25" s="4">
        <f>SUM(D3:D19)</f>
        <v>79.570000000000007</v>
      </c>
      <c r="E25" s="3" t="s">
        <v>2</v>
      </c>
      <c r="F25" s="4">
        <f>SUM(F3:F19)</f>
        <v>25.259999999999998</v>
      </c>
      <c r="G25" s="3" t="s">
        <v>2</v>
      </c>
      <c r="H25" s="4">
        <f>SUM(H3:H19)</f>
        <v>23.02</v>
      </c>
      <c r="I25" s="3" t="s">
        <v>2</v>
      </c>
      <c r="J25" s="4">
        <f>SUM(J3:J19)</f>
        <v>53.82</v>
      </c>
      <c r="K25" s="3" t="s">
        <v>2</v>
      </c>
      <c r="L25" s="4">
        <f>SUM(L3:L19)</f>
        <v>243.5</v>
      </c>
      <c r="M25" s="3" t="s">
        <v>2</v>
      </c>
      <c r="N25" s="4">
        <f>SUM(N3:N24)</f>
        <v>22.83</v>
      </c>
      <c r="O25" s="3" t="s">
        <v>2</v>
      </c>
      <c r="P25" s="4">
        <f>SUM(P3:P19)</f>
        <v>2</v>
      </c>
      <c r="Q25" s="3" t="s">
        <v>2</v>
      </c>
      <c r="R25" s="4">
        <f>SUM(R3:R19)</f>
        <v>9.99</v>
      </c>
      <c r="S25" s="3" t="s">
        <v>2</v>
      </c>
      <c r="T25" s="4">
        <f>SUM(T3:T19)</f>
        <v>1299</v>
      </c>
      <c r="U25" s="3" t="s">
        <v>2</v>
      </c>
      <c r="V25" s="4">
        <f>SUM(V3:V19)</f>
        <v>3</v>
      </c>
    </row>
    <row r="28" spans="1:22" ht="16" thickBot="1" x14ac:dyDescent="0.25"/>
    <row r="29" spans="1:22" ht="16" thickBot="1" x14ac:dyDescent="0.25">
      <c r="A29" s="5" t="s">
        <v>3</v>
      </c>
      <c r="B29" s="4">
        <f>SUM(25:25)</f>
        <v>1785.64</v>
      </c>
      <c r="D29" s="6"/>
      <c r="E29" t="s">
        <v>7</v>
      </c>
    </row>
    <row r="30" spans="1:22" x14ac:dyDescent="0.2">
      <c r="D30" s="7"/>
      <c r="E30" t="s">
        <v>8</v>
      </c>
    </row>
    <row r="31" spans="1:22" x14ac:dyDescent="0.2">
      <c r="D31" s="8"/>
      <c r="E31" t="s">
        <v>9</v>
      </c>
    </row>
    <row r="32" spans="1:22" x14ac:dyDescent="0.2">
      <c r="D32" s="9"/>
      <c r="E32" t="s">
        <v>10</v>
      </c>
    </row>
  </sheetData>
  <mergeCells count="11"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3158-2247-49D0-921D-6FE068F26173}">
  <dimension ref="A1:AF32"/>
  <sheetViews>
    <sheetView workbookViewId="0">
      <selection activeCell="D29" sqref="D29:E32"/>
    </sheetView>
  </sheetViews>
  <sheetFormatPr baseColWidth="10" defaultColWidth="8.83203125" defaultRowHeight="15" x14ac:dyDescent="0.2"/>
  <cols>
    <col min="2" max="2" width="10.5" bestFit="1" customWidth="1"/>
    <col min="8" max="8" width="10.5" bestFit="1" customWidth="1"/>
  </cols>
  <sheetData>
    <row r="1" spans="1:32" ht="16" thickBot="1" x14ac:dyDescent="0.25">
      <c r="A1" s="65" t="s">
        <v>743</v>
      </c>
      <c r="B1" s="66"/>
      <c r="C1" s="65" t="s">
        <v>807</v>
      </c>
      <c r="D1" s="66"/>
      <c r="E1" s="65" t="s">
        <v>808</v>
      </c>
      <c r="F1" s="66"/>
      <c r="G1" s="67" t="s">
        <v>809</v>
      </c>
      <c r="H1" s="68"/>
      <c r="I1" s="65" t="s">
        <v>792</v>
      </c>
      <c r="J1" s="66"/>
      <c r="K1" s="67" t="s">
        <v>791</v>
      </c>
      <c r="L1" s="68"/>
      <c r="M1" s="67" t="s">
        <v>790</v>
      </c>
      <c r="N1" s="68"/>
      <c r="O1" s="67" t="s">
        <v>789</v>
      </c>
      <c r="P1" s="68"/>
      <c r="Q1" s="65" t="s">
        <v>788</v>
      </c>
      <c r="R1" s="66"/>
      <c r="S1" s="67" t="s">
        <v>787</v>
      </c>
      <c r="T1" s="68"/>
      <c r="U1" s="65" t="s">
        <v>786</v>
      </c>
      <c r="V1" s="66"/>
      <c r="W1" s="67" t="s">
        <v>785</v>
      </c>
      <c r="X1" s="68"/>
      <c r="Y1" s="67" t="s">
        <v>784</v>
      </c>
      <c r="Z1" s="68"/>
      <c r="AA1" s="67" t="s">
        <v>783</v>
      </c>
      <c r="AB1" s="68"/>
      <c r="AC1" s="65" t="s">
        <v>782</v>
      </c>
      <c r="AD1" s="66"/>
      <c r="AE1" s="65" t="s">
        <v>781</v>
      </c>
      <c r="AF1" s="66"/>
    </row>
    <row r="2" spans="1:32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</row>
    <row r="3" spans="1:32" x14ac:dyDescent="0.2">
      <c r="A3" s="30" t="s">
        <v>88</v>
      </c>
      <c r="B3" s="12">
        <v>5977.5</v>
      </c>
      <c r="C3" s="29" t="s">
        <v>83</v>
      </c>
      <c r="D3" s="12">
        <v>2</v>
      </c>
      <c r="E3" s="30" t="s">
        <v>87</v>
      </c>
      <c r="F3" s="12">
        <v>9.99</v>
      </c>
      <c r="G3" s="30" t="s">
        <v>84</v>
      </c>
      <c r="H3" s="12">
        <v>450</v>
      </c>
      <c r="I3" s="30" t="s">
        <v>810</v>
      </c>
      <c r="J3" s="12">
        <v>59.52</v>
      </c>
      <c r="K3" s="29" t="s">
        <v>105</v>
      </c>
      <c r="L3" s="12">
        <v>3</v>
      </c>
      <c r="M3" s="29" t="s">
        <v>814</v>
      </c>
      <c r="N3" s="12">
        <v>65.680000000000007</v>
      </c>
      <c r="O3" s="30" t="s">
        <v>92</v>
      </c>
      <c r="P3" s="12">
        <v>13.5</v>
      </c>
      <c r="Q3" s="27" t="s">
        <v>747</v>
      </c>
      <c r="R3" s="12">
        <v>3.25</v>
      </c>
      <c r="S3" s="27" t="s">
        <v>779</v>
      </c>
      <c r="T3" s="12">
        <v>4.25</v>
      </c>
      <c r="U3" s="27" t="s">
        <v>777</v>
      </c>
      <c r="V3" s="36">
        <v>2.75</v>
      </c>
      <c r="W3" s="49" t="s">
        <v>744</v>
      </c>
      <c r="X3" s="39">
        <v>2.09</v>
      </c>
      <c r="Y3" s="55" t="s">
        <v>171</v>
      </c>
      <c r="Z3" s="12">
        <v>2</v>
      </c>
      <c r="AA3" s="27" t="s">
        <v>793</v>
      </c>
      <c r="AB3" s="12">
        <v>7.49</v>
      </c>
      <c r="AC3" s="29" t="s">
        <v>794</v>
      </c>
      <c r="AD3" s="12">
        <v>2.25</v>
      </c>
      <c r="AE3" s="27" t="s">
        <v>744</v>
      </c>
      <c r="AF3" s="12">
        <v>2.25</v>
      </c>
    </row>
    <row r="4" spans="1:32" x14ac:dyDescent="0.2">
      <c r="A4" s="31"/>
      <c r="B4" s="12"/>
      <c r="C4" s="31"/>
      <c r="D4" s="12"/>
      <c r="E4" s="31"/>
      <c r="F4" s="12"/>
      <c r="G4" s="31"/>
      <c r="H4" s="12"/>
      <c r="I4" s="30" t="s">
        <v>811</v>
      </c>
      <c r="J4" s="12">
        <v>16.989999999999998</v>
      </c>
      <c r="K4" s="29" t="s">
        <v>812</v>
      </c>
      <c r="L4" s="12">
        <v>59.91</v>
      </c>
      <c r="M4" s="29" t="s">
        <v>815</v>
      </c>
      <c r="N4" s="12">
        <v>9.4600000000000009</v>
      </c>
      <c r="O4" s="29" t="s">
        <v>816</v>
      </c>
      <c r="P4" s="12">
        <v>19.5</v>
      </c>
      <c r="Q4" s="27" t="s">
        <v>748</v>
      </c>
      <c r="R4" s="12">
        <v>1.35</v>
      </c>
      <c r="S4" s="27" t="s">
        <v>6</v>
      </c>
      <c r="T4" s="12">
        <v>3.3</v>
      </c>
      <c r="U4" s="11" t="s">
        <v>799</v>
      </c>
      <c r="V4" s="36">
        <v>5.6</v>
      </c>
      <c r="W4" s="27" t="s">
        <v>801</v>
      </c>
      <c r="X4" s="12">
        <v>38.94</v>
      </c>
      <c r="Y4" s="55" t="s">
        <v>771</v>
      </c>
      <c r="Z4" s="12">
        <v>2</v>
      </c>
      <c r="AA4" s="30" t="s">
        <v>797</v>
      </c>
      <c r="AB4" s="12">
        <v>5.85</v>
      </c>
      <c r="AC4" s="34" t="s">
        <v>796</v>
      </c>
      <c r="AD4" s="12">
        <v>8.5</v>
      </c>
      <c r="AE4" s="27" t="s">
        <v>745</v>
      </c>
      <c r="AF4" s="12">
        <v>1.45</v>
      </c>
    </row>
    <row r="5" spans="1:32" x14ac:dyDescent="0.2">
      <c r="A5" s="31"/>
      <c r="B5" s="12"/>
      <c r="C5" s="31"/>
      <c r="D5" s="12"/>
      <c r="E5" s="31"/>
      <c r="F5" s="12"/>
      <c r="G5" s="31"/>
      <c r="H5" s="12"/>
      <c r="I5" s="31"/>
      <c r="J5" s="12"/>
      <c r="K5" s="27" t="s">
        <v>813</v>
      </c>
      <c r="L5" s="12">
        <v>32.68</v>
      </c>
      <c r="M5" s="29" t="s">
        <v>817</v>
      </c>
      <c r="N5" s="12">
        <v>15.1</v>
      </c>
      <c r="O5" s="27" t="s">
        <v>780</v>
      </c>
      <c r="P5" s="12">
        <v>3.75</v>
      </c>
      <c r="Q5" s="27" t="s">
        <v>749</v>
      </c>
      <c r="R5" s="12">
        <v>2.35</v>
      </c>
      <c r="S5" s="11" t="s">
        <v>799</v>
      </c>
      <c r="T5" s="12">
        <v>6.2</v>
      </c>
      <c r="U5" s="27" t="s">
        <v>820</v>
      </c>
      <c r="V5" s="36">
        <v>38.950000000000003</v>
      </c>
      <c r="W5" s="30" t="s">
        <v>799</v>
      </c>
      <c r="X5" s="12">
        <v>5.6</v>
      </c>
      <c r="Y5" s="55" t="s">
        <v>537</v>
      </c>
      <c r="Z5" s="12">
        <v>1.3</v>
      </c>
      <c r="AA5" s="30" t="s">
        <v>798</v>
      </c>
      <c r="AB5" s="12">
        <v>3.5</v>
      </c>
      <c r="AC5" s="31"/>
      <c r="AD5" s="12"/>
      <c r="AE5" s="27" t="s">
        <v>746</v>
      </c>
      <c r="AF5" s="12">
        <v>3</v>
      </c>
    </row>
    <row r="6" spans="1:32" x14ac:dyDescent="0.2">
      <c r="A6" s="32"/>
      <c r="B6" s="13"/>
      <c r="C6" s="32"/>
      <c r="D6" s="13"/>
      <c r="E6" s="32"/>
      <c r="F6" s="13"/>
      <c r="G6" s="32"/>
      <c r="H6" s="13"/>
      <c r="I6" s="32"/>
      <c r="J6" s="13"/>
      <c r="K6" s="32"/>
      <c r="L6" s="13"/>
      <c r="M6" s="32"/>
      <c r="N6" s="13"/>
      <c r="O6" s="27" t="s">
        <v>171</v>
      </c>
      <c r="P6" s="12">
        <v>1.45</v>
      </c>
      <c r="Q6" s="10" t="s">
        <v>750</v>
      </c>
      <c r="R6" s="13">
        <v>2.5</v>
      </c>
      <c r="S6" s="11" t="s">
        <v>799</v>
      </c>
      <c r="T6" s="13">
        <v>10.95</v>
      </c>
      <c r="U6" s="32"/>
      <c r="V6" s="37"/>
      <c r="W6" s="28" t="s">
        <v>821</v>
      </c>
      <c r="X6" s="13">
        <v>4.49</v>
      </c>
      <c r="Y6" s="56" t="s">
        <v>772</v>
      </c>
      <c r="Z6" s="13">
        <v>1.35</v>
      </c>
      <c r="AA6" s="28" t="s">
        <v>800</v>
      </c>
      <c r="AB6" s="13">
        <v>110</v>
      </c>
      <c r="AC6" s="32"/>
      <c r="AD6" s="13"/>
      <c r="AE6" s="10" t="s">
        <v>833</v>
      </c>
      <c r="AF6" s="13">
        <f>2*1.65</f>
        <v>3.3</v>
      </c>
    </row>
    <row r="7" spans="1:32" x14ac:dyDescent="0.2">
      <c r="A7" s="32"/>
      <c r="B7" s="13"/>
      <c r="C7" s="32"/>
      <c r="D7" s="13"/>
      <c r="E7" s="32"/>
      <c r="F7" s="13"/>
      <c r="G7" s="32"/>
      <c r="H7" s="13"/>
      <c r="I7" s="32"/>
      <c r="J7" s="13"/>
      <c r="K7" s="32"/>
      <c r="L7" s="13"/>
      <c r="M7" s="32"/>
      <c r="N7" s="13"/>
      <c r="O7" s="11" t="s">
        <v>799</v>
      </c>
      <c r="P7" s="13">
        <v>8.1</v>
      </c>
      <c r="Q7" s="10" t="s">
        <v>795</v>
      </c>
      <c r="R7" s="13">
        <v>23.03</v>
      </c>
      <c r="S7" s="28" t="s">
        <v>819</v>
      </c>
      <c r="T7" s="13">
        <v>-22.98</v>
      </c>
      <c r="U7" s="32"/>
      <c r="V7" s="37"/>
      <c r="W7" s="28" t="s">
        <v>822</v>
      </c>
      <c r="X7" s="13">
        <v>14</v>
      </c>
      <c r="Y7" s="56" t="s">
        <v>773</v>
      </c>
      <c r="Z7" s="13">
        <v>2.75</v>
      </c>
      <c r="AA7" s="30" t="s">
        <v>799</v>
      </c>
      <c r="AB7" s="13">
        <v>5.15</v>
      </c>
      <c r="AC7" s="32"/>
      <c r="AD7" s="13"/>
      <c r="AE7" s="10" t="s">
        <v>375</v>
      </c>
      <c r="AF7" s="13">
        <v>1.85</v>
      </c>
    </row>
    <row r="8" spans="1:32" x14ac:dyDescent="0.2">
      <c r="A8" s="32"/>
      <c r="B8" s="13"/>
      <c r="C8" s="32"/>
      <c r="D8" s="13"/>
      <c r="E8" s="32"/>
      <c r="F8" s="13"/>
      <c r="G8" s="32"/>
      <c r="H8" s="13"/>
      <c r="I8" s="32"/>
      <c r="J8" s="13"/>
      <c r="K8" s="32"/>
      <c r="L8" s="13"/>
      <c r="M8" s="32"/>
      <c r="N8" s="13"/>
      <c r="O8" s="11" t="s">
        <v>258</v>
      </c>
      <c r="P8" s="13">
        <v>100</v>
      </c>
      <c r="Q8" s="28" t="s">
        <v>818</v>
      </c>
      <c r="R8" s="13">
        <v>17.98</v>
      </c>
      <c r="S8" s="10" t="s">
        <v>823</v>
      </c>
      <c r="T8" s="13">
        <f>14+2</f>
        <v>16</v>
      </c>
      <c r="U8" s="32"/>
      <c r="V8" s="37"/>
      <c r="W8" s="32"/>
      <c r="X8" s="13"/>
      <c r="Y8" s="56" t="s">
        <v>776</v>
      </c>
      <c r="Z8" s="13">
        <v>2.75</v>
      </c>
      <c r="AA8" s="32"/>
      <c r="AB8" s="13"/>
      <c r="AC8" s="32"/>
      <c r="AD8" s="13"/>
      <c r="AE8" s="10" t="s">
        <v>834</v>
      </c>
      <c r="AF8" s="13">
        <v>1.1399999999999999</v>
      </c>
    </row>
    <row r="9" spans="1:32" x14ac:dyDescent="0.2">
      <c r="A9" s="32"/>
      <c r="B9" s="13"/>
      <c r="C9" s="32"/>
      <c r="D9" s="13"/>
      <c r="E9" s="32"/>
      <c r="F9" s="13"/>
      <c r="G9" s="32"/>
      <c r="H9" s="13"/>
      <c r="I9" s="32"/>
      <c r="J9" s="13"/>
      <c r="K9" s="32"/>
      <c r="L9" s="13"/>
      <c r="M9" s="32"/>
      <c r="N9" s="13"/>
      <c r="O9" s="32"/>
      <c r="P9" s="13"/>
      <c r="Q9" s="11" t="s">
        <v>799</v>
      </c>
      <c r="R9" s="13">
        <v>7.6</v>
      </c>
      <c r="S9" s="32"/>
      <c r="T9" s="13"/>
      <c r="U9" s="32"/>
      <c r="V9" s="37"/>
      <c r="W9" s="31"/>
      <c r="X9" s="46"/>
      <c r="Y9" s="55" t="s">
        <v>774</v>
      </c>
      <c r="Z9" s="13">
        <v>-5.15</v>
      </c>
      <c r="AA9" s="32"/>
      <c r="AB9" s="13"/>
      <c r="AC9" s="32"/>
      <c r="AD9" s="13"/>
      <c r="AE9" s="10" t="s">
        <v>66</v>
      </c>
      <c r="AF9" s="13">
        <v>0.95</v>
      </c>
    </row>
    <row r="10" spans="1:32" x14ac:dyDescent="0.2">
      <c r="A10" s="32"/>
      <c r="B10" s="13"/>
      <c r="C10" s="32"/>
      <c r="D10" s="13"/>
      <c r="E10" s="32"/>
      <c r="F10" s="13"/>
      <c r="G10" s="32"/>
      <c r="H10" s="13"/>
      <c r="I10" s="32"/>
      <c r="J10" s="13"/>
      <c r="K10" s="32"/>
      <c r="L10" s="13"/>
      <c r="M10" s="32"/>
      <c r="N10" s="13"/>
      <c r="O10" s="32"/>
      <c r="P10" s="13"/>
      <c r="Q10" s="11" t="s">
        <v>714</v>
      </c>
      <c r="R10" s="13">
        <v>2.69</v>
      </c>
      <c r="S10" s="32"/>
      <c r="T10" s="13"/>
      <c r="U10" s="32"/>
      <c r="V10" s="37"/>
      <c r="W10" s="31"/>
      <c r="X10" s="46"/>
      <c r="Y10" s="55" t="s">
        <v>775</v>
      </c>
      <c r="Z10" s="13">
        <v>4.75</v>
      </c>
      <c r="AA10" s="32"/>
      <c r="AB10" s="13"/>
      <c r="AC10" s="32"/>
      <c r="AD10" s="13"/>
      <c r="AE10" s="10" t="s">
        <v>835</v>
      </c>
      <c r="AF10" s="13">
        <v>4.99</v>
      </c>
    </row>
    <row r="11" spans="1:32" x14ac:dyDescent="0.2">
      <c r="A11" s="32"/>
      <c r="B11" s="13"/>
      <c r="C11" s="32"/>
      <c r="D11" s="13"/>
      <c r="E11" s="32"/>
      <c r="F11" s="13"/>
      <c r="G11" s="32"/>
      <c r="H11" s="13"/>
      <c r="I11" s="32"/>
      <c r="J11" s="13"/>
      <c r="K11" s="32"/>
      <c r="L11" s="13"/>
      <c r="M11" s="32"/>
      <c r="N11" s="13"/>
      <c r="O11" s="32"/>
      <c r="P11" s="13"/>
      <c r="Q11" s="32"/>
      <c r="R11" s="13"/>
      <c r="S11" s="32"/>
      <c r="T11" s="13"/>
      <c r="U11" s="32"/>
      <c r="V11" s="37"/>
      <c r="W11" s="32"/>
      <c r="X11" s="13"/>
      <c r="Y11" s="56" t="s">
        <v>778</v>
      </c>
      <c r="Z11" s="13">
        <v>8.9700000000000006</v>
      </c>
      <c r="AA11" s="32"/>
      <c r="AB11" s="13"/>
      <c r="AC11" s="32"/>
      <c r="AD11" s="13"/>
      <c r="AE11" s="10" t="s">
        <v>262</v>
      </c>
      <c r="AF11" s="13">
        <v>1.25</v>
      </c>
    </row>
    <row r="12" spans="1:32" x14ac:dyDescent="0.2">
      <c r="A12" s="32"/>
      <c r="B12" s="13"/>
      <c r="C12" s="32"/>
      <c r="D12" s="13"/>
      <c r="E12" s="32"/>
      <c r="F12" s="13"/>
      <c r="G12" s="32"/>
      <c r="H12" s="13"/>
      <c r="I12" s="32"/>
      <c r="J12" s="13"/>
      <c r="K12" s="32"/>
      <c r="L12" s="13"/>
      <c r="M12" s="32"/>
      <c r="N12" s="13"/>
      <c r="O12" s="32"/>
      <c r="P12" s="13"/>
      <c r="Q12" s="32"/>
      <c r="R12" s="13"/>
      <c r="S12" s="32"/>
      <c r="T12" s="13"/>
      <c r="U12" s="32"/>
      <c r="V12" s="37"/>
      <c r="W12" s="32"/>
      <c r="X12" s="13"/>
      <c r="Y12" s="59" t="s">
        <v>799</v>
      </c>
      <c r="Z12" s="13">
        <v>8.1</v>
      </c>
      <c r="AA12" s="32"/>
      <c r="AB12" s="13"/>
      <c r="AC12" s="32"/>
      <c r="AD12" s="13"/>
      <c r="AE12" s="10" t="s">
        <v>246</v>
      </c>
      <c r="AF12" s="13">
        <v>2.6</v>
      </c>
    </row>
    <row r="13" spans="1:32" x14ac:dyDescent="0.2">
      <c r="A13" s="32"/>
      <c r="B13" s="13"/>
      <c r="C13" s="32"/>
      <c r="D13" s="13"/>
      <c r="E13" s="32"/>
      <c r="F13" s="13"/>
      <c r="G13" s="32"/>
      <c r="H13" s="13"/>
      <c r="I13" s="32"/>
      <c r="J13" s="13"/>
      <c r="K13" s="32"/>
      <c r="L13" s="13"/>
      <c r="M13" s="32"/>
      <c r="N13" s="13"/>
      <c r="O13" s="32"/>
      <c r="P13" s="13"/>
      <c r="Q13" s="32"/>
      <c r="R13" s="13"/>
      <c r="S13" s="32"/>
      <c r="T13" s="13"/>
      <c r="U13" s="32"/>
      <c r="V13" s="37"/>
      <c r="W13" s="32"/>
      <c r="X13" s="13"/>
      <c r="Y13" s="59" t="s">
        <v>467</v>
      </c>
      <c r="Z13" s="13">
        <v>1</v>
      </c>
      <c r="AA13" s="32"/>
      <c r="AB13" s="13"/>
      <c r="AC13" s="32"/>
      <c r="AD13" s="13"/>
      <c r="AE13" s="10" t="s">
        <v>171</v>
      </c>
      <c r="AF13" s="13">
        <v>2.0499999999999998</v>
      </c>
    </row>
    <row r="14" spans="1:32" x14ac:dyDescent="0.2">
      <c r="A14" s="32"/>
      <c r="B14" s="13"/>
      <c r="C14" s="32"/>
      <c r="D14" s="13"/>
      <c r="E14" s="32"/>
      <c r="F14" s="13"/>
      <c r="G14" s="32"/>
      <c r="H14" s="13"/>
      <c r="I14" s="32"/>
      <c r="J14" s="13"/>
      <c r="K14" s="32"/>
      <c r="L14" s="13"/>
      <c r="M14" s="32"/>
      <c r="N14" s="13"/>
      <c r="O14" s="32"/>
      <c r="P14" s="13"/>
      <c r="Q14" s="32"/>
      <c r="R14" s="13"/>
      <c r="S14" s="32"/>
      <c r="T14" s="13"/>
      <c r="U14" s="32"/>
      <c r="V14" s="37"/>
      <c r="W14" s="32"/>
      <c r="X14" s="13"/>
      <c r="Y14" s="30" t="s">
        <v>799</v>
      </c>
      <c r="Z14" s="13">
        <v>5.6</v>
      </c>
      <c r="AA14" s="32"/>
      <c r="AB14" s="13"/>
      <c r="AC14" s="32"/>
      <c r="AD14" s="13"/>
      <c r="AE14" s="10" t="s">
        <v>838</v>
      </c>
      <c r="AF14" s="13">
        <v>2.75</v>
      </c>
    </row>
    <row r="15" spans="1:32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32"/>
      <c r="N15" s="13"/>
      <c r="O15" s="32"/>
      <c r="P15" s="13"/>
      <c r="Q15" s="32"/>
      <c r="R15" s="13"/>
      <c r="S15" s="32"/>
      <c r="T15" s="13"/>
      <c r="U15" s="32"/>
      <c r="V15" s="37"/>
      <c r="W15" s="32"/>
      <c r="X15" s="13"/>
      <c r="Y15" s="38"/>
      <c r="Z15" s="13"/>
      <c r="AA15" s="32"/>
      <c r="AB15" s="13"/>
      <c r="AC15" s="32"/>
      <c r="AD15" s="13"/>
      <c r="AE15" s="10" t="s">
        <v>174</v>
      </c>
      <c r="AF15" s="13">
        <v>-2.15</v>
      </c>
    </row>
    <row r="16" spans="1:32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32"/>
      <c r="N16" s="13"/>
      <c r="O16" s="32"/>
      <c r="P16" s="13"/>
      <c r="Q16" s="32"/>
      <c r="R16" s="13"/>
      <c r="S16" s="32"/>
      <c r="T16" s="13"/>
      <c r="U16" s="32"/>
      <c r="V16" s="37"/>
      <c r="W16" s="32"/>
      <c r="X16" s="13"/>
      <c r="Y16" s="38"/>
      <c r="Z16" s="13"/>
      <c r="AA16" s="32"/>
      <c r="AB16" s="13"/>
      <c r="AC16" s="32"/>
      <c r="AD16" s="13"/>
      <c r="AE16" s="28" t="s">
        <v>819</v>
      </c>
      <c r="AF16" s="13">
        <v>-4</v>
      </c>
    </row>
    <row r="17" spans="1:32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32"/>
      <c r="N17" s="13"/>
      <c r="O17" s="32"/>
      <c r="P17" s="13"/>
      <c r="Q17" s="32"/>
      <c r="R17" s="13"/>
      <c r="S17" s="32"/>
      <c r="T17" s="13"/>
      <c r="U17" s="32"/>
      <c r="V17" s="37"/>
      <c r="W17" s="32"/>
      <c r="X17" s="13"/>
      <c r="Y17" s="38"/>
      <c r="Z17" s="13"/>
      <c r="AA17" s="32"/>
      <c r="AB17" s="13"/>
      <c r="AC17" s="32"/>
      <c r="AD17" s="13"/>
      <c r="AE17" s="32"/>
      <c r="AF17" s="13"/>
    </row>
    <row r="18" spans="1:32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32"/>
      <c r="T18" s="13"/>
      <c r="U18" s="32"/>
      <c r="V18" s="37"/>
      <c r="W18" s="32"/>
      <c r="X18" s="13"/>
      <c r="Y18" s="38"/>
      <c r="Z18" s="13"/>
      <c r="AA18" s="32"/>
      <c r="AB18" s="13"/>
      <c r="AC18" s="32"/>
      <c r="AD18" s="13"/>
      <c r="AE18" s="32"/>
      <c r="AF18" s="13"/>
    </row>
    <row r="19" spans="1:32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32"/>
      <c r="T19" s="13"/>
      <c r="U19" s="32"/>
      <c r="V19" s="37"/>
      <c r="W19" s="32"/>
      <c r="X19" s="13"/>
      <c r="Y19" s="38"/>
      <c r="Z19" s="13"/>
      <c r="AA19" s="32"/>
      <c r="AB19" s="13"/>
      <c r="AC19" s="32"/>
      <c r="AD19" s="13"/>
      <c r="AE19" s="32"/>
      <c r="AF19" s="13"/>
    </row>
    <row r="20" spans="1:32" x14ac:dyDescent="0.2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37"/>
      <c r="W20" s="32"/>
      <c r="X20" s="13"/>
      <c r="Y20" s="38"/>
      <c r="Z20" s="13"/>
      <c r="AA20" s="32"/>
      <c r="AB20" s="13"/>
      <c r="AC20" s="32"/>
      <c r="AD20" s="13"/>
      <c r="AE20" s="32"/>
      <c r="AF20" s="13"/>
    </row>
    <row r="21" spans="1:32" x14ac:dyDescent="0.2">
      <c r="A21" s="32"/>
      <c r="B21" s="13"/>
      <c r="C21" s="32"/>
      <c r="D21" s="13"/>
      <c r="E21" s="32"/>
      <c r="F21" s="13"/>
      <c r="G21" s="32"/>
      <c r="H21" s="13"/>
      <c r="I21" s="32"/>
      <c r="J21" s="13"/>
      <c r="K21" s="32"/>
      <c r="L21" s="13"/>
      <c r="M21" s="32"/>
      <c r="N21" s="13"/>
      <c r="O21" s="32"/>
      <c r="P21" s="13"/>
      <c r="Q21" s="32"/>
      <c r="R21" s="13"/>
      <c r="S21" s="32"/>
      <c r="T21" s="13"/>
      <c r="U21" s="32"/>
      <c r="V21" s="37"/>
      <c r="W21" s="32"/>
      <c r="X21" s="13"/>
      <c r="Y21" s="38"/>
      <c r="Z21" s="13"/>
      <c r="AA21" s="32"/>
      <c r="AB21" s="13"/>
      <c r="AC21" s="32"/>
      <c r="AD21" s="13"/>
      <c r="AE21" s="32"/>
      <c r="AF21" s="13"/>
    </row>
    <row r="22" spans="1:32" x14ac:dyDescent="0.2">
      <c r="A22" s="32"/>
      <c r="B22" s="13"/>
      <c r="C22" s="32"/>
      <c r="D22" s="13"/>
      <c r="E22" s="32"/>
      <c r="F22" s="13"/>
      <c r="G22" s="32"/>
      <c r="H22" s="13"/>
      <c r="I22" s="32"/>
      <c r="J22" s="13"/>
      <c r="K22" s="32"/>
      <c r="L22" s="13"/>
      <c r="M22" s="32"/>
      <c r="N22" s="13"/>
      <c r="O22" s="32"/>
      <c r="P22" s="13"/>
      <c r="Q22" s="32"/>
      <c r="R22" s="13"/>
      <c r="S22" s="32"/>
      <c r="T22" s="13"/>
      <c r="U22" s="32"/>
      <c r="V22" s="37"/>
      <c r="W22" s="32"/>
      <c r="X22" s="13"/>
      <c r="Y22" s="38"/>
      <c r="Z22" s="13"/>
      <c r="AA22" s="32"/>
      <c r="AB22" s="13"/>
      <c r="AC22" s="32"/>
      <c r="AD22" s="13"/>
      <c r="AE22" s="32"/>
      <c r="AF22" s="13"/>
    </row>
    <row r="23" spans="1:32" x14ac:dyDescent="0.2">
      <c r="A23" s="32"/>
      <c r="B23" s="13"/>
      <c r="C23" s="32"/>
      <c r="D23" s="13"/>
      <c r="E23" s="32"/>
      <c r="F23" s="13"/>
      <c r="G23" s="32"/>
      <c r="H23" s="13"/>
      <c r="I23" s="32"/>
      <c r="J23" s="13"/>
      <c r="K23" s="32"/>
      <c r="L23" s="13"/>
      <c r="M23" s="32"/>
      <c r="N23" s="13"/>
      <c r="O23" s="32"/>
      <c r="P23" s="13"/>
      <c r="Q23" s="32"/>
      <c r="R23" s="13"/>
      <c r="S23" s="32"/>
      <c r="T23" s="13"/>
      <c r="U23" s="32"/>
      <c r="V23" s="37"/>
      <c r="W23" s="32"/>
      <c r="X23" s="13"/>
      <c r="Y23" s="38"/>
      <c r="Z23" s="13"/>
      <c r="AA23" s="32"/>
      <c r="AB23" s="13"/>
      <c r="AC23" s="32"/>
      <c r="AD23" s="13"/>
      <c r="AE23" s="32"/>
      <c r="AF23" s="13"/>
    </row>
    <row r="24" spans="1:32" ht="16" thickBot="1" x14ac:dyDescent="0.25">
      <c r="A24" s="32"/>
      <c r="B24" s="13"/>
      <c r="C24" s="32"/>
      <c r="D24" s="13"/>
      <c r="E24" s="32"/>
      <c r="F24" s="13"/>
      <c r="G24" s="32"/>
      <c r="H24" s="13"/>
      <c r="I24" s="32"/>
      <c r="J24" s="13"/>
      <c r="K24" s="32"/>
      <c r="L24" s="13"/>
      <c r="M24" s="32"/>
      <c r="N24" s="13"/>
      <c r="O24" s="32"/>
      <c r="P24" s="13"/>
      <c r="Q24" s="32"/>
      <c r="R24" s="13"/>
      <c r="S24" s="32"/>
      <c r="T24" s="13"/>
      <c r="U24" s="32"/>
      <c r="V24" s="37"/>
      <c r="W24" s="41"/>
      <c r="X24" s="42"/>
      <c r="Y24" s="38"/>
      <c r="Z24" s="13"/>
      <c r="AA24" s="32"/>
      <c r="AB24" s="13"/>
      <c r="AC24" s="32"/>
      <c r="AD24" s="13"/>
      <c r="AE24" s="32"/>
      <c r="AF24" s="13"/>
    </row>
    <row r="25" spans="1:32" ht="16" thickBot="1" x14ac:dyDescent="0.25">
      <c r="A25" s="3" t="s">
        <v>2</v>
      </c>
      <c r="B25" s="4">
        <f>SUM(B3:B19)</f>
        <v>5977.5</v>
      </c>
      <c r="C25" s="3" t="s">
        <v>2</v>
      </c>
      <c r="D25" s="4">
        <f>SUM(D3:D19)</f>
        <v>2</v>
      </c>
      <c r="E25" s="3" t="s">
        <v>2</v>
      </c>
      <c r="F25" s="4">
        <f>SUM(F3:F19)</f>
        <v>9.99</v>
      </c>
      <c r="G25" s="3" t="s">
        <v>2</v>
      </c>
      <c r="H25" s="4">
        <f>SUM(H3:H19)</f>
        <v>450</v>
      </c>
      <c r="I25" s="3" t="s">
        <v>2</v>
      </c>
      <c r="J25" s="4">
        <f>SUM(J3:J19)</f>
        <v>76.510000000000005</v>
      </c>
      <c r="K25" s="3" t="s">
        <v>2</v>
      </c>
      <c r="L25" s="4">
        <f>SUM(L3:L19)</f>
        <v>95.59</v>
      </c>
      <c r="M25" s="3" t="s">
        <v>2</v>
      </c>
      <c r="N25" s="4">
        <f>SUM(N3:N19)</f>
        <v>90.240000000000009</v>
      </c>
      <c r="O25" s="3" t="s">
        <v>2</v>
      </c>
      <c r="P25" s="4">
        <f>SUM(P3:P19)</f>
        <v>146.30000000000001</v>
      </c>
      <c r="Q25" s="3" t="s">
        <v>2</v>
      </c>
      <c r="R25" s="4">
        <f>SUM(R3:R19)</f>
        <v>60.750000000000007</v>
      </c>
      <c r="S25" s="3" t="s">
        <v>2</v>
      </c>
      <c r="T25" s="4">
        <f>SUM(T3:T19)</f>
        <v>17.72</v>
      </c>
      <c r="U25" s="3" t="s">
        <v>2</v>
      </c>
      <c r="V25" s="4">
        <f>SUM(V3:V19)</f>
        <v>47.300000000000004</v>
      </c>
      <c r="W25" s="3" t="s">
        <v>2</v>
      </c>
      <c r="X25" s="4">
        <f>SUM(X3:X19)</f>
        <v>65.12</v>
      </c>
      <c r="Y25" s="3" t="s">
        <v>2</v>
      </c>
      <c r="Z25" s="4">
        <f>SUM(Z3:Z19)</f>
        <v>35.42</v>
      </c>
      <c r="AA25" s="3" t="s">
        <v>2</v>
      </c>
      <c r="AB25" s="4">
        <f>SUM(AB3:AB19)</f>
        <v>131.99</v>
      </c>
      <c r="AC25" s="3" t="s">
        <v>2</v>
      </c>
      <c r="AD25" s="4">
        <f>SUM(AD3:AD19)</f>
        <v>10.75</v>
      </c>
      <c r="AE25" s="3" t="s">
        <v>2</v>
      </c>
      <c r="AF25" s="4">
        <f>SUM(AF3:AF19)</f>
        <v>21.430000000000003</v>
      </c>
    </row>
    <row r="28" spans="1:32" ht="16" thickBot="1" x14ac:dyDescent="0.25"/>
    <row r="29" spans="1:32" ht="16" thickBot="1" x14ac:dyDescent="0.25">
      <c r="A29" s="5" t="s">
        <v>3</v>
      </c>
      <c r="B29" s="4">
        <f>SUM(25:25)</f>
        <v>7238.6100000000006</v>
      </c>
      <c r="D29" s="6"/>
      <c r="E29" t="s">
        <v>7</v>
      </c>
    </row>
    <row r="30" spans="1:32" x14ac:dyDescent="0.2">
      <c r="D30" s="7"/>
      <c r="E30" t="s">
        <v>8</v>
      </c>
    </row>
    <row r="31" spans="1:32" x14ac:dyDescent="0.2">
      <c r="D31" s="8"/>
      <c r="E31" t="s">
        <v>9</v>
      </c>
    </row>
    <row r="32" spans="1:32" x14ac:dyDescent="0.2">
      <c r="D32" s="9"/>
      <c r="E32" t="s">
        <v>10</v>
      </c>
    </row>
  </sheetData>
  <mergeCells count="16">
    <mergeCell ref="K1:L1"/>
    <mergeCell ref="AE1:AF1"/>
    <mergeCell ref="Q1:R1"/>
    <mergeCell ref="S1:T1"/>
    <mergeCell ref="M1:N1"/>
    <mergeCell ref="O1:P1"/>
    <mergeCell ref="U1:V1"/>
    <mergeCell ref="W1:X1"/>
    <mergeCell ref="Y1:Z1"/>
    <mergeCell ref="AA1:AB1"/>
    <mergeCell ref="AC1:AD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7856-0A01-A24A-AB7E-AE71CDC87F08}">
  <dimension ref="A1:BF32"/>
  <sheetViews>
    <sheetView workbookViewId="0">
      <selection activeCell="D29" sqref="D29:E32"/>
    </sheetView>
  </sheetViews>
  <sheetFormatPr baseColWidth="10" defaultRowHeight="15" x14ac:dyDescent="0.2"/>
  <sheetData>
    <row r="1" spans="1:58" ht="16" thickBot="1" x14ac:dyDescent="0.25">
      <c r="A1" s="65" t="s">
        <v>824</v>
      </c>
      <c r="B1" s="66"/>
      <c r="C1" s="65" t="s">
        <v>825</v>
      </c>
      <c r="D1" s="66"/>
      <c r="E1" s="67" t="s">
        <v>826</v>
      </c>
      <c r="F1" s="68"/>
      <c r="G1" s="65" t="s">
        <v>827</v>
      </c>
      <c r="H1" s="66"/>
      <c r="I1" s="67" t="s">
        <v>848</v>
      </c>
      <c r="J1" s="68"/>
      <c r="K1" s="67" t="s">
        <v>849</v>
      </c>
      <c r="L1" s="68"/>
      <c r="M1" s="67" t="s">
        <v>850</v>
      </c>
      <c r="N1" s="68"/>
      <c r="O1" s="67" t="s">
        <v>851</v>
      </c>
      <c r="P1" s="68"/>
      <c r="Q1" s="67" t="s">
        <v>852</v>
      </c>
      <c r="R1" s="68"/>
      <c r="S1" s="67" t="s">
        <v>853</v>
      </c>
      <c r="T1" s="68"/>
      <c r="U1" s="67" t="s">
        <v>874</v>
      </c>
      <c r="V1" s="68"/>
      <c r="W1" s="67" t="s">
        <v>875</v>
      </c>
      <c r="X1" s="68"/>
      <c r="Y1" s="67" t="s">
        <v>876</v>
      </c>
      <c r="Z1" s="68"/>
      <c r="AA1" s="67" t="s">
        <v>877</v>
      </c>
      <c r="AB1" s="68"/>
      <c r="AC1" s="67" t="s">
        <v>878</v>
      </c>
      <c r="AD1" s="68"/>
      <c r="AE1" s="67" t="s">
        <v>879</v>
      </c>
      <c r="AF1" s="68"/>
      <c r="AG1" s="67" t="s">
        <v>880</v>
      </c>
      <c r="AH1" s="68"/>
      <c r="AI1" s="67" t="s">
        <v>881</v>
      </c>
      <c r="AJ1" s="68"/>
      <c r="AK1" s="67" t="s">
        <v>882</v>
      </c>
      <c r="AL1" s="68"/>
      <c r="AM1" s="67" t="s">
        <v>883</v>
      </c>
      <c r="AN1" s="68"/>
      <c r="AO1" s="67" t="s">
        <v>884</v>
      </c>
      <c r="AP1" s="68"/>
      <c r="AQ1" s="67" t="s">
        <v>908</v>
      </c>
      <c r="AR1" s="68"/>
      <c r="AS1" s="67" t="s">
        <v>909</v>
      </c>
      <c r="AT1" s="68"/>
      <c r="AU1" s="67" t="s">
        <v>910</v>
      </c>
      <c r="AV1" s="68"/>
      <c r="AW1" s="67" t="s">
        <v>911</v>
      </c>
      <c r="AX1" s="68"/>
      <c r="AY1" s="67" t="s">
        <v>912</v>
      </c>
      <c r="AZ1" s="68"/>
      <c r="BA1" s="67" t="s">
        <v>913</v>
      </c>
      <c r="BB1" s="68"/>
      <c r="BC1" s="67" t="s">
        <v>914</v>
      </c>
      <c r="BD1" s="68"/>
      <c r="BE1" s="67" t="s">
        <v>915</v>
      </c>
      <c r="BF1" s="68"/>
    </row>
    <row r="2" spans="1:58" ht="16" thickBot="1" x14ac:dyDescent="0.2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  <c r="AK2" s="1" t="s">
        <v>0</v>
      </c>
      <c r="AL2" s="2" t="s">
        <v>1</v>
      </c>
      <c r="AM2" s="1" t="s">
        <v>0</v>
      </c>
      <c r="AN2" s="2" t="s">
        <v>1</v>
      </c>
      <c r="AO2" s="1" t="s">
        <v>0</v>
      </c>
      <c r="AP2" s="2" t="s">
        <v>1</v>
      </c>
      <c r="AQ2" s="1" t="s">
        <v>0</v>
      </c>
      <c r="AR2" s="2" t="s">
        <v>1</v>
      </c>
      <c r="AS2" s="1" t="s">
        <v>0</v>
      </c>
      <c r="AT2" s="2" t="s">
        <v>1</v>
      </c>
      <c r="AU2" s="1" t="s">
        <v>0</v>
      </c>
      <c r="AV2" s="2" t="s">
        <v>1</v>
      </c>
      <c r="AW2" s="1" t="s">
        <v>0</v>
      </c>
      <c r="AX2" s="2" t="s">
        <v>1</v>
      </c>
      <c r="AY2" s="1" t="s">
        <v>0</v>
      </c>
      <c r="AZ2" s="2" t="s">
        <v>1</v>
      </c>
      <c r="BA2" s="1" t="s">
        <v>0</v>
      </c>
      <c r="BB2" s="2" t="s">
        <v>1</v>
      </c>
      <c r="BC2" s="1" t="s">
        <v>0</v>
      </c>
      <c r="BD2" s="2" t="s">
        <v>1</v>
      </c>
      <c r="BE2" s="1" t="s">
        <v>0</v>
      </c>
      <c r="BF2" s="2" t="s">
        <v>1</v>
      </c>
    </row>
    <row r="3" spans="1:58" x14ac:dyDescent="0.2">
      <c r="A3" s="27" t="s">
        <v>386</v>
      </c>
      <c r="B3" s="12">
        <v>1.25</v>
      </c>
      <c r="C3" s="29" t="s">
        <v>846</v>
      </c>
      <c r="D3" s="12">
        <v>8.9</v>
      </c>
      <c r="E3" s="30" t="s">
        <v>842</v>
      </c>
      <c r="F3" s="12">
        <v>50</v>
      </c>
      <c r="G3" s="27" t="s">
        <v>828</v>
      </c>
      <c r="H3" s="12">
        <v>12</v>
      </c>
      <c r="I3" s="34" t="s">
        <v>868</v>
      </c>
      <c r="J3" s="12">
        <v>38.85</v>
      </c>
      <c r="K3" s="34" t="s">
        <v>855</v>
      </c>
      <c r="L3" s="12">
        <v>3.75</v>
      </c>
      <c r="M3" s="29" t="s">
        <v>870</v>
      </c>
      <c r="N3" s="12">
        <v>8.94</v>
      </c>
      <c r="O3" s="27" t="s">
        <v>136</v>
      </c>
      <c r="P3" s="12">
        <v>22.47</v>
      </c>
      <c r="Q3" s="27" t="s">
        <v>865</v>
      </c>
      <c r="R3" s="12">
        <f>2*2.69</f>
        <v>5.38</v>
      </c>
      <c r="S3" s="27" t="s">
        <v>892</v>
      </c>
      <c r="T3" s="12">
        <v>7.95</v>
      </c>
      <c r="U3" s="30" t="s">
        <v>87</v>
      </c>
      <c r="V3" s="12">
        <v>10.99</v>
      </c>
      <c r="W3" s="27" t="s">
        <v>900</v>
      </c>
      <c r="X3" s="12">
        <v>5.59</v>
      </c>
      <c r="Y3" s="27" t="s">
        <v>893</v>
      </c>
      <c r="Z3" s="12">
        <f>3*1.25</f>
        <v>3.75</v>
      </c>
      <c r="AA3" s="34" t="s">
        <v>894</v>
      </c>
      <c r="AB3" s="12">
        <v>1.75</v>
      </c>
      <c r="AC3" s="27" t="s">
        <v>171</v>
      </c>
      <c r="AD3" s="12">
        <v>1.35</v>
      </c>
      <c r="AE3" s="27" t="s">
        <v>885</v>
      </c>
      <c r="AF3" s="12">
        <f>2*0.75</f>
        <v>1.5</v>
      </c>
      <c r="AG3" s="27" t="s">
        <v>920</v>
      </c>
      <c r="AH3" s="12">
        <v>13.45</v>
      </c>
      <c r="AI3" s="27" t="s">
        <v>922</v>
      </c>
      <c r="AJ3" s="12">
        <v>10.79</v>
      </c>
      <c r="AK3" s="29" t="s">
        <v>105</v>
      </c>
      <c r="AL3" s="12">
        <v>3</v>
      </c>
      <c r="AM3" s="27" t="s">
        <v>168</v>
      </c>
      <c r="AN3" s="12">
        <v>1.3</v>
      </c>
      <c r="AO3" s="27" t="s">
        <v>168</v>
      </c>
      <c r="AP3" s="12">
        <v>1.3</v>
      </c>
      <c r="AQ3" s="30" t="s">
        <v>128</v>
      </c>
      <c r="AR3" s="12">
        <v>0.65</v>
      </c>
      <c r="AS3" s="27" t="s">
        <v>771</v>
      </c>
      <c r="AT3" s="12">
        <v>2.0499999999999998</v>
      </c>
      <c r="AU3" s="27" t="s">
        <v>935</v>
      </c>
      <c r="AV3" s="12">
        <f>2.3-0.55</f>
        <v>1.7499999999999998</v>
      </c>
      <c r="AW3" s="27" t="s">
        <v>272</v>
      </c>
      <c r="AX3" s="12">
        <v>1.35</v>
      </c>
      <c r="AY3" s="27" t="s">
        <v>941</v>
      </c>
      <c r="AZ3" s="12">
        <v>16.5</v>
      </c>
      <c r="BA3" s="34" t="s">
        <v>959</v>
      </c>
      <c r="BB3" s="12">
        <f>8+7</f>
        <v>15</v>
      </c>
      <c r="BC3" s="34" t="s">
        <v>957</v>
      </c>
      <c r="BD3" s="12">
        <v>5.75</v>
      </c>
      <c r="BE3" s="34" t="s">
        <v>944</v>
      </c>
      <c r="BF3" s="12">
        <v>8.5</v>
      </c>
    </row>
    <row r="4" spans="1:58" x14ac:dyDescent="0.2">
      <c r="A4" s="30" t="s">
        <v>829</v>
      </c>
      <c r="B4" s="12">
        <v>3.39</v>
      </c>
      <c r="C4" s="27" t="s">
        <v>233</v>
      </c>
      <c r="D4" s="12">
        <v>5.45</v>
      </c>
      <c r="E4" s="27" t="s">
        <v>843</v>
      </c>
      <c r="F4" s="12">
        <v>20.96</v>
      </c>
      <c r="G4" s="29" t="s">
        <v>839</v>
      </c>
      <c r="H4" s="12">
        <v>3</v>
      </c>
      <c r="I4" s="29" t="s">
        <v>869</v>
      </c>
      <c r="J4" s="12">
        <v>3</v>
      </c>
      <c r="K4" s="27" t="s">
        <v>702</v>
      </c>
      <c r="L4" s="12">
        <v>2.19</v>
      </c>
      <c r="M4" s="27" t="s">
        <v>168</v>
      </c>
      <c r="N4" s="12">
        <v>1.3</v>
      </c>
      <c r="O4" s="29" t="s">
        <v>854</v>
      </c>
      <c r="P4" s="12">
        <v>5.99</v>
      </c>
      <c r="Q4" s="27" t="s">
        <v>340</v>
      </c>
      <c r="R4" s="12">
        <v>1.39</v>
      </c>
      <c r="S4" s="30" t="s">
        <v>903</v>
      </c>
      <c r="T4" s="12">
        <v>20.149999999999999</v>
      </c>
      <c r="U4" s="30" t="s">
        <v>901</v>
      </c>
      <c r="V4" s="12">
        <v>2</v>
      </c>
      <c r="W4" s="34" t="s">
        <v>899</v>
      </c>
      <c r="X4" s="12">
        <v>10.45</v>
      </c>
      <c r="Y4" s="31"/>
      <c r="Z4" s="12"/>
      <c r="AA4" s="34" t="s">
        <v>896</v>
      </c>
      <c r="AB4" s="12">
        <v>6</v>
      </c>
      <c r="AC4" s="27" t="s">
        <v>888</v>
      </c>
      <c r="AD4" s="12">
        <f>2*1.49</f>
        <v>2.98</v>
      </c>
      <c r="AE4" s="27" t="s">
        <v>886</v>
      </c>
      <c r="AF4" s="12">
        <v>0.79</v>
      </c>
      <c r="AG4" s="30" t="s">
        <v>921</v>
      </c>
      <c r="AH4" s="12">
        <v>12.9</v>
      </c>
      <c r="AI4" s="27" t="s">
        <v>103</v>
      </c>
      <c r="AJ4" s="12">
        <v>2.75</v>
      </c>
      <c r="AK4" s="30" t="s">
        <v>924</v>
      </c>
      <c r="AL4" s="12">
        <v>9.3699999999999992</v>
      </c>
      <c r="AM4" s="31"/>
      <c r="AN4" s="12"/>
      <c r="AO4" s="34" t="s">
        <v>918</v>
      </c>
      <c r="AP4" s="12">
        <v>6.7</v>
      </c>
      <c r="AQ4" s="27" t="s">
        <v>438</v>
      </c>
      <c r="AR4" s="12">
        <f>3*1.49</f>
        <v>4.47</v>
      </c>
      <c r="AS4" s="27" t="s">
        <v>246</v>
      </c>
      <c r="AT4" s="12">
        <v>2.6</v>
      </c>
      <c r="AU4" s="27" t="s">
        <v>936</v>
      </c>
      <c r="AV4" s="12">
        <v>1.1499999999999999</v>
      </c>
      <c r="AW4" s="27" t="s">
        <v>946</v>
      </c>
      <c r="AX4" s="12">
        <f>2*0.95</f>
        <v>1.9</v>
      </c>
      <c r="AY4" s="30" t="s">
        <v>842</v>
      </c>
      <c r="AZ4" s="12">
        <v>50</v>
      </c>
      <c r="BA4" s="29" t="s">
        <v>94</v>
      </c>
      <c r="BB4" s="12">
        <v>4.49</v>
      </c>
      <c r="BC4" s="27" t="s">
        <v>403</v>
      </c>
      <c r="BD4" s="12">
        <v>9.99</v>
      </c>
      <c r="BE4" s="34" t="s">
        <v>945</v>
      </c>
      <c r="BF4" s="12">
        <v>13.75</v>
      </c>
    </row>
    <row r="5" spans="1:58" x14ac:dyDescent="0.2">
      <c r="A5" s="30" t="s">
        <v>830</v>
      </c>
      <c r="B5" s="12">
        <v>3.19</v>
      </c>
      <c r="C5" s="29" t="s">
        <v>847</v>
      </c>
      <c r="D5" s="12">
        <v>29.43</v>
      </c>
      <c r="E5" s="29" t="s">
        <v>844</v>
      </c>
      <c r="F5" s="12">
        <v>42.32</v>
      </c>
      <c r="G5" s="27" t="s">
        <v>841</v>
      </c>
      <c r="H5" s="12">
        <v>8.89</v>
      </c>
      <c r="I5" s="31"/>
      <c r="J5" s="12"/>
      <c r="K5" s="27" t="s">
        <v>856</v>
      </c>
      <c r="L5" s="12">
        <v>1.39</v>
      </c>
      <c r="M5" s="31"/>
      <c r="N5" s="12"/>
      <c r="O5" s="34" t="s">
        <v>871</v>
      </c>
      <c r="P5" s="12">
        <v>3.5</v>
      </c>
      <c r="Q5" s="27" t="s">
        <v>866</v>
      </c>
      <c r="R5" s="12">
        <v>0.95</v>
      </c>
      <c r="S5" s="30" t="s">
        <v>905</v>
      </c>
      <c r="T5" s="12">
        <v>65.78</v>
      </c>
      <c r="U5" s="29" t="s">
        <v>902</v>
      </c>
      <c r="V5" s="12">
        <v>8</v>
      </c>
      <c r="W5" s="27" t="s">
        <v>168</v>
      </c>
      <c r="X5" s="12">
        <v>1.3</v>
      </c>
      <c r="Y5" s="31"/>
      <c r="Z5" s="12"/>
      <c r="AA5" s="31"/>
      <c r="AB5" s="12"/>
      <c r="AC5" s="27" t="s">
        <v>889</v>
      </c>
      <c r="AD5" s="12">
        <v>0.95</v>
      </c>
      <c r="AE5" s="27" t="s">
        <v>887</v>
      </c>
      <c r="AF5" s="12">
        <v>1.19</v>
      </c>
      <c r="AG5" s="27" t="s">
        <v>843</v>
      </c>
      <c r="AH5" s="12">
        <v>7.88</v>
      </c>
      <c r="AI5" s="34" t="s">
        <v>923</v>
      </c>
      <c r="AJ5" s="12">
        <v>6.5</v>
      </c>
      <c r="AK5" s="27" t="s">
        <v>925</v>
      </c>
      <c r="AL5" s="12">
        <v>27.5</v>
      </c>
      <c r="AM5" s="31"/>
      <c r="AN5" s="12"/>
      <c r="AO5" s="30" t="s">
        <v>92</v>
      </c>
      <c r="AP5" s="12">
        <v>13.5</v>
      </c>
      <c r="AQ5" s="27" t="s">
        <v>891</v>
      </c>
      <c r="AR5" s="12">
        <f>2*2.19</f>
        <v>4.38</v>
      </c>
      <c r="AS5" s="27" t="s">
        <v>947</v>
      </c>
      <c r="AT5" s="12">
        <v>1.25</v>
      </c>
      <c r="AU5" s="29" t="s">
        <v>961</v>
      </c>
      <c r="AV5" s="12">
        <v>4</v>
      </c>
      <c r="AW5" s="27" t="s">
        <v>458</v>
      </c>
      <c r="AX5" s="12">
        <v>3.98</v>
      </c>
      <c r="AY5" s="29" t="s">
        <v>952</v>
      </c>
      <c r="AZ5" s="12">
        <v>490</v>
      </c>
      <c r="BA5" s="27" t="s">
        <v>960</v>
      </c>
      <c r="BB5" s="12">
        <v>2.75</v>
      </c>
      <c r="BC5" s="31"/>
      <c r="BD5" s="12"/>
      <c r="BE5" s="27" t="s">
        <v>958</v>
      </c>
      <c r="BF5" s="12">
        <v>6.25</v>
      </c>
    </row>
    <row r="6" spans="1:58" x14ac:dyDescent="0.2">
      <c r="A6" s="10" t="s">
        <v>318</v>
      </c>
      <c r="B6" s="13">
        <v>2.99</v>
      </c>
      <c r="C6" s="32"/>
      <c r="D6" s="13"/>
      <c r="E6" s="32"/>
      <c r="F6" s="13"/>
      <c r="G6" s="10" t="s">
        <v>840</v>
      </c>
      <c r="H6" s="13">
        <v>15.38</v>
      </c>
      <c r="I6" s="32"/>
      <c r="J6" s="13"/>
      <c r="K6" s="10" t="s">
        <v>857</v>
      </c>
      <c r="L6" s="13">
        <v>1.08</v>
      </c>
      <c r="M6" s="32"/>
      <c r="N6" s="13"/>
      <c r="O6" s="28" t="s">
        <v>873</v>
      </c>
      <c r="P6" s="13">
        <v>9</v>
      </c>
      <c r="Q6" s="10" t="s">
        <v>171</v>
      </c>
      <c r="R6" s="13">
        <v>1.35</v>
      </c>
      <c r="S6" s="32"/>
      <c r="T6" s="13"/>
      <c r="U6" s="11" t="s">
        <v>84</v>
      </c>
      <c r="V6" s="13">
        <v>450</v>
      </c>
      <c r="W6" s="32"/>
      <c r="X6" s="13"/>
      <c r="Y6" s="32"/>
      <c r="Z6" s="13"/>
      <c r="AA6" s="32"/>
      <c r="AB6" s="13"/>
      <c r="AC6" s="10" t="s">
        <v>458</v>
      </c>
      <c r="AD6" s="13">
        <v>1.99</v>
      </c>
      <c r="AE6" s="28" t="s">
        <v>895</v>
      </c>
      <c r="AF6" s="13">
        <v>6.5</v>
      </c>
      <c r="AG6" s="32"/>
      <c r="AH6" s="13"/>
      <c r="AI6" s="11" t="s">
        <v>85</v>
      </c>
      <c r="AJ6" s="13">
        <v>-5.75</v>
      </c>
      <c r="AK6" s="28" t="s">
        <v>926</v>
      </c>
      <c r="AL6" s="13">
        <v>-87.93</v>
      </c>
      <c r="AM6" s="32"/>
      <c r="AN6" s="13"/>
      <c r="AO6" s="28" t="s">
        <v>919</v>
      </c>
      <c r="AP6" s="13">
        <f>25.54+26.02</f>
        <v>51.56</v>
      </c>
      <c r="AQ6" s="10" t="s">
        <v>916</v>
      </c>
      <c r="AR6" s="13">
        <v>0.95</v>
      </c>
      <c r="AS6" s="10" t="s">
        <v>174</v>
      </c>
      <c r="AT6" s="13">
        <v>-2.5</v>
      </c>
      <c r="AU6" s="32"/>
      <c r="AV6" s="13"/>
      <c r="AW6" s="32"/>
      <c r="AX6" s="13"/>
      <c r="AY6" s="28" t="s">
        <v>953</v>
      </c>
      <c r="AZ6" s="13">
        <v>15.8</v>
      </c>
      <c r="BA6" s="32"/>
      <c r="BB6" s="13"/>
      <c r="BC6" s="32"/>
      <c r="BD6" s="13"/>
      <c r="BE6" s="32"/>
      <c r="BF6" s="13"/>
    </row>
    <row r="7" spans="1:58" x14ac:dyDescent="0.2">
      <c r="A7" s="10" t="s">
        <v>702</v>
      </c>
      <c r="B7" s="13">
        <v>2.19</v>
      </c>
      <c r="C7" s="32"/>
      <c r="D7" s="13"/>
      <c r="E7" s="32"/>
      <c r="F7" s="13"/>
      <c r="G7" s="32"/>
      <c r="H7" s="13"/>
      <c r="I7" s="32"/>
      <c r="J7" s="13"/>
      <c r="K7" s="28" t="s">
        <v>858</v>
      </c>
      <c r="L7" s="13">
        <v>5</v>
      </c>
      <c r="M7" s="32"/>
      <c r="N7" s="13"/>
      <c r="O7" s="32"/>
      <c r="P7" s="13"/>
      <c r="Q7" s="11" t="s">
        <v>872</v>
      </c>
      <c r="R7" s="13">
        <v>3.19</v>
      </c>
      <c r="S7" s="32"/>
      <c r="T7" s="13"/>
      <c r="U7" s="10" t="s">
        <v>906</v>
      </c>
      <c r="V7" s="13">
        <v>1.8</v>
      </c>
      <c r="W7" s="32"/>
      <c r="X7" s="13"/>
      <c r="Y7" s="32"/>
      <c r="Z7" s="13"/>
      <c r="AA7" s="32"/>
      <c r="AB7" s="13"/>
      <c r="AC7" s="10" t="s">
        <v>890</v>
      </c>
      <c r="AD7" s="13">
        <v>1.25</v>
      </c>
      <c r="AE7" s="11" t="s">
        <v>897</v>
      </c>
      <c r="AF7" s="13">
        <v>15.85</v>
      </c>
      <c r="AG7" s="32"/>
      <c r="AH7" s="13"/>
      <c r="AI7" s="32"/>
      <c r="AJ7" s="13"/>
      <c r="AK7" s="32"/>
      <c r="AL7" s="13"/>
      <c r="AM7" s="32"/>
      <c r="AN7" s="13"/>
      <c r="AO7" s="33" t="s">
        <v>950</v>
      </c>
      <c r="AP7" s="13">
        <v>6.7</v>
      </c>
      <c r="AQ7" s="10" t="s">
        <v>917</v>
      </c>
      <c r="AR7" s="13">
        <v>1.25</v>
      </c>
      <c r="AS7" s="28" t="s">
        <v>948</v>
      </c>
      <c r="AT7" s="13">
        <v>9</v>
      </c>
      <c r="AU7" s="32"/>
      <c r="AV7" s="13"/>
      <c r="AW7" s="32"/>
      <c r="AX7" s="13"/>
      <c r="AY7" s="32"/>
      <c r="AZ7" s="13"/>
      <c r="BA7" s="32"/>
      <c r="BB7" s="13"/>
      <c r="BC7" s="32"/>
      <c r="BD7" s="13"/>
      <c r="BE7" s="32"/>
      <c r="BF7" s="13"/>
    </row>
    <row r="8" spans="1:58" x14ac:dyDescent="0.2">
      <c r="A8" s="10" t="s">
        <v>171</v>
      </c>
      <c r="B8" s="13">
        <v>1.35</v>
      </c>
      <c r="C8" s="32"/>
      <c r="D8" s="13"/>
      <c r="E8" s="32"/>
      <c r="F8" s="13"/>
      <c r="G8" s="32"/>
      <c r="H8" s="13"/>
      <c r="I8" s="32"/>
      <c r="J8" s="13"/>
      <c r="K8" s="10" t="s">
        <v>859</v>
      </c>
      <c r="L8" s="13">
        <f>2*0.75</f>
        <v>1.5</v>
      </c>
      <c r="M8" s="32"/>
      <c r="N8" s="13"/>
      <c r="O8" s="32"/>
      <c r="P8" s="13"/>
      <c r="Q8" s="28" t="s">
        <v>83</v>
      </c>
      <c r="R8" s="13">
        <v>2</v>
      </c>
      <c r="S8" s="32"/>
      <c r="T8" s="13"/>
      <c r="U8" s="32"/>
      <c r="V8" s="13"/>
      <c r="W8" s="32"/>
      <c r="X8" s="13"/>
      <c r="Y8" s="32"/>
      <c r="Z8" s="13"/>
      <c r="AA8" s="32"/>
      <c r="AB8" s="13"/>
      <c r="AC8" s="10" t="s">
        <v>891</v>
      </c>
      <c r="AD8" s="13">
        <f>2*2.19</f>
        <v>4.38</v>
      </c>
      <c r="AE8" s="10" t="s">
        <v>907</v>
      </c>
      <c r="AF8" s="13">
        <f>3*0.69</f>
        <v>2.0699999999999998</v>
      </c>
      <c r="AG8" s="32"/>
      <c r="AH8" s="13"/>
      <c r="AI8" s="32"/>
      <c r="AJ8" s="13"/>
      <c r="AK8" s="32"/>
      <c r="AL8" s="13"/>
      <c r="AM8" s="32"/>
      <c r="AN8" s="13"/>
      <c r="AO8" s="32"/>
      <c r="AP8" s="13"/>
      <c r="AQ8" s="10" t="s">
        <v>482</v>
      </c>
      <c r="AR8" s="13">
        <v>5.58</v>
      </c>
      <c r="AS8" s="28" t="s">
        <v>949</v>
      </c>
      <c r="AT8" s="13">
        <v>21.5</v>
      </c>
      <c r="AU8" s="32"/>
      <c r="AV8" s="13"/>
      <c r="AW8" s="32"/>
      <c r="AX8" s="13"/>
      <c r="AY8" s="32"/>
      <c r="AZ8" s="13"/>
      <c r="BA8" s="32"/>
      <c r="BB8" s="13"/>
      <c r="BC8" s="32"/>
      <c r="BD8" s="13"/>
      <c r="BE8" s="32"/>
      <c r="BF8" s="13"/>
    </row>
    <row r="9" spans="1:58" x14ac:dyDescent="0.2">
      <c r="A9" s="10" t="s">
        <v>831</v>
      </c>
      <c r="B9" s="13">
        <v>1.49</v>
      </c>
      <c r="C9" s="32"/>
      <c r="D9" s="13"/>
      <c r="E9" s="32"/>
      <c r="F9" s="13"/>
      <c r="G9" s="32"/>
      <c r="H9" s="13"/>
      <c r="I9" s="32"/>
      <c r="J9" s="13"/>
      <c r="K9" s="11" t="s">
        <v>860</v>
      </c>
      <c r="L9" s="13">
        <f>2*1.65</f>
        <v>3.3</v>
      </c>
      <c r="M9" s="32"/>
      <c r="N9" s="13"/>
      <c r="O9" s="32"/>
      <c r="P9" s="13"/>
      <c r="Q9" s="11" t="s">
        <v>867</v>
      </c>
      <c r="R9" s="13">
        <v>5.99</v>
      </c>
      <c r="S9" s="32"/>
      <c r="T9" s="13"/>
      <c r="U9" s="32"/>
      <c r="V9" s="13"/>
      <c r="W9" s="32"/>
      <c r="X9" s="13"/>
      <c r="Y9" s="32"/>
      <c r="Z9" s="13"/>
      <c r="AA9" s="32"/>
      <c r="AB9" s="13"/>
      <c r="AC9" s="10" t="s">
        <v>233</v>
      </c>
      <c r="AD9" s="13">
        <v>2.8</v>
      </c>
      <c r="AE9" s="32"/>
      <c r="AF9" s="13"/>
      <c r="AG9" s="32"/>
      <c r="AH9" s="13"/>
      <c r="AI9" s="32"/>
      <c r="AJ9" s="13"/>
      <c r="AK9" s="32"/>
      <c r="AL9" s="13"/>
      <c r="AM9" s="32"/>
      <c r="AN9" s="13"/>
      <c r="AO9" s="32"/>
      <c r="AP9" s="13"/>
      <c r="AQ9" s="10" t="s">
        <v>505</v>
      </c>
      <c r="AR9" s="13">
        <v>9</v>
      </c>
      <c r="AS9" s="10" t="s">
        <v>168</v>
      </c>
      <c r="AT9" s="13">
        <v>1.3</v>
      </c>
      <c r="AU9" s="32"/>
      <c r="AV9" s="13"/>
      <c r="AW9" s="32"/>
      <c r="AX9" s="13"/>
      <c r="AY9" s="32"/>
      <c r="AZ9" s="13"/>
      <c r="BA9" s="32"/>
      <c r="BB9" s="13"/>
      <c r="BC9" s="32"/>
      <c r="BD9" s="13"/>
      <c r="BE9" s="32"/>
      <c r="BF9" s="13"/>
    </row>
    <row r="10" spans="1:58" x14ac:dyDescent="0.2">
      <c r="A10" s="10" t="s">
        <v>832</v>
      </c>
      <c r="B10" s="13">
        <v>0.65</v>
      </c>
      <c r="C10" s="32"/>
      <c r="D10" s="13"/>
      <c r="E10" s="32"/>
      <c r="F10" s="13"/>
      <c r="G10" s="32"/>
      <c r="H10" s="13"/>
      <c r="I10" s="32"/>
      <c r="J10" s="13"/>
      <c r="K10" s="10" t="s">
        <v>861</v>
      </c>
      <c r="L10" s="13">
        <v>1.1499999999999999</v>
      </c>
      <c r="M10" s="32"/>
      <c r="N10" s="13"/>
      <c r="O10" s="32"/>
      <c r="P10" s="13"/>
      <c r="Q10" s="11" t="s">
        <v>904</v>
      </c>
      <c r="R10" s="13">
        <v>5.99</v>
      </c>
      <c r="S10" s="32"/>
      <c r="T10" s="13"/>
      <c r="U10" s="32"/>
      <c r="V10" s="13"/>
      <c r="W10" s="32"/>
      <c r="X10" s="13"/>
      <c r="Y10" s="32"/>
      <c r="Z10" s="13"/>
      <c r="AA10" s="32"/>
      <c r="AB10" s="13"/>
      <c r="AC10" s="10" t="s">
        <v>499</v>
      </c>
      <c r="AD10" s="13">
        <v>15.75</v>
      </c>
      <c r="AE10" s="32"/>
      <c r="AF10" s="13"/>
      <c r="AG10" s="32"/>
      <c r="AH10" s="13"/>
      <c r="AI10" s="32"/>
      <c r="AJ10" s="13"/>
      <c r="AK10" s="32"/>
      <c r="AL10" s="13"/>
      <c r="AM10" s="32"/>
      <c r="AN10" s="13"/>
      <c r="AO10" s="32"/>
      <c r="AP10" s="13"/>
      <c r="AQ10" s="11" t="s">
        <v>92</v>
      </c>
      <c r="AR10" s="13">
        <v>13.5</v>
      </c>
      <c r="AS10" s="33" t="s">
        <v>951</v>
      </c>
      <c r="AT10" s="13">
        <v>13</v>
      </c>
      <c r="AU10" s="32"/>
      <c r="AV10" s="13"/>
      <c r="AW10" s="32"/>
      <c r="AX10" s="13"/>
      <c r="AY10" s="32"/>
      <c r="AZ10" s="13"/>
      <c r="BA10" s="32"/>
      <c r="BB10" s="13"/>
      <c r="BC10" s="32"/>
      <c r="BD10" s="13"/>
      <c r="BE10" s="32"/>
      <c r="BF10" s="13"/>
    </row>
    <row r="11" spans="1:58" x14ac:dyDescent="0.2">
      <c r="A11" s="11" t="s">
        <v>128</v>
      </c>
      <c r="B11" s="13">
        <v>0.65</v>
      </c>
      <c r="C11" s="32"/>
      <c r="D11" s="13"/>
      <c r="E11" s="32"/>
      <c r="F11" s="13"/>
      <c r="G11" s="32"/>
      <c r="H11" s="13"/>
      <c r="I11" s="32"/>
      <c r="J11" s="13"/>
      <c r="K11" s="11" t="s">
        <v>862</v>
      </c>
      <c r="L11" s="13">
        <v>6</v>
      </c>
      <c r="M11" s="32"/>
      <c r="N11" s="13"/>
      <c r="O11" s="32"/>
      <c r="P11" s="13"/>
      <c r="Q11" s="32"/>
      <c r="R11" s="13"/>
      <c r="S11" s="32"/>
      <c r="T11" s="13"/>
      <c r="U11" s="32"/>
      <c r="V11" s="13"/>
      <c r="W11" s="32"/>
      <c r="X11" s="13"/>
      <c r="Y11" s="32"/>
      <c r="Z11" s="13"/>
      <c r="AA11" s="32"/>
      <c r="AB11" s="13"/>
      <c r="AC11" s="28" t="s">
        <v>898</v>
      </c>
      <c r="AD11" s="13">
        <v>3.64</v>
      </c>
      <c r="AE11" s="32"/>
      <c r="AF11" s="13"/>
      <c r="AG11" s="32"/>
      <c r="AH11" s="13"/>
      <c r="AI11" s="32"/>
      <c r="AJ11" s="13"/>
      <c r="AK11" s="32"/>
      <c r="AL11" s="13"/>
      <c r="AM11" s="32"/>
      <c r="AN11" s="13"/>
      <c r="AO11" s="32"/>
      <c r="AP11" s="13"/>
      <c r="AQ11" s="32"/>
      <c r="AR11" s="13"/>
      <c r="AS11" s="32"/>
      <c r="AT11" s="13"/>
      <c r="AU11" s="32"/>
      <c r="AV11" s="13"/>
      <c r="AW11" s="32"/>
      <c r="AX11" s="13"/>
      <c r="AY11" s="32"/>
      <c r="AZ11" s="13"/>
      <c r="BA11" s="32"/>
      <c r="BB11" s="13"/>
      <c r="BC11" s="32"/>
      <c r="BD11" s="13"/>
      <c r="BE11" s="32"/>
      <c r="BF11" s="13"/>
    </row>
    <row r="12" spans="1:58" x14ac:dyDescent="0.2">
      <c r="A12" s="10" t="s">
        <v>836</v>
      </c>
      <c r="B12" s="13">
        <f>2*0.99</f>
        <v>1.98</v>
      </c>
      <c r="C12" s="32"/>
      <c r="D12" s="13"/>
      <c r="E12" s="32"/>
      <c r="F12" s="13"/>
      <c r="G12" s="32"/>
      <c r="H12" s="13"/>
      <c r="I12" s="32"/>
      <c r="J12" s="13"/>
      <c r="K12" s="10" t="s">
        <v>863</v>
      </c>
      <c r="L12" s="13">
        <v>2.2999999999999998</v>
      </c>
      <c r="M12" s="32"/>
      <c r="N12" s="13"/>
      <c r="O12" s="32"/>
      <c r="P12" s="13"/>
      <c r="Q12" s="32"/>
      <c r="R12" s="13"/>
      <c r="S12" s="32"/>
      <c r="T12" s="13"/>
      <c r="U12" s="32"/>
      <c r="V12" s="13"/>
      <c r="W12" s="32"/>
      <c r="X12" s="13"/>
      <c r="Y12" s="32"/>
      <c r="Z12" s="13"/>
      <c r="AA12" s="32"/>
      <c r="AB12" s="13"/>
      <c r="AC12" s="11" t="s">
        <v>84</v>
      </c>
      <c r="AD12" s="13">
        <v>450</v>
      </c>
      <c r="AE12" s="32"/>
      <c r="AF12" s="13"/>
      <c r="AG12" s="32"/>
      <c r="AH12" s="13"/>
      <c r="AI12" s="32"/>
      <c r="AJ12" s="13"/>
      <c r="AK12" s="32"/>
      <c r="AL12" s="13"/>
      <c r="AM12" s="32"/>
      <c r="AN12" s="13"/>
      <c r="AO12" s="32"/>
      <c r="AP12" s="13"/>
      <c r="AQ12" s="32"/>
      <c r="AR12" s="13"/>
      <c r="AS12" s="32"/>
      <c r="AT12" s="13"/>
      <c r="AU12" s="32"/>
      <c r="AV12" s="13"/>
      <c r="AW12" s="32"/>
      <c r="AX12" s="13"/>
      <c r="AY12" s="32"/>
      <c r="AZ12" s="13"/>
      <c r="BA12" s="32"/>
      <c r="BB12" s="13"/>
      <c r="BC12" s="32"/>
      <c r="BD12" s="13"/>
      <c r="BE12" s="32"/>
      <c r="BF12" s="13"/>
    </row>
    <row r="13" spans="1:58" x14ac:dyDescent="0.2">
      <c r="A13" s="10" t="s">
        <v>837</v>
      </c>
      <c r="B13" s="13">
        <v>1.69</v>
      </c>
      <c r="C13" s="32"/>
      <c r="D13" s="13"/>
      <c r="E13" s="32"/>
      <c r="F13" s="13"/>
      <c r="G13" s="32"/>
      <c r="H13" s="13"/>
      <c r="I13" s="32"/>
      <c r="J13" s="13"/>
      <c r="K13" s="10" t="s">
        <v>864</v>
      </c>
      <c r="L13" s="13">
        <v>3.9</v>
      </c>
      <c r="M13" s="32"/>
      <c r="N13" s="13"/>
      <c r="O13" s="32"/>
      <c r="P13" s="13"/>
      <c r="Q13" s="32"/>
      <c r="R13" s="13"/>
      <c r="S13" s="32"/>
      <c r="T13" s="13"/>
      <c r="U13" s="32"/>
      <c r="V13" s="13"/>
      <c r="W13" s="32"/>
      <c r="X13" s="13"/>
      <c r="Y13" s="32"/>
      <c r="Z13" s="13"/>
      <c r="AA13" s="32"/>
      <c r="AB13" s="13"/>
      <c r="AC13" s="32"/>
      <c r="AD13" s="13"/>
      <c r="AE13" s="32"/>
      <c r="AF13" s="13"/>
      <c r="AG13" s="32"/>
      <c r="AH13" s="13"/>
      <c r="AI13" s="32"/>
      <c r="AJ13" s="13"/>
      <c r="AK13" s="32"/>
      <c r="AL13" s="13"/>
      <c r="AM13" s="32"/>
      <c r="AN13" s="13"/>
      <c r="AO13" s="32"/>
      <c r="AP13" s="13"/>
      <c r="AQ13" s="32"/>
      <c r="AR13" s="13"/>
      <c r="AS13" s="32"/>
      <c r="AT13" s="13"/>
      <c r="AU13" s="32"/>
      <c r="AV13" s="13"/>
      <c r="AW13" s="32"/>
      <c r="AX13" s="13"/>
      <c r="AY13" s="32"/>
      <c r="AZ13" s="13"/>
      <c r="BA13" s="32"/>
      <c r="BB13" s="13"/>
      <c r="BC13" s="32"/>
      <c r="BD13" s="13"/>
      <c r="BE13" s="32"/>
      <c r="BF13" s="13"/>
    </row>
    <row r="14" spans="1:58" x14ac:dyDescent="0.2">
      <c r="A14" s="28" t="s">
        <v>845</v>
      </c>
      <c r="B14" s="13">
        <v>-799.98</v>
      </c>
      <c r="C14" s="32"/>
      <c r="D14" s="13"/>
      <c r="E14" s="32"/>
      <c r="F14" s="13"/>
      <c r="G14" s="32"/>
      <c r="H14" s="13"/>
      <c r="I14" s="32"/>
      <c r="J14" s="13"/>
      <c r="K14" s="32"/>
      <c r="L14" s="13"/>
      <c r="M14" s="32"/>
      <c r="N14" s="13"/>
      <c r="O14" s="32"/>
      <c r="P14" s="13"/>
      <c r="Q14" s="32"/>
      <c r="R14" s="13"/>
      <c r="S14" s="32"/>
      <c r="T14" s="13"/>
      <c r="U14" s="32"/>
      <c r="V14" s="13"/>
      <c r="W14" s="32"/>
      <c r="X14" s="13"/>
      <c r="Y14" s="32"/>
      <c r="Z14" s="13"/>
      <c r="AA14" s="32"/>
      <c r="AB14" s="13"/>
      <c r="AC14" s="32"/>
      <c r="AD14" s="13"/>
      <c r="AE14" s="32"/>
      <c r="AF14" s="13"/>
      <c r="AG14" s="32"/>
      <c r="AH14" s="13"/>
      <c r="AI14" s="32"/>
      <c r="AJ14" s="13"/>
      <c r="AK14" s="32"/>
      <c r="AL14" s="13"/>
      <c r="AM14" s="32"/>
      <c r="AN14" s="13"/>
      <c r="AO14" s="32"/>
      <c r="AP14" s="13"/>
      <c r="AQ14" s="32"/>
      <c r="AR14" s="13"/>
      <c r="AS14" s="32"/>
      <c r="AT14" s="13"/>
      <c r="AU14" s="32"/>
      <c r="AV14" s="13"/>
      <c r="AW14" s="32"/>
      <c r="AX14" s="13"/>
      <c r="AY14" s="32"/>
      <c r="AZ14" s="13"/>
      <c r="BA14" s="32"/>
      <c r="BB14" s="13"/>
      <c r="BC14" s="32"/>
      <c r="BD14" s="13"/>
      <c r="BE14" s="32"/>
      <c r="BF14" s="13"/>
    </row>
    <row r="15" spans="1:58" x14ac:dyDescent="0.2">
      <c r="A15" s="32"/>
      <c r="B15" s="13"/>
      <c r="C15" s="32"/>
      <c r="D15" s="13"/>
      <c r="E15" s="32"/>
      <c r="F15" s="13"/>
      <c r="G15" s="32"/>
      <c r="H15" s="13"/>
      <c r="I15" s="32"/>
      <c r="J15" s="13"/>
      <c r="K15" s="32"/>
      <c r="L15" s="13"/>
      <c r="M15" s="32"/>
      <c r="N15" s="13"/>
      <c r="O15" s="32"/>
      <c r="P15" s="13"/>
      <c r="Q15" s="32"/>
      <c r="R15" s="13"/>
      <c r="S15" s="32"/>
      <c r="T15" s="13"/>
      <c r="U15" s="32"/>
      <c r="V15" s="13"/>
      <c r="W15" s="32"/>
      <c r="X15" s="13"/>
      <c r="Y15" s="32"/>
      <c r="Z15" s="13"/>
      <c r="AA15" s="32"/>
      <c r="AB15" s="13"/>
      <c r="AC15" s="32"/>
      <c r="AD15" s="13"/>
      <c r="AE15" s="32"/>
      <c r="AF15" s="13"/>
      <c r="AG15" s="32"/>
      <c r="AH15" s="13"/>
      <c r="AI15" s="32"/>
      <c r="AJ15" s="13"/>
      <c r="AK15" s="32"/>
      <c r="AL15" s="13"/>
      <c r="AM15" s="32"/>
      <c r="AN15" s="13"/>
      <c r="AO15" s="32"/>
      <c r="AP15" s="13"/>
      <c r="AQ15" s="32"/>
      <c r="AR15" s="13"/>
      <c r="AS15" s="32"/>
      <c r="AT15" s="13"/>
      <c r="AU15" s="32"/>
      <c r="AV15" s="13"/>
      <c r="AW15" s="32"/>
      <c r="AX15" s="13"/>
      <c r="AY15" s="32"/>
      <c r="AZ15" s="13"/>
      <c r="BA15" s="32"/>
      <c r="BB15" s="13"/>
      <c r="BC15" s="32"/>
      <c r="BD15" s="13"/>
      <c r="BE15" s="32"/>
      <c r="BF15" s="13"/>
    </row>
    <row r="16" spans="1:58" x14ac:dyDescent="0.2">
      <c r="A16" s="32"/>
      <c r="B16" s="13"/>
      <c r="C16" s="32"/>
      <c r="D16" s="13"/>
      <c r="E16" s="32"/>
      <c r="F16" s="13"/>
      <c r="G16" s="32"/>
      <c r="H16" s="13"/>
      <c r="I16" s="32"/>
      <c r="J16" s="13"/>
      <c r="K16" s="32"/>
      <c r="L16" s="13"/>
      <c r="M16" s="32"/>
      <c r="N16" s="13"/>
      <c r="O16" s="32"/>
      <c r="P16" s="13"/>
      <c r="Q16" s="32"/>
      <c r="R16" s="13"/>
      <c r="S16" s="32"/>
      <c r="T16" s="13"/>
      <c r="U16" s="32"/>
      <c r="V16" s="13"/>
      <c r="W16" s="32"/>
      <c r="X16" s="13"/>
      <c r="Y16" s="32"/>
      <c r="Z16" s="13"/>
      <c r="AA16" s="32"/>
      <c r="AB16" s="13"/>
      <c r="AC16" s="32"/>
      <c r="AD16" s="13"/>
      <c r="AE16" s="32"/>
      <c r="AF16" s="13"/>
      <c r="AG16" s="32"/>
      <c r="AH16" s="13"/>
      <c r="AI16" s="32"/>
      <c r="AJ16" s="13"/>
      <c r="AK16" s="32"/>
      <c r="AL16" s="13"/>
      <c r="AM16" s="32"/>
      <c r="AN16" s="13"/>
      <c r="AO16" s="32"/>
      <c r="AP16" s="13"/>
      <c r="AQ16" s="32"/>
      <c r="AR16" s="13"/>
      <c r="AS16" s="32"/>
      <c r="AT16" s="13"/>
      <c r="AU16" s="32"/>
      <c r="AV16" s="13"/>
      <c r="AW16" s="32"/>
      <c r="AX16" s="13"/>
      <c r="AY16" s="32"/>
      <c r="AZ16" s="13"/>
      <c r="BA16" s="32"/>
      <c r="BB16" s="13"/>
      <c r="BC16" s="32"/>
      <c r="BD16" s="13"/>
      <c r="BE16" s="32"/>
      <c r="BF16" s="13"/>
    </row>
    <row r="17" spans="1:58" x14ac:dyDescent="0.2">
      <c r="A17" s="32"/>
      <c r="B17" s="13"/>
      <c r="C17" s="32"/>
      <c r="D17" s="13"/>
      <c r="E17" s="32"/>
      <c r="F17" s="13"/>
      <c r="G17" s="32"/>
      <c r="H17" s="13"/>
      <c r="I17" s="32"/>
      <c r="J17" s="13"/>
      <c r="K17" s="32"/>
      <c r="L17" s="13"/>
      <c r="M17" s="32"/>
      <c r="N17" s="13"/>
      <c r="O17" s="32"/>
      <c r="P17" s="13"/>
      <c r="Q17" s="32"/>
      <c r="R17" s="13"/>
      <c r="S17" s="32"/>
      <c r="T17" s="13"/>
      <c r="U17" s="32"/>
      <c r="V17" s="13"/>
      <c r="W17" s="32"/>
      <c r="X17" s="13"/>
      <c r="Y17" s="32"/>
      <c r="Z17" s="13"/>
      <c r="AA17" s="32"/>
      <c r="AB17" s="13"/>
      <c r="AC17" s="32"/>
      <c r="AD17" s="13"/>
      <c r="AE17" s="32"/>
      <c r="AF17" s="13"/>
      <c r="AG17" s="32"/>
      <c r="AH17" s="13"/>
      <c r="AI17" s="32"/>
      <c r="AJ17" s="13"/>
      <c r="AK17" s="32"/>
      <c r="AL17" s="13"/>
      <c r="AM17" s="32"/>
      <c r="AN17" s="13"/>
      <c r="AO17" s="32"/>
      <c r="AP17" s="13"/>
      <c r="AQ17" s="32"/>
      <c r="AR17" s="13"/>
      <c r="AS17" s="32"/>
      <c r="AT17" s="13"/>
      <c r="AU17" s="32"/>
      <c r="AV17" s="13"/>
      <c r="AW17" s="32"/>
      <c r="AX17" s="13"/>
      <c r="AY17" s="32"/>
      <c r="AZ17" s="13"/>
      <c r="BA17" s="32"/>
      <c r="BB17" s="13"/>
      <c r="BC17" s="32"/>
      <c r="BD17" s="13"/>
      <c r="BE17" s="32"/>
      <c r="BF17" s="13"/>
    </row>
    <row r="18" spans="1:58" x14ac:dyDescent="0.2">
      <c r="A18" s="32"/>
      <c r="B18" s="13"/>
      <c r="C18" s="32"/>
      <c r="D18" s="13"/>
      <c r="E18" s="32"/>
      <c r="F18" s="13"/>
      <c r="G18" s="32"/>
      <c r="H18" s="13"/>
      <c r="I18" s="32"/>
      <c r="J18" s="13"/>
      <c r="K18" s="32"/>
      <c r="L18" s="13"/>
      <c r="M18" s="32"/>
      <c r="N18" s="13"/>
      <c r="O18" s="32"/>
      <c r="P18" s="13"/>
      <c r="Q18" s="32"/>
      <c r="R18" s="13"/>
      <c r="S18" s="32"/>
      <c r="T18" s="13"/>
      <c r="U18" s="32"/>
      <c r="V18" s="13"/>
      <c r="W18" s="32"/>
      <c r="X18" s="13"/>
      <c r="Y18" s="32"/>
      <c r="Z18" s="13"/>
      <c r="AA18" s="32"/>
      <c r="AB18" s="13"/>
      <c r="AC18" s="32"/>
      <c r="AD18" s="13"/>
      <c r="AE18" s="32"/>
      <c r="AF18" s="13"/>
      <c r="AG18" s="32"/>
      <c r="AH18" s="13"/>
      <c r="AI18" s="32"/>
      <c r="AJ18" s="13"/>
      <c r="AK18" s="32"/>
      <c r="AL18" s="13"/>
      <c r="AM18" s="32"/>
      <c r="AN18" s="13"/>
      <c r="AO18" s="32"/>
      <c r="AP18" s="13"/>
      <c r="AQ18" s="32"/>
      <c r="AR18" s="13"/>
      <c r="AS18" s="32"/>
      <c r="AT18" s="13"/>
      <c r="AU18" s="32"/>
      <c r="AV18" s="13"/>
      <c r="AW18" s="32"/>
      <c r="AX18" s="13"/>
      <c r="AY18" s="32"/>
      <c r="AZ18" s="13"/>
      <c r="BA18" s="32"/>
      <c r="BB18" s="13"/>
      <c r="BC18" s="32"/>
      <c r="BD18" s="13"/>
      <c r="BE18" s="32"/>
      <c r="BF18" s="13"/>
    </row>
    <row r="19" spans="1:58" x14ac:dyDescent="0.2">
      <c r="A19" s="32"/>
      <c r="B19" s="13"/>
      <c r="C19" s="32"/>
      <c r="D19" s="13"/>
      <c r="E19" s="32"/>
      <c r="F19" s="13"/>
      <c r="G19" s="32"/>
      <c r="H19" s="13"/>
      <c r="I19" s="32"/>
      <c r="J19" s="13"/>
      <c r="K19" s="32"/>
      <c r="L19" s="13"/>
      <c r="M19" s="32"/>
      <c r="N19" s="13"/>
      <c r="O19" s="32"/>
      <c r="P19" s="13"/>
      <c r="Q19" s="32"/>
      <c r="R19" s="13"/>
      <c r="S19" s="32"/>
      <c r="T19" s="13"/>
      <c r="U19" s="32"/>
      <c r="V19" s="13"/>
      <c r="W19" s="32"/>
      <c r="X19" s="13"/>
      <c r="Y19" s="32"/>
      <c r="Z19" s="13"/>
      <c r="AA19" s="32"/>
      <c r="AB19" s="13"/>
      <c r="AC19" s="32"/>
      <c r="AD19" s="13"/>
      <c r="AE19" s="32"/>
      <c r="AF19" s="13"/>
      <c r="AG19" s="32"/>
      <c r="AH19" s="13"/>
      <c r="AI19" s="32"/>
      <c r="AJ19" s="13"/>
      <c r="AK19" s="32"/>
      <c r="AL19" s="13"/>
      <c r="AM19" s="32"/>
      <c r="AN19" s="13"/>
      <c r="AO19" s="32"/>
      <c r="AP19" s="13"/>
      <c r="AQ19" s="32"/>
      <c r="AR19" s="13"/>
      <c r="AS19" s="32"/>
      <c r="AT19" s="13"/>
      <c r="AU19" s="32"/>
      <c r="AV19" s="13"/>
      <c r="AW19" s="32"/>
      <c r="AX19" s="13"/>
      <c r="AY19" s="32"/>
      <c r="AZ19" s="13"/>
      <c r="BA19" s="32"/>
      <c r="BB19" s="13"/>
      <c r="BC19" s="32"/>
      <c r="BD19" s="13"/>
      <c r="BE19" s="32"/>
      <c r="BF19" s="13"/>
    </row>
    <row r="20" spans="1:58" x14ac:dyDescent="0.2">
      <c r="A20" s="32"/>
      <c r="B20" s="13"/>
      <c r="C20" s="32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K20" s="32"/>
      <c r="AL20" s="13"/>
      <c r="AM20" s="32"/>
      <c r="AN20" s="13"/>
      <c r="AO20" s="32"/>
      <c r="AP20" s="13"/>
      <c r="AQ20" s="32"/>
      <c r="AR20" s="13"/>
      <c r="AS20" s="32"/>
      <c r="AT20" s="13"/>
      <c r="AU20" s="32"/>
      <c r="AV20" s="13"/>
      <c r="AW20" s="32"/>
      <c r="AX20" s="13"/>
      <c r="AY20" s="32"/>
      <c r="AZ20" s="13"/>
      <c r="BA20" s="32"/>
      <c r="BB20" s="13"/>
      <c r="BC20" s="32"/>
      <c r="BD20" s="13"/>
      <c r="BE20" s="32"/>
      <c r="BF20" s="13"/>
    </row>
    <row r="21" spans="1:58" x14ac:dyDescent="0.2">
      <c r="A21" s="32"/>
      <c r="B21" s="13"/>
      <c r="C21" s="32"/>
      <c r="D21" s="13"/>
      <c r="E21" s="32"/>
      <c r="F21" s="13"/>
      <c r="G21" s="32"/>
      <c r="H21" s="13"/>
      <c r="I21" s="32"/>
      <c r="J21" s="13"/>
      <c r="K21" s="32"/>
      <c r="L21" s="13"/>
      <c r="M21" s="32"/>
      <c r="N21" s="13"/>
      <c r="O21" s="32"/>
      <c r="P21" s="13"/>
      <c r="Q21" s="32"/>
      <c r="R21" s="13"/>
      <c r="S21" s="32"/>
      <c r="T21" s="13"/>
      <c r="U21" s="32"/>
      <c r="V21" s="13"/>
      <c r="W21" s="32"/>
      <c r="X21" s="13"/>
      <c r="Y21" s="32"/>
      <c r="Z21" s="13"/>
      <c r="AA21" s="32"/>
      <c r="AB21" s="13"/>
      <c r="AC21" s="32"/>
      <c r="AD21" s="13"/>
      <c r="AE21" s="32"/>
      <c r="AF21" s="13"/>
      <c r="AG21" s="32"/>
      <c r="AH21" s="13"/>
      <c r="AI21" s="32"/>
      <c r="AJ21" s="13"/>
      <c r="AK21" s="32"/>
      <c r="AL21" s="13"/>
      <c r="AM21" s="32"/>
      <c r="AN21" s="13"/>
      <c r="AO21" s="32"/>
      <c r="AP21" s="13"/>
      <c r="AQ21" s="32"/>
      <c r="AR21" s="13"/>
      <c r="AS21" s="32"/>
      <c r="AT21" s="13"/>
      <c r="AU21" s="32"/>
      <c r="AV21" s="13"/>
      <c r="AW21" s="32"/>
      <c r="AX21" s="13"/>
      <c r="AY21" s="32"/>
      <c r="AZ21" s="13"/>
      <c r="BA21" s="32"/>
      <c r="BB21" s="13"/>
      <c r="BC21" s="32"/>
      <c r="BD21" s="13"/>
      <c r="BE21" s="32"/>
      <c r="BF21" s="13"/>
    </row>
    <row r="22" spans="1:58" x14ac:dyDescent="0.2">
      <c r="A22" s="32"/>
      <c r="B22" s="13"/>
      <c r="C22" s="32"/>
      <c r="D22" s="13"/>
      <c r="E22" s="32"/>
      <c r="F22" s="13"/>
      <c r="G22" s="32"/>
      <c r="H22" s="13"/>
      <c r="I22" s="32"/>
      <c r="J22" s="13"/>
      <c r="K22" s="32"/>
      <c r="L22" s="13"/>
      <c r="M22" s="32"/>
      <c r="N22" s="13"/>
      <c r="O22" s="32"/>
      <c r="P22" s="13"/>
      <c r="Q22" s="32"/>
      <c r="R22" s="13"/>
      <c r="S22" s="32"/>
      <c r="T22" s="13"/>
      <c r="U22" s="32"/>
      <c r="V22" s="13"/>
      <c r="W22" s="32"/>
      <c r="X22" s="13"/>
      <c r="Y22" s="32"/>
      <c r="Z22" s="13"/>
      <c r="AA22" s="32"/>
      <c r="AB22" s="13"/>
      <c r="AC22" s="32"/>
      <c r="AD22" s="13"/>
      <c r="AE22" s="32"/>
      <c r="AF22" s="13"/>
      <c r="AG22" s="32"/>
      <c r="AH22" s="13"/>
      <c r="AI22" s="32"/>
      <c r="AJ22" s="13"/>
      <c r="AK22" s="32"/>
      <c r="AL22" s="13"/>
      <c r="AM22" s="32"/>
      <c r="AN22" s="13"/>
      <c r="AO22" s="32"/>
      <c r="AP22" s="13"/>
      <c r="AQ22" s="32"/>
      <c r="AR22" s="13"/>
      <c r="AS22" s="32"/>
      <c r="AT22" s="13"/>
      <c r="AU22" s="32"/>
      <c r="AV22" s="13"/>
      <c r="AW22" s="32"/>
      <c r="AX22" s="13"/>
      <c r="AY22" s="32"/>
      <c r="AZ22" s="13"/>
      <c r="BA22" s="32"/>
      <c r="BB22" s="13"/>
      <c r="BC22" s="32"/>
      <c r="BD22" s="13"/>
      <c r="BE22" s="32"/>
      <c r="BF22" s="13"/>
    </row>
    <row r="23" spans="1:58" x14ac:dyDescent="0.2">
      <c r="A23" s="32"/>
      <c r="B23" s="13"/>
      <c r="C23" s="32"/>
      <c r="D23" s="13"/>
      <c r="E23" s="32"/>
      <c r="F23" s="13"/>
      <c r="G23" s="32"/>
      <c r="H23" s="13"/>
      <c r="I23" s="32"/>
      <c r="J23" s="13"/>
      <c r="K23" s="32"/>
      <c r="L23" s="13"/>
      <c r="M23" s="32"/>
      <c r="N23" s="13"/>
      <c r="O23" s="32"/>
      <c r="P23" s="13"/>
      <c r="Q23" s="32"/>
      <c r="R23" s="13"/>
      <c r="S23" s="32"/>
      <c r="T23" s="13"/>
      <c r="U23" s="32"/>
      <c r="V23" s="13"/>
      <c r="W23" s="32"/>
      <c r="X23" s="13"/>
      <c r="Y23" s="32"/>
      <c r="Z23" s="13"/>
      <c r="AA23" s="32"/>
      <c r="AB23" s="13"/>
      <c r="AC23" s="32"/>
      <c r="AD23" s="13"/>
      <c r="AE23" s="32"/>
      <c r="AF23" s="13"/>
      <c r="AG23" s="32"/>
      <c r="AH23" s="13"/>
      <c r="AI23" s="32"/>
      <c r="AJ23" s="13"/>
      <c r="AK23" s="32"/>
      <c r="AL23" s="13"/>
      <c r="AM23" s="32"/>
      <c r="AN23" s="13"/>
      <c r="AO23" s="32"/>
      <c r="AP23" s="13"/>
      <c r="AQ23" s="32"/>
      <c r="AR23" s="13"/>
      <c r="AS23" s="32"/>
      <c r="AT23" s="13"/>
      <c r="AU23" s="32"/>
      <c r="AV23" s="13"/>
      <c r="AW23" s="32"/>
      <c r="AX23" s="13"/>
      <c r="AY23" s="32"/>
      <c r="AZ23" s="13"/>
      <c r="BA23" s="32"/>
      <c r="BB23" s="13"/>
      <c r="BC23" s="32"/>
      <c r="BD23" s="13"/>
      <c r="BE23" s="32"/>
      <c r="BF23" s="13"/>
    </row>
    <row r="24" spans="1:58" ht="16" thickBot="1" x14ac:dyDescent="0.25">
      <c r="A24" s="32"/>
      <c r="B24" s="13"/>
      <c r="C24" s="32"/>
      <c r="D24" s="13"/>
      <c r="E24" s="32"/>
      <c r="F24" s="13"/>
      <c r="G24" s="32"/>
      <c r="H24" s="13"/>
      <c r="I24" s="32"/>
      <c r="J24" s="13"/>
      <c r="K24" s="32"/>
      <c r="L24" s="13"/>
      <c r="M24" s="32"/>
      <c r="N24" s="13"/>
      <c r="O24" s="32"/>
      <c r="P24" s="13"/>
      <c r="Q24" s="32"/>
      <c r="R24" s="13"/>
      <c r="S24" s="32"/>
      <c r="T24" s="13"/>
      <c r="U24" s="32"/>
      <c r="V24" s="13"/>
      <c r="W24" s="32"/>
      <c r="X24" s="13"/>
      <c r="Y24" s="32"/>
      <c r="Z24" s="13"/>
      <c r="AA24" s="32"/>
      <c r="AB24" s="13"/>
      <c r="AC24" s="32"/>
      <c r="AD24" s="13"/>
      <c r="AE24" s="32"/>
      <c r="AF24" s="13"/>
      <c r="AG24" s="32"/>
      <c r="AH24" s="13"/>
      <c r="AI24" s="32"/>
      <c r="AJ24" s="13"/>
      <c r="AK24" s="32"/>
      <c r="AL24" s="13"/>
      <c r="AM24" s="32"/>
      <c r="AN24" s="13"/>
      <c r="AO24" s="32"/>
      <c r="AP24" s="13"/>
      <c r="AQ24" s="32"/>
      <c r="AR24" s="13"/>
      <c r="AS24" s="32"/>
      <c r="AT24" s="13"/>
      <c r="AU24" s="32"/>
      <c r="AV24" s="13"/>
      <c r="AW24" s="32"/>
      <c r="AX24" s="13"/>
      <c r="AY24" s="32"/>
      <c r="AZ24" s="13"/>
      <c r="BA24" s="32"/>
      <c r="BB24" s="13"/>
      <c r="BC24" s="32"/>
      <c r="BD24" s="13"/>
      <c r="BE24" s="32"/>
      <c r="BF24" s="13"/>
    </row>
    <row r="25" spans="1:58" ht="16" thickBot="1" x14ac:dyDescent="0.25">
      <c r="A25" s="3" t="s">
        <v>2</v>
      </c>
      <c r="B25" s="4">
        <f>SUM(B3:B19)</f>
        <v>-779.16</v>
      </c>
      <c r="C25" s="3" t="s">
        <v>2</v>
      </c>
      <c r="D25" s="4">
        <f>SUM(D3:D19)</f>
        <v>43.78</v>
      </c>
      <c r="E25" s="3" t="s">
        <v>2</v>
      </c>
      <c r="F25" s="4">
        <f>SUM(F3:F19)</f>
        <v>113.28</v>
      </c>
      <c r="G25" s="3" t="s">
        <v>2</v>
      </c>
      <c r="H25" s="4">
        <f>SUM(H3:H19)</f>
        <v>39.270000000000003</v>
      </c>
      <c r="I25" s="3" t="s">
        <v>2</v>
      </c>
      <c r="J25" s="4">
        <f>SUM(J3:J19)</f>
        <v>41.85</v>
      </c>
      <c r="K25" s="3" t="s">
        <v>2</v>
      </c>
      <c r="L25" s="4">
        <f>SUM(L3:L19)</f>
        <v>31.56</v>
      </c>
      <c r="M25" s="3" t="s">
        <v>2</v>
      </c>
      <c r="N25" s="4">
        <f>SUM(N3:N19)</f>
        <v>10.24</v>
      </c>
      <c r="O25" s="3" t="s">
        <v>2</v>
      </c>
      <c r="P25" s="4">
        <f>SUM(P3:P19)</f>
        <v>40.96</v>
      </c>
      <c r="Q25" s="3" t="s">
        <v>2</v>
      </c>
      <c r="R25" s="4">
        <f>SUM(R3:R19)</f>
        <v>26.240000000000002</v>
      </c>
      <c r="S25" s="3" t="s">
        <v>2</v>
      </c>
      <c r="T25" s="4">
        <f>SUM(T3:T19)</f>
        <v>93.88</v>
      </c>
      <c r="U25" s="3" t="s">
        <v>2</v>
      </c>
      <c r="V25" s="4">
        <f>SUM(V3:V19)</f>
        <v>472.79</v>
      </c>
      <c r="W25" s="3" t="s">
        <v>2</v>
      </c>
      <c r="X25" s="4">
        <f>SUM(X3:X19)</f>
        <v>17.34</v>
      </c>
      <c r="Y25" s="3" t="s">
        <v>2</v>
      </c>
      <c r="Z25" s="4">
        <f>SUM(Z3:Z19)</f>
        <v>3.75</v>
      </c>
      <c r="AA25" s="3" t="s">
        <v>2</v>
      </c>
      <c r="AB25" s="4">
        <f>SUM(AB3:AB19)</f>
        <v>7.75</v>
      </c>
      <c r="AC25" s="3" t="s">
        <v>2</v>
      </c>
      <c r="AD25" s="4">
        <f>SUM(AD3:AD19)</f>
        <v>485.09</v>
      </c>
      <c r="AE25" s="3" t="s">
        <v>2</v>
      </c>
      <c r="AF25" s="4">
        <f>SUM(AF3:AF19)</f>
        <v>27.9</v>
      </c>
      <c r="AG25" s="3" t="s">
        <v>2</v>
      </c>
      <c r="AH25" s="4">
        <f>SUM(AH3:AH19)</f>
        <v>34.230000000000004</v>
      </c>
      <c r="AI25" s="3" t="s">
        <v>2</v>
      </c>
      <c r="AJ25" s="4">
        <f>SUM(AJ3:AJ19)</f>
        <v>14.29</v>
      </c>
      <c r="AK25" s="3" t="s">
        <v>2</v>
      </c>
      <c r="AL25" s="4">
        <f>SUM(AL3:AL19)</f>
        <v>-48.060000000000009</v>
      </c>
      <c r="AM25" s="3" t="s">
        <v>2</v>
      </c>
      <c r="AN25" s="4">
        <f>SUM(AN3:AN19)</f>
        <v>1.3</v>
      </c>
      <c r="AO25" s="3" t="s">
        <v>2</v>
      </c>
      <c r="AP25" s="4">
        <f>SUM(AP3:AP19)</f>
        <v>79.760000000000005</v>
      </c>
      <c r="AQ25" s="3" t="s">
        <v>2</v>
      </c>
      <c r="AR25" s="4">
        <f>SUM(AR3:AR19)</f>
        <v>39.78</v>
      </c>
      <c r="AS25" s="3" t="s">
        <v>2</v>
      </c>
      <c r="AT25" s="4">
        <f>SUM(AT3:AT19)</f>
        <v>48.199999999999996</v>
      </c>
      <c r="AU25" s="3" t="s">
        <v>2</v>
      </c>
      <c r="AV25" s="4">
        <f>SUM(AV3:AV19)</f>
        <v>6.8999999999999995</v>
      </c>
      <c r="AW25" s="3" t="s">
        <v>2</v>
      </c>
      <c r="AX25" s="4">
        <f>SUM(AX3:AX19)</f>
        <v>7.23</v>
      </c>
      <c r="AY25" s="3" t="s">
        <v>2</v>
      </c>
      <c r="AZ25" s="4">
        <f>SUM(AZ3:AZ19)</f>
        <v>572.29999999999995</v>
      </c>
      <c r="BA25" s="3" t="s">
        <v>2</v>
      </c>
      <c r="BB25" s="4">
        <f>SUM(BB3:BB19)</f>
        <v>22.240000000000002</v>
      </c>
      <c r="BC25" s="3" t="s">
        <v>2</v>
      </c>
      <c r="BD25" s="4">
        <f>SUM(BD3:BD19)</f>
        <v>15.74</v>
      </c>
      <c r="BE25" s="3" t="s">
        <v>2</v>
      </c>
      <c r="BF25" s="4">
        <f>SUM(BF3:BF19)</f>
        <v>28.5</v>
      </c>
    </row>
    <row r="28" spans="1:58" ht="16" thickBot="1" x14ac:dyDescent="0.25"/>
    <row r="29" spans="1:58" ht="16" thickBot="1" x14ac:dyDescent="0.25">
      <c r="A29" s="5" t="s">
        <v>3</v>
      </c>
      <c r="B29" s="4">
        <f>SUM(25:25)</f>
        <v>1498.9299999999998</v>
      </c>
      <c r="D29" s="6"/>
      <c r="E29" t="s">
        <v>7</v>
      </c>
    </row>
    <row r="30" spans="1:58" x14ac:dyDescent="0.2">
      <c r="D30" s="7"/>
      <c r="E30" t="s">
        <v>8</v>
      </c>
    </row>
    <row r="31" spans="1:58" x14ac:dyDescent="0.2">
      <c r="D31" s="8"/>
      <c r="E31" t="s">
        <v>9</v>
      </c>
    </row>
    <row r="32" spans="1:58" x14ac:dyDescent="0.2">
      <c r="D32" s="9"/>
      <c r="E32" t="s">
        <v>10</v>
      </c>
    </row>
  </sheetData>
  <mergeCells count="29">
    <mergeCell ref="AG1:AH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1:B1"/>
    <mergeCell ref="C1:D1"/>
    <mergeCell ref="E1:F1"/>
    <mergeCell ref="G1:H1"/>
    <mergeCell ref="I1:J1"/>
    <mergeCell ref="AI1:AJ1"/>
    <mergeCell ref="AK1:AL1"/>
    <mergeCell ref="AM1:AN1"/>
    <mergeCell ref="BE1:BF1"/>
    <mergeCell ref="AU1:AV1"/>
    <mergeCell ref="AW1:AX1"/>
    <mergeCell ref="AO1:AP1"/>
    <mergeCell ref="AQ1:AR1"/>
    <mergeCell ref="AY1:AZ1"/>
    <mergeCell ref="BA1:BB1"/>
    <mergeCell ref="BC1:BD1"/>
    <mergeCell ref="AS1:A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Utensils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Guzmán Subiría</dc:creator>
  <cp:lastModifiedBy>Mateo Guzmán Subiría</cp:lastModifiedBy>
  <dcterms:created xsi:type="dcterms:W3CDTF">2021-01-06T18:13:06Z</dcterms:created>
  <dcterms:modified xsi:type="dcterms:W3CDTF">2024-01-25T15:42:47Z</dcterms:modified>
</cp:coreProperties>
</file>