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ss\Downloads\Physique\"/>
    </mc:Choice>
  </mc:AlternateContent>
  <xr:revisionPtr revIDLastSave="0" documentId="13_ncr:1_{8A8BE5B4-09F2-4FFD-A468-6349CE5E129A}" xr6:coauthVersionLast="47" xr6:coauthVersionMax="47" xr10:uidLastSave="{00000000-0000-0000-0000-000000000000}"/>
  <bookViews>
    <workbookView xWindow="9972" yWindow="384" windowWidth="13068" windowHeight="12660" firstSheet="2" activeTab="6" xr2:uid="{3193D0B3-CA17-8B45-BA8C-344BACB078C1}"/>
  </bookViews>
  <sheets>
    <sheet name="-3,27m" sheetId="2" r:id="rId1"/>
    <sheet name="0" sheetId="6" r:id="rId2"/>
    <sheet name="14,5cm" sheetId="4" r:id="rId3"/>
    <sheet name="86,5cm" sheetId="5" r:id="rId4"/>
    <sheet name="2m" sheetId="1" r:id="rId5"/>
    <sheet name="3,30m" sheetId="3" r:id="rId6"/>
    <sheet name="GLOB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8" i="5"/>
  <c r="B17" i="5"/>
  <c r="F2" i="5" s="1"/>
  <c r="B16" i="5"/>
  <c r="H22" i="8"/>
  <c r="I22" i="8"/>
  <c r="J22" i="8"/>
  <c r="D9" i="6"/>
  <c r="D8" i="6"/>
  <c r="D5" i="5"/>
  <c r="F3" i="8"/>
  <c r="F8" i="8" s="1"/>
  <c r="F4" i="8"/>
  <c r="F5" i="8"/>
  <c r="F6" i="8"/>
  <c r="F7" i="8"/>
  <c r="F2" i="8"/>
  <c r="F2" i="2"/>
  <c r="F2" i="6"/>
  <c r="F2" i="4"/>
  <c r="F2" i="1"/>
  <c r="D3" i="8"/>
  <c r="D4" i="8"/>
  <c r="H3" i="8" s="1"/>
  <c r="D5" i="8"/>
  <c r="D6" i="8"/>
  <c r="D7" i="8"/>
  <c r="H7" i="8" s="1"/>
  <c r="H9" i="8" s="1"/>
  <c r="D2" i="8"/>
  <c r="B7" i="8"/>
  <c r="I7" i="8" s="1"/>
  <c r="I9" i="8" s="1"/>
  <c r="B6" i="8"/>
  <c r="B2" i="8"/>
  <c r="B3" i="8"/>
  <c r="B4" i="8"/>
  <c r="D2" i="3"/>
  <c r="E2" i="3" s="1"/>
  <c r="D2" i="1"/>
  <c r="E2" i="1" s="1"/>
  <c r="D2" i="4"/>
  <c r="E2" i="4" s="1"/>
  <c r="D2" i="2"/>
  <c r="E2" i="2" s="1"/>
  <c r="D2" i="6"/>
  <c r="E2" i="6" s="1"/>
  <c r="D2" i="5" l="1"/>
  <c r="E2" i="5" s="1"/>
  <c r="I11" i="8"/>
  <c r="H11" i="8"/>
  <c r="H2" i="8"/>
</calcChain>
</file>

<file path=xl/sharedStrings.xml><?xml version="1.0" encoding="utf-8"?>
<sst xmlns="http://schemas.openxmlformats.org/spreadsheetml/2006/main" count="57" uniqueCount="29">
  <si>
    <t>Time (s)</t>
  </si>
  <si>
    <t>Pressure (hPa)</t>
  </si>
  <si>
    <t>P Moyen</t>
  </si>
  <si>
    <t>dP/Pmoy</t>
  </si>
  <si>
    <t>Hauteur</t>
  </si>
  <si>
    <t>Pression moy</t>
  </si>
  <si>
    <t>Hauteur nat</t>
  </si>
  <si>
    <t>Pression Pa</t>
  </si>
  <si>
    <t>a=-9,1741</t>
  </si>
  <si>
    <t>Marge d'erreur</t>
  </si>
  <si>
    <t>Calcul Haut Table</t>
  </si>
  <si>
    <t>Densité Air</t>
  </si>
  <si>
    <t>Calcul</t>
  </si>
  <si>
    <t>Internet</t>
  </si>
  <si>
    <t>dP</t>
  </si>
  <si>
    <t>a</t>
  </si>
  <si>
    <t>a calculé</t>
  </si>
  <si>
    <t>marge d'err</t>
  </si>
  <si>
    <t>RHO air</t>
  </si>
  <si>
    <t>H</t>
  </si>
  <si>
    <t>delta PHAUT</t>
  </si>
  <si>
    <t>delta PBAS</t>
  </si>
  <si>
    <t>h</t>
  </si>
  <si>
    <t>rho</t>
  </si>
  <si>
    <t>delta P</t>
  </si>
  <si>
    <t>max</t>
  </si>
  <si>
    <t>min</t>
  </si>
  <si>
    <t>moyenne</t>
  </si>
  <si>
    <t>marge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</si>
</sst>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Verdana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GLOBAL!$D$1</c:f>
              <c:strCache>
                <c:ptCount val="1"/>
                <c:pt idx="0">
                  <c:v>Pression 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011132983377076"/>
                  <c:y val="-4.1473461650627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GLOBAL!$F$2:$F$7</c:f>
                <c:numCache>
                  <c:formatCode>General</c:formatCode>
                  <c:ptCount val="6"/>
                  <c:pt idx="0">
                    <c:v>2.9541461872822845</c:v>
                  </c:pt>
                  <c:pt idx="1">
                    <c:v>5.5093794121038604</c:v>
                  </c:pt>
                  <c:pt idx="2">
                    <c:v>3.5353895367365586</c:v>
                  </c:pt>
                  <c:pt idx="3">
                    <c:v>2.7172711667059462</c:v>
                  </c:pt>
                  <c:pt idx="4">
                    <c:v>1.8124660159087969</c:v>
                  </c:pt>
                  <c:pt idx="5">
                    <c:v>1.8171440000000001</c:v>
                  </c:pt>
                </c:numCache>
              </c:numRef>
            </c:plus>
            <c:minus>
              <c:numRef>
                <c:f>GLOBAL!$F$2:$F$7</c:f>
                <c:numCache>
                  <c:formatCode>General</c:formatCode>
                  <c:ptCount val="6"/>
                  <c:pt idx="0">
                    <c:v>2.9541461872822845</c:v>
                  </c:pt>
                  <c:pt idx="1">
                    <c:v>5.5093794121038604</c:v>
                  </c:pt>
                  <c:pt idx="2">
                    <c:v>3.5353895367365586</c:v>
                  </c:pt>
                  <c:pt idx="3">
                    <c:v>2.7172711667059462</c:v>
                  </c:pt>
                  <c:pt idx="4">
                    <c:v>1.8124660159087969</c:v>
                  </c:pt>
                  <c:pt idx="5">
                    <c:v>1.8171440000000001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GLOBAL!$B$2:$B$7</c:f>
              <c:numCache>
                <c:formatCode>General</c:formatCode>
                <c:ptCount val="6"/>
                <c:pt idx="0">
                  <c:v>45.434999999999995</c:v>
                </c:pt>
                <c:pt idx="1">
                  <c:v>49.134999999999998</c:v>
                </c:pt>
                <c:pt idx="2">
                  <c:v>49.28</c:v>
                </c:pt>
                <c:pt idx="3">
                  <c:v>50</c:v>
                </c:pt>
                <c:pt idx="4">
                  <c:v>52</c:v>
                </c:pt>
                <c:pt idx="5">
                  <c:v>53.3</c:v>
                </c:pt>
              </c:numCache>
            </c:numRef>
          </c:xVal>
          <c:yVal>
            <c:numRef>
              <c:f>GLOBAL!$D$2:$D$7</c:f>
              <c:numCache>
                <c:formatCode>General</c:formatCode>
                <c:ptCount val="6"/>
                <c:pt idx="0">
                  <c:v>100667.0853125</c:v>
                </c:pt>
                <c:pt idx="1">
                  <c:v>100628.53744999999</c:v>
                </c:pt>
                <c:pt idx="2">
                  <c:v>100627.7386842105</c:v>
                </c:pt>
                <c:pt idx="3">
                  <c:v>100615.66814285716</c:v>
                </c:pt>
                <c:pt idx="4">
                  <c:v>100609.23666666666</c:v>
                </c:pt>
                <c:pt idx="5">
                  <c:v>100592.19106666665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C-9C4C-A36F-73F15661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54368"/>
        <c:axId val="2081131552"/>
      </c:scatterChart>
      <c:valAx>
        <c:axId val="11246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131552"/>
        <c:crosses val="autoZero"/>
        <c:crossBetween val="midCat"/>
      </c:valAx>
      <c:valAx>
        <c:axId val="2081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46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367731</xdr:colOff>
      <xdr:row>9</xdr:row>
      <xdr:rowOff>18956</xdr:rowOff>
    </xdr:from>
    <xdr:to>
      <xdr:col>5</xdr:col>
      <xdr:colOff>418910</xdr:colOff>
      <xdr:row>22</xdr:row>
      <xdr:rowOff>174768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46C6E7D-0CD8-614A-00A7-372F8EAB7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0506-6F33-794D-ACDF-2ECF65789B18}">
  <dimension ref="A1:F17"/>
  <sheetViews>
    <sheetView workbookViewId="0">
      <selection activeCell="F2" sqref="F2"/>
    </sheetView>
  </sheetViews>
  <sheetFormatPr baseColWidth="10" defaultRowHeight="15.6" x14ac:dyDescent="0.3"/>
  <sheetData>
    <row r="1" spans="1:6" x14ac:dyDescent="0.3">
      <c r="A1" s="1" t="s">
        <v>0</v>
      </c>
      <c r="B1" s="1" t="s">
        <v>1</v>
      </c>
      <c r="D1" t="s">
        <v>2</v>
      </c>
      <c r="E1" t="s">
        <v>3</v>
      </c>
      <c r="F1" t="s">
        <v>9</v>
      </c>
    </row>
    <row r="2" spans="1:6" x14ac:dyDescent="0.3">
      <c r="A2" s="1">
        <v>-0.52966400000000002</v>
      </c>
      <c r="B2" s="1">
        <v>1006.59927</v>
      </c>
      <c r="D2">
        <f>AVERAGE(B2:B21)</f>
        <v>1006.670853125</v>
      </c>
      <c r="E2">
        <f>(MAX(B2:B21)-MIN(B2:B21))/2*D2</f>
        <v>51.269746549650137</v>
      </c>
      <c r="F2">
        <f>STDEV(B2:B19)</f>
        <v>2.9541461872822843E-2</v>
      </c>
    </row>
    <row r="3" spans="1:6" x14ac:dyDescent="0.3">
      <c r="A3" s="1">
        <v>0.49491696000000002</v>
      </c>
      <c r="B3" s="1">
        <v>1006.61942</v>
      </c>
    </row>
    <row r="4" spans="1:6" x14ac:dyDescent="0.3">
      <c r="A4" s="1">
        <v>1.51963396</v>
      </c>
      <c r="B4" s="1">
        <v>1006.63956</v>
      </c>
    </row>
    <row r="5" spans="1:6" x14ac:dyDescent="0.3">
      <c r="A5" s="1">
        <v>2.5445519600000002</v>
      </c>
      <c r="B5" s="1">
        <v>1006.65863</v>
      </c>
    </row>
    <row r="6" spans="1:6" x14ac:dyDescent="0.3">
      <c r="A6" s="1">
        <v>3.5696289600000002</v>
      </c>
      <c r="B6" s="1">
        <v>1006.66603</v>
      </c>
    </row>
    <row r="7" spans="1:6" x14ac:dyDescent="0.3">
      <c r="A7" s="1">
        <v>4.5947129599999998</v>
      </c>
      <c r="B7" s="1">
        <v>1006.66931</v>
      </c>
    </row>
    <row r="8" spans="1:6" x14ac:dyDescent="0.3">
      <c r="A8" s="1">
        <v>4.7441239599999996</v>
      </c>
      <c r="B8" s="1">
        <v>1006.67168</v>
      </c>
    </row>
    <row r="9" spans="1:6" x14ac:dyDescent="0.3">
      <c r="A9" s="1">
        <v>5.6933399600000003</v>
      </c>
      <c r="B9" s="1">
        <v>1006.67519</v>
      </c>
    </row>
    <row r="10" spans="1:6" x14ac:dyDescent="0.3">
      <c r="A10" s="1">
        <v>6.6426849600000004</v>
      </c>
      <c r="B10" s="1">
        <v>1006.67671</v>
      </c>
    </row>
    <row r="11" spans="1:6" x14ac:dyDescent="0.3">
      <c r="A11" s="1">
        <v>7.5919529600000004</v>
      </c>
      <c r="B11" s="1">
        <v>1006.6806800000001</v>
      </c>
    </row>
    <row r="12" spans="1:6" x14ac:dyDescent="0.3">
      <c r="A12" s="1">
        <v>8.5411439599999994</v>
      </c>
      <c r="B12" s="1">
        <v>1006.6867099999999</v>
      </c>
    </row>
    <row r="13" spans="1:6" x14ac:dyDescent="0.3">
      <c r="A13" s="1">
        <v>9.4904479599999991</v>
      </c>
      <c r="B13" s="1">
        <v>1006.69205</v>
      </c>
    </row>
    <row r="14" spans="1:6" x14ac:dyDescent="0.3">
      <c r="A14" s="1">
        <v>10.439553</v>
      </c>
      <c r="B14" s="1">
        <v>1006.69785</v>
      </c>
    </row>
    <row r="15" spans="1:6" x14ac:dyDescent="0.3">
      <c r="A15" s="1">
        <v>11.388639</v>
      </c>
      <c r="B15" s="1">
        <v>1006.70113</v>
      </c>
    </row>
    <row r="16" spans="1:6" x14ac:dyDescent="0.3">
      <c r="A16" s="1">
        <v>12.337878999999999</v>
      </c>
      <c r="B16" s="1">
        <v>1006.70113</v>
      </c>
    </row>
    <row r="17" spans="1:2" x14ac:dyDescent="0.3">
      <c r="A17" s="1">
        <v>13.287099</v>
      </c>
      <c r="B17" s="1">
        <v>1006.6983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8D77-7822-054A-86E8-811ED3C7A9A9}">
  <dimension ref="A1:F21"/>
  <sheetViews>
    <sheetView workbookViewId="0">
      <selection activeCell="D9" sqref="D9"/>
    </sheetView>
  </sheetViews>
  <sheetFormatPr baseColWidth="10" defaultRowHeight="15.6" x14ac:dyDescent="0.3"/>
  <sheetData>
    <row r="1" spans="1:6" x14ac:dyDescent="0.3">
      <c r="A1" s="1" t="s">
        <v>0</v>
      </c>
      <c r="B1" s="1" t="s">
        <v>1</v>
      </c>
      <c r="D1" t="s">
        <v>2</v>
      </c>
      <c r="E1" t="s">
        <v>3</v>
      </c>
      <c r="F1" t="s">
        <v>9</v>
      </c>
    </row>
    <row r="2" spans="1:6" x14ac:dyDescent="0.3">
      <c r="A2" s="1">
        <v>-0.56743980000000005</v>
      </c>
      <c r="B2" s="1">
        <v>1006.1257900000001</v>
      </c>
      <c r="D2">
        <f>AVERAGE(B2:B21)</f>
        <v>1006.2853744999999</v>
      </c>
      <c r="E2">
        <f>(MAX(B2:B21)-MIN(B2:B21))/2*D2</f>
        <v>95.239879269509458</v>
      </c>
      <c r="F2">
        <f>STDEV(B2:B19)</f>
        <v>5.5093794121038604E-2</v>
      </c>
    </row>
    <row r="3" spans="1:6" x14ac:dyDescent="0.3">
      <c r="A3" s="1">
        <v>0.45354816999999997</v>
      </c>
      <c r="B3" s="1">
        <v>1006.17073</v>
      </c>
    </row>
    <row r="4" spans="1:6" x14ac:dyDescent="0.3">
      <c r="A4" s="1">
        <v>1.4745311699999999</v>
      </c>
      <c r="B4" s="1">
        <v>1006.21567</v>
      </c>
    </row>
    <row r="5" spans="1:6" x14ac:dyDescent="0.3">
      <c r="A5" s="1">
        <v>2.49560117</v>
      </c>
      <c r="B5" s="1">
        <v>1006.26511</v>
      </c>
    </row>
    <row r="6" spans="1:6" x14ac:dyDescent="0.3">
      <c r="A6" s="1">
        <v>3.5168151700000001</v>
      </c>
      <c r="B6" s="1">
        <v>1006.29219</v>
      </c>
    </row>
    <row r="7" spans="1:6" x14ac:dyDescent="0.3">
      <c r="A7" s="1">
        <v>4.5379081699999997</v>
      </c>
      <c r="B7" s="1">
        <v>1006.30379</v>
      </c>
    </row>
    <row r="8" spans="1:6" x14ac:dyDescent="0.3">
      <c r="A8" s="1">
        <v>4.6925221700000002</v>
      </c>
      <c r="B8" s="1">
        <v>1006.30913</v>
      </c>
      <c r="D8">
        <f>B2-B21</f>
        <v>-0.18043999999997595</v>
      </c>
    </row>
    <row r="9" spans="1:6" x14ac:dyDescent="0.3">
      <c r="A9" s="1">
        <v>5.6382271700000004</v>
      </c>
      <c r="B9" s="1">
        <v>1006.31508</v>
      </c>
      <c r="D9">
        <f>B21-B2</f>
        <v>0.18043999999997595</v>
      </c>
    </row>
    <row r="10" spans="1:6" x14ac:dyDescent="0.3">
      <c r="A10" s="1">
        <v>6.5840171700000001</v>
      </c>
      <c r="B10" s="1">
        <v>1006.31508</v>
      </c>
    </row>
    <row r="11" spans="1:6" x14ac:dyDescent="0.3">
      <c r="A11" s="1">
        <v>7.5296151699999996</v>
      </c>
      <c r="B11" s="1">
        <v>1006.31088</v>
      </c>
    </row>
    <row r="12" spans="1:6" x14ac:dyDescent="0.3">
      <c r="A12" s="1">
        <v>8.4753471699999992</v>
      </c>
      <c r="B12" s="1">
        <v>1006.30966</v>
      </c>
    </row>
    <row r="13" spans="1:6" x14ac:dyDescent="0.3">
      <c r="A13" s="1">
        <v>9.4209411700000008</v>
      </c>
      <c r="B13" s="1">
        <v>1006.3092799999999</v>
      </c>
    </row>
    <row r="14" spans="1:6" x14ac:dyDescent="0.3">
      <c r="A14" s="1">
        <v>10.3665442</v>
      </c>
      <c r="B14" s="1">
        <v>1006.3089</v>
      </c>
    </row>
    <row r="15" spans="1:6" x14ac:dyDescent="0.3">
      <c r="A15" s="1">
        <v>11.3123922</v>
      </c>
      <c r="B15" s="1">
        <v>1006.3092799999999</v>
      </c>
    </row>
    <row r="16" spans="1:6" x14ac:dyDescent="0.3">
      <c r="A16" s="1">
        <v>12.2582012</v>
      </c>
      <c r="B16" s="1">
        <v>1006.30951</v>
      </c>
    </row>
    <row r="17" spans="1:2" x14ac:dyDescent="0.3">
      <c r="A17" s="1">
        <v>13.2039952</v>
      </c>
      <c r="B17" s="1">
        <v>1006.30951</v>
      </c>
    </row>
    <row r="18" spans="1:2" x14ac:dyDescent="0.3">
      <c r="A18" s="1">
        <v>14.1496602</v>
      </c>
      <c r="B18" s="1">
        <v>1006.30875</v>
      </c>
    </row>
    <row r="19" spans="1:2" x14ac:dyDescent="0.3">
      <c r="A19" s="1">
        <v>15.0953222</v>
      </c>
      <c r="B19" s="1">
        <v>1006.30669</v>
      </c>
    </row>
    <row r="20" spans="1:2" x14ac:dyDescent="0.3">
      <c r="A20" s="1">
        <v>16.040971200000001</v>
      </c>
      <c r="B20" s="1">
        <v>1006.30623</v>
      </c>
    </row>
    <row r="21" spans="1:2" x14ac:dyDescent="0.3">
      <c r="A21" s="1">
        <v>16.986644200000001</v>
      </c>
      <c r="B21" s="1">
        <v>1006.30623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F91B-CE1C-4D4F-8F3E-E9F4DF1583AE}">
  <dimension ref="A1:F20"/>
  <sheetViews>
    <sheetView workbookViewId="0">
      <selection activeCell="F2" sqref="F2"/>
    </sheetView>
  </sheetViews>
  <sheetFormatPr baseColWidth="10" defaultRowHeight="15.6" x14ac:dyDescent="0.3"/>
  <sheetData>
    <row r="1" spans="1:6" x14ac:dyDescent="0.3">
      <c r="A1" s="1" t="s">
        <v>0</v>
      </c>
      <c r="B1" s="1" t="s">
        <v>1</v>
      </c>
      <c r="D1" t="s">
        <v>2</v>
      </c>
      <c r="E1" t="s">
        <v>3</v>
      </c>
      <c r="F1" t="s">
        <v>9</v>
      </c>
    </row>
    <row r="2" spans="1:6" x14ac:dyDescent="0.3">
      <c r="A2" s="1">
        <v>-0.54020800000000002</v>
      </c>
      <c r="B2" s="1">
        <v>1006.20064</v>
      </c>
      <c r="D2">
        <f>AVERAGE(B2:B21)</f>
        <v>1006.277386842105</v>
      </c>
      <c r="E2">
        <f>(MAX(B2:B21)-MIN(B2:B21))/2*D2</f>
        <v>53.473580336774234</v>
      </c>
      <c r="F2">
        <f>STDEV(B2:B19)</f>
        <v>3.5353895367365586E-2</v>
      </c>
    </row>
    <row r="3" spans="1:6" x14ac:dyDescent="0.3">
      <c r="A3" s="1">
        <v>0.48350604000000003</v>
      </c>
      <c r="B3" s="1">
        <v>1006.2129200000001</v>
      </c>
    </row>
    <row r="4" spans="1:6" x14ac:dyDescent="0.3">
      <c r="A4" s="1">
        <v>1.5071970400000001</v>
      </c>
      <c r="B4" s="1">
        <v>1006.2252</v>
      </c>
    </row>
    <row r="5" spans="1:6" x14ac:dyDescent="0.3">
      <c r="A5" s="1">
        <v>2.53102904</v>
      </c>
      <c r="B5" s="1">
        <v>1006.24207</v>
      </c>
    </row>
    <row r="6" spans="1:6" x14ac:dyDescent="0.3">
      <c r="A6" s="1">
        <v>3.55466404</v>
      </c>
      <c r="B6" s="1">
        <v>1006.24672</v>
      </c>
    </row>
    <row r="7" spans="1:6" x14ac:dyDescent="0.3">
      <c r="A7" s="1">
        <v>4.5782820400000004</v>
      </c>
      <c r="B7" s="1">
        <v>1006.26045</v>
      </c>
    </row>
    <row r="8" spans="1:6" x14ac:dyDescent="0.3">
      <c r="A8" s="1">
        <v>4.7288390400000004</v>
      </c>
      <c r="B8" s="1">
        <v>1006.28029</v>
      </c>
    </row>
    <row r="9" spans="1:6" x14ac:dyDescent="0.3">
      <c r="A9" s="1">
        <v>5.6764590400000001</v>
      </c>
      <c r="B9" s="1">
        <v>1006.28067</v>
      </c>
    </row>
    <row r="10" spans="1:6" x14ac:dyDescent="0.3">
      <c r="A10" s="1">
        <v>6.6243460399999998</v>
      </c>
      <c r="B10" s="1">
        <v>1006.2902800000001</v>
      </c>
    </row>
    <row r="11" spans="1:6" x14ac:dyDescent="0.3">
      <c r="A11" s="1">
        <v>7.5721680400000002</v>
      </c>
      <c r="B11" s="1">
        <v>1006.30196</v>
      </c>
    </row>
    <row r="12" spans="1:6" x14ac:dyDescent="0.3">
      <c r="A12" s="1">
        <v>8.5200270400000004</v>
      </c>
      <c r="B12" s="1">
        <v>1006.30196</v>
      </c>
    </row>
    <row r="13" spans="1:6" x14ac:dyDescent="0.3">
      <c r="A13" s="1">
        <v>9.4678530399999996</v>
      </c>
      <c r="B13" s="1">
        <v>1006.30188</v>
      </c>
    </row>
    <row r="14" spans="1:6" x14ac:dyDescent="0.3">
      <c r="A14" s="1">
        <v>10.415611</v>
      </c>
      <c r="B14" s="1">
        <v>1006.30135</v>
      </c>
    </row>
    <row r="15" spans="1:6" x14ac:dyDescent="0.3">
      <c r="A15" s="1">
        <v>11.363329999999999</v>
      </c>
      <c r="B15" s="1">
        <v>1006.30127</v>
      </c>
    </row>
    <row r="16" spans="1:6" x14ac:dyDescent="0.3">
      <c r="A16" s="1">
        <v>12.310942000000001</v>
      </c>
      <c r="B16" s="1">
        <v>1006.30135</v>
      </c>
    </row>
    <row r="17" spans="1:2" x14ac:dyDescent="0.3">
      <c r="A17" s="1">
        <v>13.258578</v>
      </c>
      <c r="B17" s="1">
        <v>1006.30173</v>
      </c>
    </row>
    <row r="18" spans="1:2" x14ac:dyDescent="0.3">
      <c r="A18" s="1">
        <v>14.206324</v>
      </c>
      <c r="B18" s="1">
        <v>1006.30692</v>
      </c>
    </row>
    <row r="19" spans="1:2" x14ac:dyDescent="0.3">
      <c r="A19" s="1">
        <v>15.153718</v>
      </c>
      <c r="B19" s="1">
        <v>1006.30692</v>
      </c>
    </row>
    <row r="20" spans="1:2" x14ac:dyDescent="0.3">
      <c r="A20" s="1">
        <v>16.101205</v>
      </c>
      <c r="B20" s="1">
        <v>1006.3057700000001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5720-526D-874A-8635-C99007DC853D}">
  <dimension ref="A1:F19"/>
  <sheetViews>
    <sheetView topLeftCell="A3" zoomScale="118" workbookViewId="0">
      <selection activeCell="B19" sqref="B19"/>
    </sheetView>
  </sheetViews>
  <sheetFormatPr baseColWidth="10" defaultRowHeight="15.6" x14ac:dyDescent="0.3"/>
  <cols>
    <col min="2" max="2" width="11.8984375" bestFit="1" customWidth="1"/>
  </cols>
  <sheetData>
    <row r="1" spans="1:6" x14ac:dyDescent="0.3">
      <c r="A1" s="1" t="s">
        <v>0</v>
      </c>
      <c r="B1" s="1" t="s">
        <v>1</v>
      </c>
      <c r="D1" t="s">
        <v>2</v>
      </c>
      <c r="E1" t="s">
        <v>3</v>
      </c>
      <c r="F1" t="s">
        <v>9</v>
      </c>
    </row>
    <row r="2" spans="1:6" x14ac:dyDescent="0.3">
      <c r="A2" s="1">
        <v>-0.53154579999999996</v>
      </c>
      <c r="B2" s="1">
        <v>1006.10344</v>
      </c>
      <c r="D2">
        <f>AVERAGE(B2:B21)</f>
        <v>950.25752724243671</v>
      </c>
      <c r="E2">
        <f>(MAX(B2:B21)-MIN(B2:B21))/2*D2</f>
        <v>478065.89136160916</v>
      </c>
      <c r="F2">
        <f>STDEV(B2:B19)</f>
        <v>237.15300650449063</v>
      </c>
    </row>
    <row r="3" spans="1:6" x14ac:dyDescent="0.3">
      <c r="A3" s="1">
        <v>0.49026924999999999</v>
      </c>
      <c r="B3" s="1">
        <v>1006.1128200000001</v>
      </c>
    </row>
    <row r="4" spans="1:6" x14ac:dyDescent="0.3">
      <c r="A4" s="1">
        <v>1.51202525</v>
      </c>
      <c r="B4" s="1">
        <v>1006.12213</v>
      </c>
      <c r="D4" t="s">
        <v>24</v>
      </c>
    </row>
    <row r="5" spans="1:6" x14ac:dyDescent="0.3">
      <c r="A5" s="1">
        <v>2.5337312500000002</v>
      </c>
      <c r="B5" s="1">
        <v>1006.13762</v>
      </c>
      <c r="D5">
        <f>B15-B2</f>
        <v>7.8350000000000364E-2</v>
      </c>
    </row>
    <row r="6" spans="1:6" x14ac:dyDescent="0.3">
      <c r="A6" s="1">
        <v>3.5553122500000001</v>
      </c>
      <c r="B6" s="1">
        <v>1006.1496</v>
      </c>
    </row>
    <row r="7" spans="1:6" x14ac:dyDescent="0.3">
      <c r="A7" s="1">
        <v>4.5769852499999999</v>
      </c>
      <c r="B7" s="1">
        <v>1006.15944</v>
      </c>
    </row>
    <row r="8" spans="1:6" x14ac:dyDescent="0.3">
      <c r="A8" s="1">
        <v>4.7307632499999999</v>
      </c>
      <c r="B8" s="1">
        <v>1006.16776</v>
      </c>
    </row>
    <row r="9" spans="1:6" x14ac:dyDescent="0.3">
      <c r="A9" s="1">
        <v>5.6768282499999998</v>
      </c>
      <c r="B9" s="1">
        <v>1006.16867</v>
      </c>
    </row>
    <row r="10" spans="1:6" x14ac:dyDescent="0.3">
      <c r="A10" s="1">
        <v>6.6228772500000002</v>
      </c>
      <c r="B10" s="1">
        <v>1006.17287</v>
      </c>
    </row>
    <row r="11" spans="1:6" x14ac:dyDescent="0.3">
      <c r="A11" s="1">
        <v>7.5689422500000001</v>
      </c>
      <c r="B11" s="1">
        <v>1006.17668</v>
      </c>
    </row>
    <row r="12" spans="1:6" x14ac:dyDescent="0.3">
      <c r="A12" s="1">
        <v>8.5149312500000001</v>
      </c>
      <c r="B12" s="1">
        <v>1006.17935</v>
      </c>
    </row>
    <row r="13" spans="1:6" x14ac:dyDescent="0.3">
      <c r="A13" s="1">
        <v>9.4609442500000007</v>
      </c>
      <c r="B13" s="1">
        <v>1006.18042</v>
      </c>
    </row>
    <row r="14" spans="1:6" x14ac:dyDescent="0.3">
      <c r="A14" s="1">
        <v>10.4071012</v>
      </c>
      <c r="B14" s="1">
        <v>1006.1809500000001</v>
      </c>
    </row>
    <row r="15" spans="1:6" x14ac:dyDescent="0.3">
      <c r="A15" s="1">
        <v>11.3532812</v>
      </c>
      <c r="B15" s="1">
        <v>1006.18179</v>
      </c>
    </row>
    <row r="16" spans="1:6" x14ac:dyDescent="0.3">
      <c r="A16" t="s">
        <v>25</v>
      </c>
      <c r="B16">
        <f>MAX(B2:B15)</f>
        <v>1006.18179</v>
      </c>
    </row>
    <row r="17" spans="1:2" x14ac:dyDescent="0.3">
      <c r="A17" t="s">
        <v>26</v>
      </c>
      <c r="B17">
        <f>MIN(B2:B15)</f>
        <v>1006.10344</v>
      </c>
    </row>
    <row r="18" spans="1:2" x14ac:dyDescent="0.3">
      <c r="A18" t="s">
        <v>27</v>
      </c>
      <c r="B18">
        <f>AVERAGE(B2:B15)</f>
        <v>1006.1566814285716</v>
      </c>
    </row>
    <row r="19" spans="1:2" x14ac:dyDescent="0.3">
      <c r="A19" t="s">
        <v>28</v>
      </c>
      <c r="B19">
        <f>(B16-B17)/(2*B18)</f>
        <v>3.893528783646135E-5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62CB-8DDD-7544-91B8-DCB4D696F76F}">
  <dimension ref="A1:F19"/>
  <sheetViews>
    <sheetView workbookViewId="0">
      <selection activeCell="F2" sqref="F2"/>
    </sheetView>
  </sheetViews>
  <sheetFormatPr baseColWidth="10" defaultRowHeight="15.6" x14ac:dyDescent="0.3"/>
  <sheetData>
    <row r="1" spans="1:6" x14ac:dyDescent="0.3">
      <c r="A1" s="1" t="s">
        <v>0</v>
      </c>
      <c r="B1" s="1" t="s">
        <v>1</v>
      </c>
      <c r="D1" t="s">
        <v>2</v>
      </c>
      <c r="E1" t="s">
        <v>3</v>
      </c>
      <c r="F1" t="s">
        <v>9</v>
      </c>
    </row>
    <row r="2" spans="1:6" x14ac:dyDescent="0.3">
      <c r="A2" s="1">
        <v>-0.56122179999999999</v>
      </c>
      <c r="B2" s="1">
        <v>1006.05103</v>
      </c>
      <c r="D2">
        <f>AVERAGE(B2:B21)</f>
        <v>1006.0923666666666</v>
      </c>
      <c r="E2">
        <f>(MAX(B2:B21)-MIN(B2:B21))/2*D2</f>
        <v>28.588114598828721</v>
      </c>
      <c r="F2">
        <f>STDEV(B2:B19)</f>
        <v>1.8124660159087969E-2</v>
      </c>
    </row>
    <row r="3" spans="1:6" x14ac:dyDescent="0.3">
      <c r="A3" s="1">
        <v>0.45984617</v>
      </c>
      <c r="B3" s="1">
        <v>1006.0591899999999</v>
      </c>
    </row>
    <row r="4" spans="1:6" x14ac:dyDescent="0.3">
      <c r="A4" s="1">
        <v>1.4809631700000001</v>
      </c>
      <c r="B4" s="1">
        <v>1006.06735</v>
      </c>
    </row>
    <row r="5" spans="1:6" x14ac:dyDescent="0.3">
      <c r="A5" s="1">
        <v>2.5019861699999999</v>
      </c>
      <c r="B5" s="1">
        <v>1006.07719</v>
      </c>
    </row>
    <row r="6" spans="1:6" x14ac:dyDescent="0.3">
      <c r="A6" s="1">
        <v>3.5231261699999998</v>
      </c>
      <c r="B6" s="1">
        <v>1006.08376</v>
      </c>
    </row>
    <row r="7" spans="1:6" x14ac:dyDescent="0.3">
      <c r="A7" s="1">
        <v>4.54434117</v>
      </c>
      <c r="B7" s="1">
        <v>1006.0858899999999</v>
      </c>
    </row>
    <row r="8" spans="1:6" x14ac:dyDescent="0.3">
      <c r="A8" s="1">
        <v>4.6989871699999997</v>
      </c>
      <c r="B8" s="1">
        <v>1006.09207</v>
      </c>
    </row>
    <row r="9" spans="1:6" x14ac:dyDescent="0.3">
      <c r="A9" s="1">
        <v>5.6446331699999996</v>
      </c>
      <c r="B9" s="1">
        <v>1006.0936</v>
      </c>
    </row>
    <row r="10" spans="1:6" x14ac:dyDescent="0.3">
      <c r="A10" s="1">
        <v>6.5903191699999999</v>
      </c>
      <c r="B10" s="1">
        <v>1006.09703</v>
      </c>
    </row>
    <row r="11" spans="1:6" x14ac:dyDescent="0.3">
      <c r="A11" s="1">
        <v>7.5358731700000003</v>
      </c>
      <c r="B11" s="1">
        <v>1006.09947</v>
      </c>
    </row>
    <row r="12" spans="1:6" x14ac:dyDescent="0.3">
      <c r="A12" s="1">
        <v>8.4814541699999992</v>
      </c>
      <c r="B12" s="1">
        <v>1006.10397</v>
      </c>
    </row>
    <row r="13" spans="1:6" x14ac:dyDescent="0.3">
      <c r="A13" s="1">
        <v>9.4271261699999993</v>
      </c>
      <c r="B13" s="1">
        <v>1006.10542</v>
      </c>
    </row>
    <row r="14" spans="1:6" x14ac:dyDescent="0.3">
      <c r="A14" s="1">
        <v>10.372638200000001</v>
      </c>
      <c r="B14" s="1">
        <v>1006.10733</v>
      </c>
    </row>
    <row r="15" spans="1:6" x14ac:dyDescent="0.3">
      <c r="A15" s="1">
        <v>11.318127199999999</v>
      </c>
      <c r="B15" s="1">
        <v>1006.10786</v>
      </c>
    </row>
    <row r="16" spans="1:6" x14ac:dyDescent="0.3">
      <c r="A16" s="1">
        <v>12.2635212</v>
      </c>
      <c r="B16" s="1">
        <v>1006.10786</v>
      </c>
    </row>
    <row r="17" spans="1:2" x14ac:dyDescent="0.3">
      <c r="A17" s="1">
        <v>13.2089602</v>
      </c>
      <c r="B17" s="1">
        <v>1006.10786</v>
      </c>
    </row>
    <row r="18" spans="1:2" x14ac:dyDescent="0.3">
      <c r="A18" s="1">
        <v>14.1544072</v>
      </c>
      <c r="B18" s="1">
        <v>1006.10786</v>
      </c>
    </row>
    <row r="19" spans="1:2" x14ac:dyDescent="0.3">
      <c r="A19" s="1">
        <v>15.0998432</v>
      </c>
      <c r="B19" s="1">
        <v>1006.10786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EF1F-4D3B-D643-86B8-7745FAD380FB}">
  <dimension ref="A1:H16"/>
  <sheetViews>
    <sheetView zoomScale="110" zoomScaleNormal="110" workbookViewId="0">
      <selection activeCell="H2" sqref="H2"/>
    </sheetView>
  </sheetViews>
  <sheetFormatPr baseColWidth="10" defaultRowHeight="15.6" x14ac:dyDescent="0.3"/>
  <sheetData>
    <row r="1" spans="1:8" x14ac:dyDescent="0.3">
      <c r="A1" s="1" t="s">
        <v>0</v>
      </c>
      <c r="B1" s="1" t="s">
        <v>1</v>
      </c>
      <c r="D1" t="s">
        <v>2</v>
      </c>
      <c r="E1" t="s">
        <v>3</v>
      </c>
      <c r="F1" t="s">
        <v>9</v>
      </c>
      <c r="H1" t="s">
        <v>14</v>
      </c>
    </row>
    <row r="2" spans="1:8" x14ac:dyDescent="0.3">
      <c r="A2" s="1">
        <v>-0.5336554</v>
      </c>
      <c r="B2" s="1">
        <v>1005.88478</v>
      </c>
      <c r="D2">
        <f>AVERAGE(B2:B21)</f>
        <v>1005.9219106666666</v>
      </c>
      <c r="E2">
        <f>(MAX(B2:B21)-MIN(B2:B21))/2*D2</f>
        <v>26.97882564406644</v>
      </c>
      <c r="F2" s="2">
        <v>1.8171440000000001E-2</v>
      </c>
    </row>
    <row r="3" spans="1:8" x14ac:dyDescent="0.3">
      <c r="A3" s="1">
        <v>0.49153362</v>
      </c>
      <c r="B3" s="1">
        <v>1005.89073</v>
      </c>
    </row>
    <row r="4" spans="1:8" x14ac:dyDescent="0.3">
      <c r="A4" s="1">
        <v>1.51688862</v>
      </c>
      <c r="B4" s="1">
        <v>1005.8966799999999</v>
      </c>
    </row>
    <row r="5" spans="1:8" x14ac:dyDescent="0.3">
      <c r="A5" s="1">
        <v>2.5424346199999999</v>
      </c>
      <c r="B5" s="1">
        <v>1005.91148</v>
      </c>
    </row>
    <row r="6" spans="1:8" x14ac:dyDescent="0.3">
      <c r="A6" s="1">
        <v>3.5681876300000002</v>
      </c>
      <c r="B6" s="1">
        <v>1005.91759</v>
      </c>
    </row>
    <row r="7" spans="1:8" x14ac:dyDescent="0.3">
      <c r="A7" s="1">
        <v>4.59423563</v>
      </c>
      <c r="B7" s="1">
        <v>1005.92224</v>
      </c>
    </row>
    <row r="8" spans="1:8" x14ac:dyDescent="0.3">
      <c r="A8" s="1">
        <v>4.7431386199999999</v>
      </c>
      <c r="B8" s="1">
        <v>1005.93758</v>
      </c>
    </row>
    <row r="9" spans="1:8" x14ac:dyDescent="0.3">
      <c r="A9" s="1">
        <v>5.6931986200000004</v>
      </c>
      <c r="B9" s="1">
        <v>1005.93758</v>
      </c>
    </row>
    <row r="10" spans="1:8" x14ac:dyDescent="0.3">
      <c r="A10" s="1">
        <v>6.6434236200000001</v>
      </c>
      <c r="B10" s="1">
        <v>1005.93803</v>
      </c>
    </row>
    <row r="11" spans="1:8" x14ac:dyDescent="0.3">
      <c r="A11" s="1">
        <v>7.5937666200000002</v>
      </c>
      <c r="B11" s="1">
        <v>1005.93842</v>
      </c>
    </row>
    <row r="12" spans="1:8" x14ac:dyDescent="0.3">
      <c r="A12" s="1">
        <v>8.5442106199999994</v>
      </c>
      <c r="B12" s="1">
        <v>1005.93842</v>
      </c>
    </row>
    <row r="13" spans="1:8" x14ac:dyDescent="0.3">
      <c r="A13" s="1">
        <v>9.4947506199999996</v>
      </c>
      <c r="B13" s="1">
        <v>1005.93292</v>
      </c>
    </row>
    <row r="14" spans="1:8" x14ac:dyDescent="0.3">
      <c r="A14" s="1">
        <v>10.4454426</v>
      </c>
      <c r="B14" s="1">
        <v>1005.92751</v>
      </c>
    </row>
    <row r="15" spans="1:8" x14ac:dyDescent="0.3">
      <c r="A15" s="1">
        <v>11.3960516</v>
      </c>
      <c r="B15" s="1">
        <v>1005.92735</v>
      </c>
    </row>
    <row r="16" spans="1:8" x14ac:dyDescent="0.3">
      <c r="A16" s="1">
        <v>12.346737600000001</v>
      </c>
      <c r="B16" s="1">
        <v>1005.92735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5B16-3174-E74D-813A-CE7A457F555F}">
  <dimension ref="A1:M24"/>
  <sheetViews>
    <sheetView tabSelected="1" topLeftCell="C2" zoomScale="108" zoomScaleNormal="130" workbookViewId="0">
      <selection activeCell="G25" sqref="G25"/>
    </sheetView>
  </sheetViews>
  <sheetFormatPr baseColWidth="10" defaultRowHeight="15.6" x14ac:dyDescent="0.3"/>
  <cols>
    <col min="2" max="2" width="11.69921875" bestFit="1" customWidth="1"/>
    <col min="3" max="3" width="13.19921875" bestFit="1" customWidth="1"/>
    <col min="5" max="5" width="12.796875" bestFit="1" customWidth="1"/>
    <col min="8" max="8" width="15.5" bestFit="1" customWidth="1"/>
  </cols>
  <sheetData>
    <row r="1" spans="1:11" x14ac:dyDescent="0.3">
      <c r="A1" t="s">
        <v>4</v>
      </c>
      <c r="B1" t="s">
        <v>6</v>
      </c>
      <c r="C1" t="s">
        <v>5</v>
      </c>
      <c r="D1" t="s">
        <v>7</v>
      </c>
      <c r="E1" t="s">
        <v>9</v>
      </c>
      <c r="G1" t="s">
        <v>8</v>
      </c>
      <c r="H1" t="s">
        <v>10</v>
      </c>
      <c r="J1" t="s">
        <v>11</v>
      </c>
    </row>
    <row r="2" spans="1:11" x14ac:dyDescent="0.3">
      <c r="A2">
        <v>-3.7</v>
      </c>
      <c r="B2">
        <f>B5-A5+A2</f>
        <v>45.434999999999995</v>
      </c>
      <c r="C2">
        <v>1006.670853125</v>
      </c>
      <c r="D2">
        <f>C2*100</f>
        <v>100667.0853125</v>
      </c>
      <c r="E2">
        <v>2.9541461872822843E-2</v>
      </c>
      <c r="F2">
        <f>E2*100</f>
        <v>2.9541461872822845</v>
      </c>
      <c r="H2">
        <f>(D3-D5)/(J2*9.81)</f>
        <v>1.4045567214798398</v>
      </c>
      <c r="J2">
        <v>0.93400000000000005</v>
      </c>
      <c r="K2" t="s">
        <v>12</v>
      </c>
    </row>
    <row r="3" spans="1:11" x14ac:dyDescent="0.3">
      <c r="A3">
        <v>0</v>
      </c>
      <c r="B3">
        <f>B5-A5</f>
        <v>49.134999999999998</v>
      </c>
      <c r="C3">
        <v>1006.2853744999999</v>
      </c>
      <c r="D3">
        <f t="shared" ref="D3:D7" si="0">C3*100</f>
        <v>100628.53744999999</v>
      </c>
      <c r="E3">
        <v>5.5093794121038604E-2</v>
      </c>
      <c r="F3">
        <f t="shared" ref="F3:F7" si="1">E3*100</f>
        <v>5.5093794121038604</v>
      </c>
      <c r="H3">
        <f>(D4-D6)/(J3*9.81)</f>
        <v>1.5716970390622103</v>
      </c>
      <c r="J3">
        <v>1.2</v>
      </c>
      <c r="K3" t="s">
        <v>13</v>
      </c>
    </row>
    <row r="4" spans="1:11" x14ac:dyDescent="0.3">
      <c r="A4">
        <v>0.14499999999999999</v>
      </c>
      <c r="B4">
        <f>50-A5+A4</f>
        <v>49.28</v>
      </c>
      <c r="C4">
        <v>1006.277386842105</v>
      </c>
      <c r="D4">
        <f t="shared" si="0"/>
        <v>100627.7386842105</v>
      </c>
      <c r="E4">
        <v>3.5353895367365586E-2</v>
      </c>
      <c r="F4">
        <f t="shared" si="1"/>
        <v>3.5353895367365586</v>
      </c>
    </row>
    <row r="5" spans="1:11" x14ac:dyDescent="0.3">
      <c r="A5">
        <v>0.86499999999999999</v>
      </c>
      <c r="B5">
        <v>50</v>
      </c>
      <c r="C5">
        <v>1006.1566814285716</v>
      </c>
      <c r="D5">
        <f t="shared" si="0"/>
        <v>100615.66814285716</v>
      </c>
      <c r="E5">
        <v>2.7172711667059462E-2</v>
      </c>
      <c r="F5">
        <f t="shared" si="1"/>
        <v>2.7172711667059462</v>
      </c>
    </row>
    <row r="6" spans="1:11" x14ac:dyDescent="0.3">
      <c r="A6">
        <v>2</v>
      </c>
      <c r="B6">
        <f>B5+A6</f>
        <v>52</v>
      </c>
      <c r="C6">
        <v>1006.0923666666666</v>
      </c>
      <c r="D6">
        <f t="shared" si="0"/>
        <v>100609.23666666666</v>
      </c>
      <c r="E6">
        <v>1.8124660159087969E-2</v>
      </c>
      <c r="F6">
        <f t="shared" si="1"/>
        <v>1.8124660159087969</v>
      </c>
      <c r="H6" t="s">
        <v>16</v>
      </c>
      <c r="I6" t="s">
        <v>17</v>
      </c>
    </row>
    <row r="7" spans="1:11" x14ac:dyDescent="0.3">
      <c r="A7">
        <v>3.3</v>
      </c>
      <c r="B7">
        <f>B5+A7</f>
        <v>53.3</v>
      </c>
      <c r="C7">
        <v>1005.9219106666666</v>
      </c>
      <c r="D7">
        <f t="shared" si="0"/>
        <v>100592.19106666665</v>
      </c>
      <c r="E7" s="2">
        <v>1.8171440000000001E-2</v>
      </c>
      <c r="F7">
        <f t="shared" si="1"/>
        <v>1.8171440000000001</v>
      </c>
      <c r="H7">
        <f>(D7-D4)/(B7-B4)</f>
        <v>-8.8426909313066098</v>
      </c>
      <c r="I7">
        <f>(ABS(1/(B7-B4))*F4)+(ABS(1/(B7-B4)*F7))</f>
        <v>1.3314760041633245</v>
      </c>
      <c r="J7" t="s">
        <v>15</v>
      </c>
    </row>
    <row r="8" spans="1:11" x14ac:dyDescent="0.3">
      <c r="F8">
        <f>F3-F5</f>
        <v>2.7921082453979142</v>
      </c>
    </row>
    <row r="9" spans="1:11" x14ac:dyDescent="0.3">
      <c r="H9">
        <f>-H7/9.81</f>
        <v>0.90139560971525068</v>
      </c>
      <c r="I9">
        <f>1/9.81*I7</f>
        <v>0.13572640205538475</v>
      </c>
      <c r="J9" t="s">
        <v>18</v>
      </c>
    </row>
    <row r="11" spans="1:11" x14ac:dyDescent="0.3">
      <c r="H11">
        <f>(D3-D5)/(H9*9.81)</f>
        <v>1.4553609577448281</v>
      </c>
      <c r="I11">
        <f>(ABS(1/(H9*9.81))*F8)+(ABS(1/(H9*H9*9.81))*I9)</f>
        <v>0.33278126427015503</v>
      </c>
      <c r="J11" t="s">
        <v>19</v>
      </c>
    </row>
    <row r="21" spans="8:13" x14ac:dyDescent="0.3">
      <c r="H21" t="s">
        <v>22</v>
      </c>
      <c r="I21" t="s">
        <v>23</v>
      </c>
      <c r="J21" t="s">
        <v>15</v>
      </c>
      <c r="L21" t="s">
        <v>20</v>
      </c>
      <c r="M21" t="s">
        <v>21</v>
      </c>
    </row>
    <row r="22" spans="8:13" x14ac:dyDescent="0.3">
      <c r="H22">
        <f>(D3-D5)/(I22*9.81)</f>
        <v>0.86500000000000199</v>
      </c>
      <c r="I22">
        <f>J22/-9.81</f>
        <v>1.5165965061990374</v>
      </c>
      <c r="J22">
        <f>(D5-D3)/(B5-B3)</f>
        <v>-14.877811725812558</v>
      </c>
      <c r="L22">
        <v>7.8350000000000003E-2</v>
      </c>
      <c r="M22">
        <v>0.18043999999999999</v>
      </c>
    </row>
    <row r="24" spans="8:13" x14ac:dyDescent="0.3">
      <c r="H24" t="s">
        <v>28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-3,27m</vt:lpstr>
      <vt:lpstr>0</vt:lpstr>
      <vt:lpstr>14,5cm</vt:lpstr>
      <vt:lpstr>86,5cm</vt:lpstr>
      <vt:lpstr>2m</vt:lpstr>
      <vt:lpstr>3,30m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Mateis Ragon</dc:creator>
  <cp:lastModifiedBy>elorri massing</cp:lastModifiedBy>
  <dcterms:created xsi:type="dcterms:W3CDTF">2025-06-06T07:55:50Z</dcterms:created>
  <dcterms:modified xsi:type="dcterms:W3CDTF">2025-06-07T16:29:45Z</dcterms:modified>
</cp:coreProperties>
</file>