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teo\AHP\resources\"/>
    </mc:Choice>
  </mc:AlternateContent>
  <xr:revisionPtr revIDLastSave="0" documentId="13_ncr:1_{4000CFF7-D8D0-409A-902E-64E5B82B9371}" xr6:coauthVersionLast="45" xr6:coauthVersionMax="45" xr10:uidLastSave="{00000000-0000-0000-0000-000000000000}"/>
  <bookViews>
    <workbookView xWindow="-120" yWindow="-120" windowWidth="20730" windowHeight="11160" activeTab="4" xr2:uid="{7D05D6D7-4272-4E22-921F-A58F00F21243}"/>
  </bookViews>
  <sheets>
    <sheet name="Ex 1-7" sheetId="1" r:id="rId1"/>
    <sheet name="8.1" sheetId="2" r:id="rId2"/>
    <sheet name="8.2" sheetId="3" r:id="rId3"/>
    <sheet name="8.3" sheetId="4" r:id="rId4"/>
    <sheet name="8.4" sheetId="5" r:id="rId5"/>
    <sheet name="Syn" sheetId="7" r:id="rId6"/>
    <sheet name="Sensitivity analysi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9" i="5" l="1"/>
  <c r="J18" i="5"/>
  <c r="J21" i="4"/>
  <c r="J20" i="4"/>
  <c r="J19" i="3"/>
  <c r="J18" i="3"/>
  <c r="J17" i="5"/>
  <c r="J19" i="4"/>
  <c r="J17" i="3"/>
  <c r="J18" i="2"/>
  <c r="J17" i="2"/>
  <c r="J16" i="2"/>
  <c r="G7" i="6"/>
  <c r="G20" i="4"/>
  <c r="G21" i="4"/>
  <c r="G19" i="4"/>
  <c r="F19" i="4"/>
  <c r="F20" i="4"/>
  <c r="F21" i="4"/>
  <c r="E20" i="4"/>
  <c r="E21" i="4"/>
  <c r="E19" i="4"/>
  <c r="D20" i="4"/>
  <c r="D21" i="4"/>
  <c r="D19" i="4"/>
  <c r="C20" i="4"/>
  <c r="C21" i="4"/>
  <c r="C19" i="4"/>
  <c r="B20" i="4"/>
  <c r="B21" i="4"/>
  <c r="B19" i="4"/>
  <c r="D17" i="2"/>
  <c r="D18" i="2"/>
  <c r="D16" i="2"/>
  <c r="C17" i="2"/>
  <c r="C18" i="2"/>
  <c r="C16" i="2"/>
  <c r="B17" i="2"/>
  <c r="B18" i="2"/>
  <c r="B16" i="2"/>
  <c r="G18" i="3"/>
  <c r="G19" i="3"/>
  <c r="G17" i="3"/>
  <c r="F17" i="3"/>
  <c r="F18" i="3"/>
  <c r="F19" i="3"/>
  <c r="E19" i="3"/>
  <c r="E18" i="3"/>
  <c r="D18" i="3"/>
  <c r="D19" i="3"/>
  <c r="D17" i="3"/>
  <c r="B18" i="3"/>
  <c r="B19" i="3"/>
  <c r="B17" i="3"/>
  <c r="C18" i="3"/>
  <c r="C19" i="3"/>
  <c r="C17" i="3"/>
  <c r="B10" i="2"/>
  <c r="H57" i="1"/>
  <c r="E17" i="3" l="1"/>
  <c r="B25" i="6"/>
  <c r="B26" i="6"/>
  <c r="C16" i="7"/>
  <c r="B13" i="6"/>
  <c r="B14" i="6"/>
  <c r="D15" i="6"/>
  <c r="E15" i="6"/>
  <c r="F15" i="6"/>
  <c r="G15" i="6"/>
  <c r="B16" i="6"/>
  <c r="B17" i="6"/>
  <c r="B18" i="6"/>
  <c r="B19" i="6"/>
  <c r="H36" i="1" l="1"/>
  <c r="C46" i="1" s="1"/>
  <c r="C48" i="1"/>
  <c r="C47" i="1"/>
  <c r="B3" i="6"/>
  <c r="B4" i="6"/>
  <c r="C5" i="6"/>
  <c r="C15" i="6" s="1"/>
  <c r="D5" i="6"/>
  <c r="E5" i="6"/>
  <c r="F5" i="6"/>
  <c r="G5" i="6"/>
  <c r="B6" i="6"/>
  <c r="B7" i="6"/>
  <c r="B8" i="6"/>
  <c r="B9" i="6"/>
  <c r="I33" i="1"/>
  <c r="J34" i="1"/>
  <c r="I35" i="1"/>
  <c r="I36" i="1"/>
  <c r="J32" i="1"/>
  <c r="G35" i="1"/>
  <c r="G36" i="1"/>
  <c r="G33" i="1"/>
  <c r="G34" i="1"/>
  <c r="D3" i="4"/>
  <c r="C2" i="4"/>
  <c r="D2" i="4"/>
  <c r="B4" i="3"/>
  <c r="D3" i="3"/>
  <c r="B3" i="3"/>
  <c r="I32" i="1"/>
  <c r="C49" i="1" l="1"/>
  <c r="J36" i="1"/>
  <c r="B5" i="5"/>
  <c r="B5" i="4"/>
  <c r="B14" i="4" s="1"/>
  <c r="C5" i="5"/>
  <c r="C11" i="5" s="1"/>
  <c r="D5" i="5"/>
  <c r="D12" i="5" s="1"/>
  <c r="D5" i="3"/>
  <c r="D13" i="3" s="1"/>
  <c r="B5" i="3"/>
  <c r="B11" i="3" s="1"/>
  <c r="B15" i="4" l="1"/>
  <c r="D12" i="3"/>
  <c r="B13" i="3"/>
  <c r="B12" i="3"/>
  <c r="D11" i="3"/>
  <c r="D14" i="3" s="1"/>
  <c r="C5" i="3"/>
  <c r="D11" i="5"/>
  <c r="D13" i="5"/>
  <c r="C13" i="5"/>
  <c r="C12" i="5"/>
  <c r="B12" i="5"/>
  <c r="B13" i="5"/>
  <c r="B11" i="5"/>
  <c r="B13" i="4"/>
  <c r="B14" i="3" l="1"/>
  <c r="C13" i="3"/>
  <c r="C12" i="3"/>
  <c r="C11" i="3"/>
  <c r="D14" i="5"/>
  <c r="C14" i="5"/>
  <c r="B14" i="5"/>
  <c r="E11" i="5"/>
  <c r="B16" i="4"/>
  <c r="B5" i="2"/>
  <c r="D5" i="4"/>
  <c r="C5" i="2"/>
  <c r="B19" i="5" l="1"/>
  <c r="B17" i="5"/>
  <c r="F17" i="5"/>
  <c r="B18" i="5"/>
  <c r="F7" i="6"/>
  <c r="F7" i="7"/>
  <c r="F17" i="7" s="1"/>
  <c r="D14" i="4"/>
  <c r="D15" i="4"/>
  <c r="D13" i="4"/>
  <c r="C5" i="4"/>
  <c r="E12" i="3"/>
  <c r="E13" i="3"/>
  <c r="E11" i="3"/>
  <c r="C14" i="3"/>
  <c r="C11" i="2"/>
  <c r="C12" i="2"/>
  <c r="D5" i="2"/>
  <c r="D12" i="2" s="1"/>
  <c r="C10" i="2"/>
  <c r="B12" i="2"/>
  <c r="B11" i="2"/>
  <c r="B49" i="1"/>
  <c r="B48" i="1"/>
  <c r="B47" i="1"/>
  <c r="B46" i="1"/>
  <c r="E13" i="5"/>
  <c r="E12" i="5"/>
  <c r="F18" i="5" l="1"/>
  <c r="C18" i="5"/>
  <c r="C19" i="5"/>
  <c r="C17" i="5"/>
  <c r="E17" i="5" s="1"/>
  <c r="G17" i="5" s="1"/>
  <c r="F19" i="5"/>
  <c r="D18" i="5"/>
  <c r="D17" i="5"/>
  <c r="D19" i="5"/>
  <c r="F9" i="6"/>
  <c r="F9" i="7"/>
  <c r="F19" i="7" s="1"/>
  <c r="F8" i="6"/>
  <c r="F8" i="7"/>
  <c r="F18" i="7" s="1"/>
  <c r="F29" i="6"/>
  <c r="F17" i="6"/>
  <c r="D7" i="6"/>
  <c r="D7" i="7"/>
  <c r="D17" i="7" s="1"/>
  <c r="D9" i="6"/>
  <c r="D9" i="7"/>
  <c r="D19" i="7" s="1"/>
  <c r="D8" i="6"/>
  <c r="D8" i="7"/>
  <c r="D18" i="7" s="1"/>
  <c r="D11" i="2"/>
  <c r="B13" i="2"/>
  <c r="C14" i="4"/>
  <c r="C15" i="4"/>
  <c r="D16" i="4"/>
  <c r="C13" i="4"/>
  <c r="E11" i="2"/>
  <c r="E12" i="2"/>
  <c r="C13" i="2"/>
  <c r="D10" i="2"/>
  <c r="E14" i="5"/>
  <c r="E14" i="3"/>
  <c r="D47" i="1"/>
  <c r="E19" i="5" l="1"/>
  <c r="G19" i="5" s="1"/>
  <c r="E18" i="5"/>
  <c r="G18" i="5" s="1"/>
  <c r="F30" i="6"/>
  <c r="F18" i="6"/>
  <c r="F31" i="6"/>
  <c r="F19" i="6"/>
  <c r="D31" i="6"/>
  <c r="D19" i="6"/>
  <c r="D30" i="6"/>
  <c r="D18" i="6"/>
  <c r="D29" i="6"/>
  <c r="D17" i="6"/>
  <c r="F17" i="2"/>
  <c r="F18" i="2"/>
  <c r="C8" i="6"/>
  <c r="C8" i="7"/>
  <c r="C9" i="6"/>
  <c r="C9" i="7"/>
  <c r="E48" i="1"/>
  <c r="E47" i="1"/>
  <c r="E46" i="1"/>
  <c r="E49" i="1"/>
  <c r="C16" i="4"/>
  <c r="E13" i="4"/>
  <c r="E15" i="4"/>
  <c r="E14" i="4"/>
  <c r="D13" i="2"/>
  <c r="E10" i="2"/>
  <c r="D48" i="1"/>
  <c r="D46" i="1"/>
  <c r="D49" i="1"/>
  <c r="E8" i="6" l="1"/>
  <c r="E8" i="7"/>
  <c r="E18" i="7" s="1"/>
  <c r="E9" i="6"/>
  <c r="E9" i="7"/>
  <c r="E19" i="7" s="1"/>
  <c r="E7" i="6"/>
  <c r="E7" i="7"/>
  <c r="E17" i="7" s="1"/>
  <c r="E16" i="2"/>
  <c r="G16" i="2" s="1"/>
  <c r="F16" i="2"/>
  <c r="E18" i="2"/>
  <c r="G18" i="2" s="1"/>
  <c r="C19" i="7"/>
  <c r="C19" i="6"/>
  <c r="C31" i="6"/>
  <c r="E13" i="2"/>
  <c r="C7" i="6"/>
  <c r="C7" i="7"/>
  <c r="C18" i="7"/>
  <c r="G18" i="7" s="1"/>
  <c r="G8" i="7"/>
  <c r="C18" i="6"/>
  <c r="C30" i="6"/>
  <c r="F47" i="1"/>
  <c r="C55" i="1" s="1"/>
  <c r="G58" i="1" s="1"/>
  <c r="E16" i="4"/>
  <c r="F48" i="1"/>
  <c r="D55" i="1" s="1"/>
  <c r="G59" i="1" s="1"/>
  <c r="F49" i="1"/>
  <c r="E55" i="1" s="1"/>
  <c r="G60" i="1" s="1"/>
  <c r="F46" i="1"/>
  <c r="B55" i="1" s="1"/>
  <c r="E50" i="1"/>
  <c r="C50" i="1"/>
  <c r="F50" i="1" s="1"/>
  <c r="D50" i="1"/>
  <c r="B50" i="1"/>
  <c r="G9" i="7" l="1"/>
  <c r="E19" i="6"/>
  <c r="E31" i="6"/>
  <c r="G19" i="7"/>
  <c r="G19" i="6"/>
  <c r="G31" i="6"/>
  <c r="E17" i="6"/>
  <c r="E29" i="6"/>
  <c r="E30" i="6"/>
  <c r="G30" i="6" s="1"/>
  <c r="E18" i="6"/>
  <c r="G18" i="6" s="1"/>
  <c r="E17" i="2"/>
  <c r="G17" i="2" s="1"/>
  <c r="C17" i="7"/>
  <c r="G17" i="7" s="1"/>
  <c r="G7" i="7"/>
  <c r="C29" i="6"/>
  <c r="G29" i="6" s="1"/>
  <c r="C17" i="6"/>
  <c r="G17" i="6" s="1"/>
  <c r="C60" i="1"/>
  <c r="C58" i="1"/>
  <c r="C57" i="1"/>
  <c r="C59" i="1"/>
  <c r="E58" i="1"/>
  <c r="L59" i="1"/>
  <c r="D16" i="7"/>
  <c r="D26" i="7" s="1"/>
  <c r="L61" i="1"/>
  <c r="F16" i="7"/>
  <c r="F26" i="7" s="1"/>
  <c r="L60" i="1"/>
  <c r="E16" i="7"/>
  <c r="E26" i="7" s="1"/>
  <c r="B60" i="1"/>
  <c r="G57" i="1"/>
  <c r="D60" i="1"/>
  <c r="D57" i="1"/>
  <c r="B57" i="1"/>
  <c r="B58" i="1"/>
  <c r="D59" i="1"/>
  <c r="B59" i="1"/>
  <c r="D58" i="1"/>
  <c r="E57" i="1"/>
  <c r="E60" i="1"/>
  <c r="E59" i="1"/>
  <c r="G32" i="6" l="1"/>
  <c r="G20" i="6"/>
  <c r="D28" i="7"/>
  <c r="D29" i="7"/>
  <c r="D27" i="7"/>
  <c r="D6" i="6"/>
  <c r="E6" i="6"/>
  <c r="E28" i="7"/>
  <c r="E29" i="7"/>
  <c r="F6" i="6"/>
  <c r="F27" i="7"/>
  <c r="F28" i="7"/>
  <c r="F29" i="7"/>
  <c r="F59" i="1"/>
  <c r="H59" i="1" s="1"/>
  <c r="F58" i="1"/>
  <c r="H58" i="1" s="1"/>
  <c r="F60" i="1"/>
  <c r="H60" i="1" s="1"/>
  <c r="F57" i="1"/>
  <c r="E27" i="7"/>
  <c r="L58" i="1"/>
  <c r="C26" i="7"/>
  <c r="C28" i="7" l="1"/>
  <c r="G28" i="7" s="1"/>
  <c r="G8" i="6" s="1"/>
  <c r="C6" i="6"/>
  <c r="C29" i="7"/>
  <c r="C27" i="7"/>
  <c r="L53" i="1"/>
  <c r="L54" i="1" s="1"/>
  <c r="L55" i="1" s="1"/>
  <c r="G16" i="7"/>
  <c r="G27" i="7" l="1"/>
  <c r="G29" i="7"/>
  <c r="G9" i="6" s="1"/>
  <c r="G10" i="6" l="1"/>
  <c r="G30" i="7"/>
</calcChain>
</file>

<file path=xl/sharedStrings.xml><?xml version="1.0" encoding="utf-8"?>
<sst xmlns="http://schemas.openxmlformats.org/spreadsheetml/2006/main" count="224" uniqueCount="45">
  <si>
    <t>Exercise for Lecture 06 (Recruiting Campaign)
Use Analytic Hierarchy Process (AHP) to find the best candidate person for a Data Analyst position
in your organization.
Requests:
1. Determine relevant criteria (at least 4)
2. Model the complete hierarchy
3. Construct 3 candidate profiles
4. Provide a fulfilled pairwise comparison matrix for criteria
5. Provide fulfilled pairwise comparison matrices for the alternatives (aligned to candidate
profiles)
6. Use the consistency check method to validate (or adjust) the matrices
7. Apply all the phases of AHP method to provide the final ranking (of alternatives)
8. Apply the Sensitivity Analysis
9. Provide final recommendations
Write a Microsoft Excel document (with formulas) reporting all the results (input, intermediate
results, output, recommendations and comments) of the process.
Submission
Send the solution file to the teacher by using Microsoft Teams (Activity).</t>
  </si>
  <si>
    <t>Criteria Especification.</t>
  </si>
  <si>
    <t>Years of Experience</t>
  </si>
  <si>
    <t>Working Group Convivence</t>
  </si>
  <si>
    <t>Candidate</t>
  </si>
  <si>
    <t>Contractual Cost Annual in Euros</t>
  </si>
  <si>
    <t>Candidate Relevant Criteria.</t>
  </si>
  <si>
    <t>Pair wise comparison matrix</t>
  </si>
  <si>
    <t>Verbal Judgement</t>
  </si>
  <si>
    <t>Numeric Value</t>
  </si>
  <si>
    <t>Extremely important</t>
  </si>
  <si>
    <t>Very Strongly more important</t>
  </si>
  <si>
    <t>Strongly more important</t>
  </si>
  <si>
    <t>Moderately more important</t>
  </si>
  <si>
    <t>Equally important</t>
  </si>
  <si>
    <t xml:space="preserve">Working Group Convivence </t>
  </si>
  <si>
    <t xml:space="preserve">Language Notions in: Python, R, Java) </t>
  </si>
  <si>
    <t>Language Notions in: Python, R, Java)</t>
  </si>
  <si>
    <t>Sum</t>
  </si>
  <si>
    <t>Matrix normalized</t>
  </si>
  <si>
    <t>Priority</t>
  </si>
  <si>
    <t>Weighted Sum Value</t>
  </si>
  <si>
    <t>Final Rank</t>
  </si>
  <si>
    <t>Lambda Max</t>
  </si>
  <si>
    <t>Consistency index (CI)</t>
  </si>
  <si>
    <t>7 APH</t>
  </si>
  <si>
    <t>We can say that here that under the estándar from concistency ratio which is less than 0.1. We can say that the concistency ratiothe matrix is reasonably consistant</t>
  </si>
  <si>
    <t>This criteria can be used for the decision making for further calculation.</t>
  </si>
  <si>
    <t>C1</t>
  </si>
  <si>
    <t>C2</t>
  </si>
  <si>
    <t>C3</t>
  </si>
  <si>
    <t>Comparison by Candidate (the next points will be founded in the next sheets below)</t>
  </si>
  <si>
    <t>Normalized</t>
  </si>
  <si>
    <t>4 and 5</t>
  </si>
  <si>
    <t>Consistency Ratio</t>
  </si>
  <si>
    <t>Criteria Weight</t>
  </si>
  <si>
    <t>Language Notions in: Python, R, Java</t>
  </si>
  <si>
    <t>Piority diagonal</t>
  </si>
  <si>
    <t>sum weight</t>
  </si>
  <si>
    <t>Overall priority</t>
  </si>
  <si>
    <t>It is important to understand that in each of the three scenarios proposed above, it is observed that candidate 3 is the most chosen to receive the position of Data Analyst.</t>
  </si>
  <si>
    <t>Conclusion</t>
  </si>
  <si>
    <t>lambda max</t>
  </si>
  <si>
    <t>ci</t>
  </si>
  <si>
    <t>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</si>
</sst>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0.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164" fontId="2" fillId="0" borderId="0" applyFont="0" applyFill="0" applyBorder="0" applyAlignment="0" applyProtection="0"/>
  </cellStyleXfs>
  <cellXfs count="52">
    <xf numFmtId="0" fontId="0" fillId="0" borderId="0" xfId="0"/>
    <xf numFmtId="0" fontId="0" fillId="0" borderId="0" xfId="0" applyAlignment="1">
      <alignment wrapText="1"/>
    </xf>
    <xf numFmtId="0" fontId="0" fillId="0" borderId="1" xfId="0" applyBorder="1"/>
    <xf numFmtId="0" fontId="1" fillId="0" borderId="1" xfId="0" applyFont="1" applyBorder="1"/>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165" fontId="0" fillId="0" borderId="1" xfId="1" applyNumberFormat="1" applyFont="1" applyBorder="1"/>
    <xf numFmtId="0" fontId="1" fillId="0" borderId="1" xfId="0" applyFont="1" applyBorder="1" applyAlignment="1">
      <alignment wrapText="1"/>
    </xf>
    <xf numFmtId="0" fontId="0" fillId="0" borderId="1" xfId="0" applyBorder="1" applyAlignment="1">
      <alignment wrapText="1"/>
    </xf>
    <xf numFmtId="0" fontId="0" fillId="0" borderId="0" xfId="0" applyBorder="1"/>
    <xf numFmtId="0" fontId="1" fillId="0" borderId="0" xfId="0" applyFont="1" applyBorder="1" applyAlignment="1">
      <alignment wrapText="1"/>
    </xf>
    <xf numFmtId="166" fontId="0" fillId="0" borderId="1" xfId="0" applyNumberFormat="1" applyBorder="1"/>
    <xf numFmtId="0" fontId="1" fillId="0" borderId="1" xfId="0" applyFont="1" applyFill="1" applyBorder="1" applyAlignment="1">
      <alignment wrapText="1"/>
    </xf>
    <xf numFmtId="0" fontId="0" fillId="0" borderId="1" xfId="0" applyFill="1" applyBorder="1"/>
    <xf numFmtId="0" fontId="1" fillId="0" borderId="0" xfId="0" applyFont="1" applyFill="1" applyBorder="1" applyAlignment="1">
      <alignment wrapText="1"/>
    </xf>
    <xf numFmtId="0" fontId="0" fillId="0" borderId="0" xfId="0" applyFill="1" applyBorder="1"/>
    <xf numFmtId="0" fontId="1" fillId="0" borderId="1" xfId="0" applyFont="1" applyFill="1" applyBorder="1"/>
    <xf numFmtId="0" fontId="1" fillId="0" borderId="0" xfId="0" applyFont="1"/>
    <xf numFmtId="0" fontId="0" fillId="0" borderId="0" xfId="0" applyBorder="1" applyAlignment="1">
      <alignment wrapText="1"/>
    </xf>
    <xf numFmtId="0" fontId="1" fillId="0" borderId="0" xfId="0" applyFont="1" applyBorder="1"/>
    <xf numFmtId="0" fontId="1" fillId="0" borderId="0" xfId="0" applyFont="1" applyAlignment="1">
      <alignment wrapText="1"/>
    </xf>
    <xf numFmtId="16" fontId="1" fillId="0" borderId="0" xfId="0" applyNumberFormat="1" applyFont="1"/>
    <xf numFmtId="0" fontId="1" fillId="0" borderId="1" xfId="0" applyFont="1" applyBorder="1" applyAlignment="1">
      <alignment horizontal="center"/>
    </xf>
    <xf numFmtId="0" fontId="1" fillId="0" borderId="2" xfId="0" applyFont="1" applyBorder="1" applyAlignment="1">
      <alignment wrapText="1"/>
    </xf>
    <xf numFmtId="0" fontId="1" fillId="0" borderId="2" xfId="0" applyFont="1" applyBorder="1"/>
    <xf numFmtId="0" fontId="1" fillId="0" borderId="1" xfId="0" applyFont="1" applyBorder="1" applyAlignment="1">
      <alignment horizontal="center"/>
    </xf>
    <xf numFmtId="2" fontId="0" fillId="0" borderId="1" xfId="0" applyNumberFormat="1" applyBorder="1"/>
    <xf numFmtId="0" fontId="0" fillId="0" borderId="2" xfId="0" applyBorder="1"/>
    <xf numFmtId="0" fontId="0" fillId="0" borderId="5" xfId="0" applyBorder="1"/>
    <xf numFmtId="0" fontId="1" fillId="0" borderId="5" xfId="0" applyFont="1" applyFill="1" applyBorder="1" applyAlignment="1">
      <alignment wrapText="1"/>
    </xf>
    <xf numFmtId="166" fontId="0" fillId="0" borderId="1" xfId="0" applyNumberFormat="1" applyFill="1" applyBorder="1"/>
    <xf numFmtId="0" fontId="0" fillId="0" borderId="1" xfId="0" applyFont="1" applyFill="1" applyBorder="1" applyAlignment="1">
      <alignment wrapText="1"/>
    </xf>
    <xf numFmtId="166" fontId="0" fillId="0" borderId="1" xfId="0" applyNumberFormat="1" applyFont="1" applyBorder="1" applyAlignment="1">
      <alignment wrapText="1"/>
    </xf>
    <xf numFmtId="166" fontId="0" fillId="0" borderId="0" xfId="0" applyNumberFormat="1"/>
    <xf numFmtId="1" fontId="0" fillId="0" borderId="1" xfId="0" applyNumberFormat="1" applyBorder="1"/>
    <xf numFmtId="0" fontId="1" fillId="2" borderId="1" xfId="0" applyFont="1" applyFill="1" applyBorder="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3" borderId="1" xfId="0" applyFont="1" applyFill="1" applyBorder="1" applyAlignment="1">
      <alignment wrapText="1"/>
    </xf>
    <xf numFmtId="166" fontId="0" fillId="3" borderId="1" xfId="0" applyNumberFormat="1" applyFill="1" applyBorder="1"/>
    <xf numFmtId="166" fontId="0" fillId="4" borderId="0" xfId="0" applyNumberFormat="1" applyFill="1"/>
    <xf numFmtId="16" fontId="0" fillId="0" borderId="0" xfId="0" applyNumberFormat="1"/>
    <xf numFmtId="166" fontId="0" fillId="5" borderId="1" xfId="0" applyNumberFormat="1" applyFill="1" applyBorder="1"/>
    <xf numFmtId="0" fontId="1" fillId="0" borderId="1" xfId="0" applyFont="1" applyBorder="1" applyAlignment="1">
      <alignment horizontal="center" wrapText="1"/>
    </xf>
    <xf numFmtId="0" fontId="1" fillId="0" borderId="1" xfId="0" applyFont="1" applyBorder="1" applyAlignment="1">
      <alignment horizontal="center"/>
    </xf>
    <xf numFmtId="0" fontId="0" fillId="0" borderId="0" xfId="0" applyBorder="1" applyAlignment="1">
      <alignment horizontal="center" wrapText="1"/>
    </xf>
    <xf numFmtId="0" fontId="1" fillId="0" borderId="0" xfId="0" applyFont="1" applyBorder="1" applyAlignment="1">
      <alignment horizontal="center" wrapText="1"/>
    </xf>
    <xf numFmtId="0" fontId="1" fillId="0" borderId="1" xfId="0" applyFont="1" applyFill="1" applyBorder="1" applyAlignment="1">
      <alignment horizontal="center" wrapText="1"/>
    </xf>
    <xf numFmtId="0" fontId="0" fillId="0" borderId="1" xfId="0" applyBorder="1" applyAlignment="1">
      <alignment horizontal="left" vertical="top" wrapText="1"/>
    </xf>
    <xf numFmtId="0" fontId="0" fillId="0" borderId="1" xfId="0" applyBorder="1" applyAlignment="1">
      <alignment horizontal="center"/>
    </xf>
    <xf numFmtId="0" fontId="0" fillId="0" borderId="0" xfId="0" applyFont="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13</xdr:col>
      <xdr:colOff>1209675</xdr:colOff>
      <xdr:row>28</xdr:row>
      <xdr:rowOff>971550</xdr:rowOff>
    </xdr:to>
    <xdr:pic>
      <xdr:nvPicPr>
        <xdr:cNvPr id="7" name="Imagen 6">
          <a:extLst>
            <a:ext uri="{FF2B5EF4-FFF2-40B4-BE49-F238E27FC236}">
              <a16:creationId xmlns:a16="http://schemas.microsoft.com/office/drawing/2014/main" id="{CFA371A0-CEE8-4D6C-BF13-32A07D9EA7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05975" y="4181475"/>
          <a:ext cx="7629525" cy="391477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DBC6-26FC-42D2-A767-63ECC2DB8FE8}">
  <dimension ref="A1:R69"/>
  <sheetViews>
    <sheetView topLeftCell="G50" workbookViewId="0">
      <selection activeCell="L54" sqref="L54"/>
    </sheetView>
  </sheetViews>
  <sheetFormatPr baseColWidth="10" defaultColWidth="9.140625" defaultRowHeight="15" x14ac:dyDescent="0.25"/>
  <cols>
    <col min="1" max="1" width="12.28515625" customWidth="1"/>
    <col min="2" max="2" width="11.28515625" customWidth="1"/>
    <col min="3" max="3" width="12.28515625" customWidth="1"/>
    <col min="4" max="4" width="28.85546875" bestFit="1" customWidth="1"/>
    <col min="5" max="5" width="17.42578125" bestFit="1" customWidth="1"/>
    <col min="6" max="6" width="39.7109375" bestFit="1" customWidth="1"/>
    <col min="7" max="7" width="23.7109375" customWidth="1"/>
    <col min="8" max="8" width="12.5703125" customWidth="1"/>
    <col min="9" max="9" width="15.7109375" customWidth="1"/>
    <col min="10" max="10" width="12" customWidth="1"/>
    <col min="11" max="11" width="23.28515625" bestFit="1" customWidth="1"/>
    <col min="12" max="12" width="19.7109375" customWidth="1"/>
    <col min="13" max="13" width="13" customWidth="1"/>
    <col min="14" max="14" width="28.85546875" bestFit="1" customWidth="1"/>
    <col min="15" max="15" width="27" customWidth="1"/>
    <col min="16" max="16" width="39.7109375" bestFit="1" customWidth="1"/>
    <col min="17" max="17" width="23.28515625" bestFit="1" customWidth="1"/>
  </cols>
  <sheetData>
    <row r="1" spans="1:12" ht="14.45" customHeight="1" x14ac:dyDescent="0.25">
      <c r="A1" s="44" t="s">
        <v>0</v>
      </c>
      <c r="B1" s="45"/>
      <c r="C1" s="45"/>
      <c r="D1" s="45"/>
      <c r="E1" s="45"/>
      <c r="F1" s="45"/>
      <c r="G1" s="45"/>
      <c r="H1" s="45"/>
      <c r="I1" s="45"/>
      <c r="J1" s="45"/>
      <c r="K1" s="45"/>
      <c r="L1" s="1"/>
    </row>
    <row r="2" spans="1:12" x14ac:dyDescent="0.25">
      <c r="A2" s="45"/>
      <c r="B2" s="45"/>
      <c r="C2" s="45"/>
      <c r="D2" s="45"/>
      <c r="E2" s="45"/>
      <c r="F2" s="45"/>
      <c r="G2" s="45"/>
      <c r="H2" s="45"/>
      <c r="I2" s="45"/>
      <c r="J2" s="45"/>
      <c r="K2" s="45"/>
      <c r="L2" s="1"/>
    </row>
    <row r="3" spans="1:12" x14ac:dyDescent="0.25">
      <c r="A3" s="45"/>
      <c r="B3" s="45"/>
      <c r="C3" s="45"/>
      <c r="D3" s="45"/>
      <c r="E3" s="45"/>
      <c r="F3" s="45"/>
      <c r="G3" s="45"/>
      <c r="H3" s="45"/>
      <c r="I3" s="45"/>
      <c r="J3" s="45"/>
      <c r="K3" s="45"/>
      <c r="L3" s="1"/>
    </row>
    <row r="4" spans="1:12" x14ac:dyDescent="0.25">
      <c r="A4" s="45"/>
      <c r="B4" s="45"/>
      <c r="C4" s="45"/>
      <c r="D4" s="45"/>
      <c r="E4" s="45"/>
      <c r="F4" s="45"/>
      <c r="G4" s="45"/>
      <c r="H4" s="45"/>
      <c r="I4" s="45"/>
      <c r="J4" s="45"/>
      <c r="K4" s="45"/>
      <c r="L4" s="1"/>
    </row>
    <row r="5" spans="1:12" x14ac:dyDescent="0.25">
      <c r="A5" s="45"/>
      <c r="B5" s="45"/>
      <c r="C5" s="45"/>
      <c r="D5" s="45"/>
      <c r="E5" s="45"/>
      <c r="F5" s="45"/>
      <c r="G5" s="45"/>
      <c r="H5" s="45"/>
      <c r="I5" s="45"/>
      <c r="J5" s="45"/>
      <c r="K5" s="45"/>
      <c r="L5" s="1"/>
    </row>
    <row r="6" spans="1:12" x14ac:dyDescent="0.25">
      <c r="A6" s="45"/>
      <c r="B6" s="45"/>
      <c r="C6" s="45"/>
      <c r="D6" s="45"/>
      <c r="E6" s="45"/>
      <c r="F6" s="45"/>
      <c r="G6" s="45"/>
      <c r="H6" s="45"/>
      <c r="I6" s="45"/>
      <c r="J6" s="45"/>
      <c r="K6" s="45"/>
      <c r="L6" s="1"/>
    </row>
    <row r="7" spans="1:12" x14ac:dyDescent="0.25">
      <c r="A7" s="45"/>
      <c r="B7" s="45"/>
      <c r="C7" s="45"/>
      <c r="D7" s="45"/>
      <c r="E7" s="45"/>
      <c r="F7" s="45"/>
      <c r="G7" s="45"/>
      <c r="H7" s="45"/>
      <c r="I7" s="45"/>
      <c r="J7" s="45"/>
      <c r="K7" s="45"/>
      <c r="L7" s="1"/>
    </row>
    <row r="8" spans="1:12" x14ac:dyDescent="0.25">
      <c r="A8" s="45"/>
      <c r="B8" s="45"/>
      <c r="C8" s="45"/>
      <c r="D8" s="45"/>
      <c r="E8" s="45"/>
      <c r="F8" s="45"/>
      <c r="G8" s="45"/>
      <c r="H8" s="45"/>
      <c r="I8" s="45"/>
      <c r="J8" s="45"/>
      <c r="K8" s="45"/>
      <c r="L8" s="1"/>
    </row>
    <row r="9" spans="1:12" x14ac:dyDescent="0.25">
      <c r="A9" s="45"/>
      <c r="B9" s="45"/>
      <c r="C9" s="45"/>
      <c r="D9" s="45"/>
      <c r="E9" s="45"/>
      <c r="F9" s="45"/>
      <c r="G9" s="45"/>
      <c r="H9" s="45"/>
      <c r="I9" s="45"/>
      <c r="J9" s="45"/>
      <c r="K9" s="45"/>
      <c r="L9" s="1"/>
    </row>
    <row r="10" spans="1:12" x14ac:dyDescent="0.25">
      <c r="A10" s="45"/>
      <c r="B10" s="45"/>
      <c r="C10" s="45"/>
      <c r="D10" s="45"/>
      <c r="E10" s="45"/>
      <c r="F10" s="45"/>
      <c r="G10" s="45"/>
      <c r="H10" s="45"/>
      <c r="I10" s="45"/>
      <c r="J10" s="45"/>
      <c r="K10" s="45"/>
      <c r="L10" s="1"/>
    </row>
    <row r="11" spans="1:12" x14ac:dyDescent="0.25">
      <c r="A11" s="45"/>
      <c r="B11" s="45"/>
      <c r="C11" s="45"/>
      <c r="D11" s="45"/>
      <c r="E11" s="45"/>
      <c r="F11" s="45"/>
      <c r="G11" s="45"/>
      <c r="H11" s="45"/>
      <c r="I11" s="45"/>
      <c r="J11" s="45"/>
      <c r="K11" s="45"/>
      <c r="L11" s="1"/>
    </row>
    <row r="12" spans="1:12" x14ac:dyDescent="0.25">
      <c r="A12" s="45"/>
      <c r="B12" s="45"/>
      <c r="C12" s="45"/>
      <c r="D12" s="45"/>
      <c r="E12" s="45"/>
      <c r="F12" s="45"/>
      <c r="G12" s="45"/>
      <c r="H12" s="45"/>
      <c r="I12" s="45"/>
      <c r="J12" s="45"/>
      <c r="K12" s="45"/>
      <c r="L12" s="1"/>
    </row>
    <row r="13" spans="1:12" x14ac:dyDescent="0.25">
      <c r="A13" s="45"/>
      <c r="B13" s="45"/>
      <c r="C13" s="45"/>
      <c r="D13" s="45"/>
      <c r="E13" s="45"/>
      <c r="F13" s="45"/>
      <c r="G13" s="45"/>
      <c r="H13" s="45"/>
      <c r="I13" s="45"/>
      <c r="J13" s="45"/>
      <c r="K13" s="45"/>
      <c r="L13" s="1"/>
    </row>
    <row r="14" spans="1:12" x14ac:dyDescent="0.25">
      <c r="A14" s="45"/>
      <c r="B14" s="45"/>
      <c r="C14" s="45"/>
      <c r="D14" s="45"/>
      <c r="E14" s="45"/>
      <c r="F14" s="45"/>
      <c r="G14" s="45"/>
      <c r="H14" s="45"/>
      <c r="I14" s="45"/>
      <c r="J14" s="45"/>
      <c r="K14" s="45"/>
      <c r="L14" s="1"/>
    </row>
    <row r="15" spans="1:12" x14ac:dyDescent="0.25">
      <c r="A15" s="1"/>
      <c r="B15" s="1"/>
      <c r="C15" s="1"/>
      <c r="D15" s="1"/>
      <c r="E15" s="1"/>
      <c r="F15" s="1"/>
      <c r="G15" s="1"/>
      <c r="H15" s="1"/>
      <c r="I15" s="1"/>
      <c r="J15" s="1"/>
      <c r="K15" s="1"/>
      <c r="L15" s="1"/>
    </row>
    <row r="16" spans="1:12" x14ac:dyDescent="0.25">
      <c r="A16" s="1"/>
      <c r="B16" s="1"/>
      <c r="C16" s="1"/>
      <c r="D16" s="1"/>
      <c r="E16" s="1"/>
      <c r="F16" s="1"/>
      <c r="G16" s="1"/>
      <c r="H16" s="1"/>
      <c r="I16" s="1"/>
      <c r="J16" s="1"/>
      <c r="K16" s="1"/>
      <c r="L16" s="1"/>
    </row>
    <row r="17" spans="1:17" x14ac:dyDescent="0.25">
      <c r="A17" s="1"/>
      <c r="B17" s="1"/>
      <c r="C17" s="1"/>
      <c r="D17" s="1"/>
      <c r="E17" s="1"/>
      <c r="F17" s="1"/>
      <c r="G17" s="1"/>
      <c r="H17" s="1"/>
      <c r="I17" s="1"/>
      <c r="J17" s="1"/>
      <c r="K17" s="1"/>
      <c r="L17" s="1"/>
    </row>
    <row r="18" spans="1:17" x14ac:dyDescent="0.25">
      <c r="A18" s="1"/>
      <c r="B18" s="1"/>
      <c r="C18" s="1"/>
      <c r="D18" s="1"/>
      <c r="E18" s="1"/>
      <c r="F18" s="1"/>
      <c r="G18" s="1"/>
      <c r="H18" s="1"/>
      <c r="I18" s="1"/>
      <c r="J18" s="1"/>
      <c r="K18" s="1"/>
      <c r="L18" s="1"/>
    </row>
    <row r="19" spans="1:17" x14ac:dyDescent="0.25">
      <c r="A19" s="1"/>
      <c r="B19" s="1"/>
      <c r="C19" s="1"/>
      <c r="D19" s="1"/>
      <c r="E19" s="1"/>
      <c r="F19" s="1"/>
      <c r="G19" s="1"/>
      <c r="H19" s="1"/>
      <c r="I19" s="1"/>
      <c r="J19" s="1"/>
      <c r="K19" s="1"/>
      <c r="L19" s="1"/>
    </row>
    <row r="20" spans="1:17" x14ac:dyDescent="0.25">
      <c r="A20" s="1"/>
      <c r="B20" s="1"/>
      <c r="C20" s="1"/>
      <c r="D20" s="1"/>
      <c r="E20" s="1"/>
      <c r="F20" s="1"/>
      <c r="G20" s="1"/>
      <c r="H20" s="1"/>
      <c r="I20" s="1"/>
      <c r="J20" s="1"/>
      <c r="K20" s="1"/>
      <c r="L20" s="1"/>
    </row>
    <row r="21" spans="1:17" x14ac:dyDescent="0.25">
      <c r="A21" s="21">
        <v>1</v>
      </c>
      <c r="B21" s="1"/>
      <c r="C21" s="1"/>
      <c r="D21" s="1"/>
      <c r="E21" s="1"/>
      <c r="F21" s="1"/>
      <c r="G21" s="21">
        <v>2</v>
      </c>
      <c r="H21" s="1"/>
      <c r="I21" s="1"/>
      <c r="J21" s="1"/>
      <c r="K21" s="1"/>
      <c r="L21" s="1"/>
    </row>
    <row r="22" spans="1:17" x14ac:dyDescent="0.25">
      <c r="A22" s="1"/>
      <c r="B22" s="1"/>
      <c r="C22" s="1"/>
      <c r="D22" s="1"/>
      <c r="E22" s="1"/>
      <c r="F22" s="1"/>
      <c r="I22" s="1"/>
      <c r="J22" s="1"/>
      <c r="K22" s="1"/>
      <c r="L22" s="1"/>
    </row>
    <row r="23" spans="1:17" ht="43.15" customHeight="1" x14ac:dyDescent="0.25">
      <c r="A23" s="4" t="s">
        <v>6</v>
      </c>
      <c r="B23" s="5"/>
      <c r="C23" s="5"/>
      <c r="D23" s="5"/>
      <c r="E23" s="6"/>
      <c r="I23" s="1"/>
      <c r="J23" s="1"/>
      <c r="K23" s="1"/>
      <c r="Q23" s="11"/>
    </row>
    <row r="24" spans="1:17" ht="28.9" customHeight="1" x14ac:dyDescent="0.25">
      <c r="A24" s="2"/>
      <c r="B24" s="4" t="s">
        <v>1</v>
      </c>
      <c r="C24" s="5"/>
      <c r="D24" s="5"/>
      <c r="E24" s="6"/>
      <c r="Q24" s="10"/>
    </row>
    <row r="25" spans="1:17" ht="60" x14ac:dyDescent="0.25">
      <c r="A25" s="8" t="s">
        <v>4</v>
      </c>
      <c r="B25" s="8" t="s">
        <v>5</v>
      </c>
      <c r="C25" s="8" t="s">
        <v>2</v>
      </c>
      <c r="D25" s="8" t="s">
        <v>3</v>
      </c>
      <c r="E25" s="8" t="s">
        <v>36</v>
      </c>
      <c r="Q25" s="10"/>
    </row>
    <row r="26" spans="1:17" ht="28.9" customHeight="1" x14ac:dyDescent="0.25">
      <c r="A26" s="3">
        <v>1</v>
      </c>
      <c r="B26" s="7">
        <v>40000</v>
      </c>
      <c r="C26" s="2">
        <v>5</v>
      </c>
      <c r="D26" s="2">
        <v>2</v>
      </c>
      <c r="E26" s="2">
        <v>3</v>
      </c>
      <c r="Q26" s="10"/>
    </row>
    <row r="27" spans="1:17" ht="57.6" customHeight="1" x14ac:dyDescent="0.25">
      <c r="A27" s="3">
        <v>2</v>
      </c>
      <c r="B27" s="7">
        <v>33000</v>
      </c>
      <c r="C27" s="2">
        <v>1</v>
      </c>
      <c r="D27" s="2">
        <v>3</v>
      </c>
      <c r="E27" s="2">
        <v>2</v>
      </c>
      <c r="Q27" s="10"/>
    </row>
    <row r="28" spans="1:17" x14ac:dyDescent="0.25">
      <c r="A28" s="3">
        <v>3</v>
      </c>
      <c r="B28" s="7">
        <v>20000</v>
      </c>
      <c r="C28" s="2">
        <v>2</v>
      </c>
      <c r="D28" s="2">
        <v>5</v>
      </c>
      <c r="E28" s="2">
        <v>1</v>
      </c>
      <c r="Q28" s="10"/>
    </row>
    <row r="29" spans="1:17" ht="87" customHeight="1" x14ac:dyDescent="0.25">
      <c r="A29" s="21">
        <v>3</v>
      </c>
      <c r="B29" s="1"/>
      <c r="C29" s="1"/>
      <c r="D29" s="1"/>
      <c r="E29" s="1"/>
      <c r="F29" s="1"/>
      <c r="Q29" s="10"/>
    </row>
    <row r="30" spans="1:17" ht="57" customHeight="1" x14ac:dyDescent="0.25">
      <c r="C30" s="8" t="s">
        <v>8</v>
      </c>
      <c r="D30" s="8" t="s">
        <v>9</v>
      </c>
      <c r="E30" s="1"/>
      <c r="F30" s="44" t="s">
        <v>7</v>
      </c>
      <c r="G30" s="44"/>
      <c r="H30" s="44"/>
      <c r="I30" s="44"/>
      <c r="J30" s="44"/>
    </row>
    <row r="31" spans="1:17" ht="60" x14ac:dyDescent="0.25">
      <c r="C31" s="44" t="s">
        <v>10</v>
      </c>
      <c r="D31" s="9">
        <v>9</v>
      </c>
      <c r="F31" s="9"/>
      <c r="G31" s="8" t="s">
        <v>5</v>
      </c>
      <c r="H31" s="8" t="s">
        <v>2</v>
      </c>
      <c r="I31" s="8" t="s">
        <v>15</v>
      </c>
      <c r="J31" s="8" t="s">
        <v>16</v>
      </c>
    </row>
    <row r="32" spans="1:17" x14ac:dyDescent="0.25">
      <c r="C32" s="44"/>
      <c r="D32" s="9">
        <v>8</v>
      </c>
      <c r="F32" s="8" t="s">
        <v>5</v>
      </c>
      <c r="G32" s="2">
        <v>1</v>
      </c>
      <c r="H32" s="2">
        <v>6</v>
      </c>
      <c r="I32" s="2">
        <f>(1*3)/1</f>
        <v>3</v>
      </c>
      <c r="J32" s="2">
        <f>(1*7)/1</f>
        <v>7</v>
      </c>
    </row>
    <row r="33" spans="1:14" x14ac:dyDescent="0.25">
      <c r="C33" s="44" t="s">
        <v>11</v>
      </c>
      <c r="D33" s="9">
        <v>7</v>
      </c>
      <c r="F33" s="3" t="s">
        <v>2</v>
      </c>
      <c r="G33" s="12">
        <f>1/6</f>
        <v>0.16666666666666666</v>
      </c>
      <c r="H33" s="2">
        <v>1</v>
      </c>
      <c r="I33" s="12">
        <f>1/6</f>
        <v>0.16666666666666666</v>
      </c>
      <c r="J33" s="35">
        <v>1</v>
      </c>
    </row>
    <row r="34" spans="1:14" x14ac:dyDescent="0.25">
      <c r="C34" s="44"/>
      <c r="D34" s="9">
        <v>6</v>
      </c>
      <c r="F34" s="8" t="s">
        <v>3</v>
      </c>
      <c r="G34" s="12">
        <f>1/3</f>
        <v>0.33333333333333331</v>
      </c>
      <c r="H34" s="35">
        <v>6</v>
      </c>
      <c r="I34" s="2">
        <v>1</v>
      </c>
      <c r="J34" s="2">
        <f>(1*6)/1</f>
        <v>6</v>
      </c>
    </row>
    <row r="35" spans="1:14" x14ac:dyDescent="0.25">
      <c r="C35" s="44" t="s">
        <v>12</v>
      </c>
      <c r="D35" s="9">
        <v>5</v>
      </c>
      <c r="F35" s="8" t="s">
        <v>17</v>
      </c>
      <c r="G35" s="12">
        <f>1/7</f>
        <v>0.14285714285714285</v>
      </c>
      <c r="H35" s="35">
        <v>1</v>
      </c>
      <c r="I35" s="12">
        <f>1/6</f>
        <v>0.16666666666666666</v>
      </c>
      <c r="J35" s="2">
        <v>1</v>
      </c>
    </row>
    <row r="36" spans="1:14" x14ac:dyDescent="0.25">
      <c r="C36" s="44"/>
      <c r="D36" s="9">
        <v>4</v>
      </c>
      <c r="F36" s="13" t="s">
        <v>18</v>
      </c>
      <c r="G36" s="12">
        <f>SUM(G32:G35)</f>
        <v>1.6428571428571428</v>
      </c>
      <c r="H36" s="12">
        <f>SUM(H32:H35)</f>
        <v>14</v>
      </c>
      <c r="I36" s="12">
        <f t="shared" ref="I36:J36" si="0">SUM(I32:I35)</f>
        <v>4.333333333333333</v>
      </c>
      <c r="J36" s="12">
        <f t="shared" si="0"/>
        <v>15</v>
      </c>
    </row>
    <row r="37" spans="1:14" x14ac:dyDescent="0.25">
      <c r="C37" s="44" t="s">
        <v>13</v>
      </c>
      <c r="D37" s="9">
        <v>3</v>
      </c>
    </row>
    <row r="38" spans="1:14" x14ac:dyDescent="0.25">
      <c r="C38" s="44"/>
      <c r="D38" s="9">
        <v>2</v>
      </c>
    </row>
    <row r="39" spans="1:14" ht="30" x14ac:dyDescent="0.25">
      <c r="C39" s="8" t="s">
        <v>14</v>
      </c>
      <c r="D39" s="9">
        <v>1</v>
      </c>
    </row>
    <row r="42" spans="1:14" x14ac:dyDescent="0.25">
      <c r="A42" s="22" t="s">
        <v>33</v>
      </c>
      <c r="C42" s="18" t="s">
        <v>32</v>
      </c>
    </row>
    <row r="43" spans="1:14" ht="14.45" customHeight="1" x14ac:dyDescent="0.25">
      <c r="A43" s="44" t="s">
        <v>19</v>
      </c>
      <c r="B43" s="44"/>
      <c r="C43" s="44"/>
      <c r="D43" s="44"/>
      <c r="E43" s="44"/>
      <c r="F43" s="44"/>
      <c r="I43" s="46"/>
      <c r="J43" s="46"/>
      <c r="K43" s="46"/>
      <c r="L43" s="46"/>
      <c r="M43" s="46"/>
      <c r="N43" s="10"/>
    </row>
    <row r="44" spans="1:14" x14ac:dyDescent="0.25">
      <c r="A44" s="44" t="s">
        <v>7</v>
      </c>
      <c r="B44" s="44"/>
      <c r="C44" s="44"/>
      <c r="D44" s="44"/>
      <c r="E44" s="44"/>
      <c r="F44" s="2"/>
      <c r="I44" s="47"/>
      <c r="J44" s="47"/>
      <c r="K44" s="47"/>
      <c r="L44" s="47"/>
      <c r="M44" s="47"/>
      <c r="N44" s="10"/>
    </row>
    <row r="45" spans="1:14" ht="60" x14ac:dyDescent="0.25">
      <c r="A45" s="9"/>
      <c r="B45" s="8" t="s">
        <v>5</v>
      </c>
      <c r="C45" s="8" t="s">
        <v>2</v>
      </c>
      <c r="D45" s="8" t="s">
        <v>15</v>
      </c>
      <c r="E45" s="8" t="s">
        <v>16</v>
      </c>
      <c r="F45" s="13" t="s">
        <v>35</v>
      </c>
      <c r="G45" s="10"/>
      <c r="I45" s="19"/>
      <c r="J45" s="11"/>
      <c r="K45" s="11"/>
      <c r="L45" s="11"/>
      <c r="M45" s="11"/>
      <c r="N45" s="15"/>
    </row>
    <row r="46" spans="1:14" ht="45" x14ac:dyDescent="0.25">
      <c r="A46" s="8" t="s">
        <v>5</v>
      </c>
      <c r="B46" s="2">
        <f t="shared" ref="B46:B49" si="1">G32/G$36</f>
        <v>0.60869565217391308</v>
      </c>
      <c r="C46" s="2">
        <f>H32/H$36</f>
        <v>0.42857142857142855</v>
      </c>
      <c r="D46" s="2">
        <f t="shared" ref="D46:D49" si="2">I32/I$36</f>
        <v>0.6923076923076924</v>
      </c>
      <c r="E46" s="2">
        <f>J32/J$36</f>
        <v>0.46666666666666667</v>
      </c>
      <c r="F46" s="31">
        <f>SUM(B46:E46)/4</f>
        <v>0.54906035992992519</v>
      </c>
      <c r="G46" s="16"/>
      <c r="I46" s="11"/>
      <c r="J46" s="10"/>
      <c r="K46" s="10"/>
      <c r="L46" s="10"/>
      <c r="M46" s="10"/>
      <c r="N46" s="16"/>
    </row>
    <row r="47" spans="1:14" ht="30" x14ac:dyDescent="0.25">
      <c r="A47" s="8" t="s">
        <v>2</v>
      </c>
      <c r="B47" s="2">
        <f t="shared" si="1"/>
        <v>0.10144927536231883</v>
      </c>
      <c r="C47" s="2">
        <f>H33/H$36</f>
        <v>7.1428571428571425E-2</v>
      </c>
      <c r="D47" s="2">
        <f t="shared" si="2"/>
        <v>3.8461538461538464E-2</v>
      </c>
      <c r="E47" s="2">
        <f>J33/J$36</f>
        <v>6.6666666666666666E-2</v>
      </c>
      <c r="F47" s="31">
        <f>SUM(B47:E47)/4</f>
        <v>6.9501512979773847E-2</v>
      </c>
      <c r="G47" s="16"/>
      <c r="I47" s="20"/>
      <c r="J47" s="10"/>
      <c r="K47" s="10"/>
      <c r="L47" s="10"/>
      <c r="M47" s="10"/>
      <c r="N47" s="16"/>
    </row>
    <row r="48" spans="1:14" ht="45" x14ac:dyDescent="0.25">
      <c r="A48" s="8" t="s">
        <v>3</v>
      </c>
      <c r="B48" s="2">
        <f t="shared" si="1"/>
        <v>0.20289855072463767</v>
      </c>
      <c r="C48" s="2">
        <f>H34/H$36</f>
        <v>0.42857142857142855</v>
      </c>
      <c r="D48" s="2">
        <f t="shared" si="2"/>
        <v>0.23076923076923078</v>
      </c>
      <c r="E48" s="2">
        <f>J34/J$36</f>
        <v>0.4</v>
      </c>
      <c r="F48" s="31">
        <f>SUM(B48:E48)/4</f>
        <v>0.31555980251632421</v>
      </c>
      <c r="G48" s="16"/>
      <c r="I48" s="11"/>
      <c r="J48" s="10"/>
      <c r="K48" s="10"/>
      <c r="L48" s="10"/>
      <c r="M48" s="10"/>
      <c r="N48" s="16"/>
    </row>
    <row r="49" spans="1:16" ht="60" x14ac:dyDescent="0.25">
      <c r="A49" s="8" t="s">
        <v>17</v>
      </c>
      <c r="B49" s="2">
        <f t="shared" si="1"/>
        <v>8.6956521739130432E-2</v>
      </c>
      <c r="C49" s="2">
        <f>H35/H$36</f>
        <v>7.1428571428571425E-2</v>
      </c>
      <c r="D49" s="2">
        <f t="shared" si="2"/>
        <v>3.8461538461538464E-2</v>
      </c>
      <c r="E49" s="2">
        <f>J35/J$36</f>
        <v>6.6666666666666666E-2</v>
      </c>
      <c r="F49" s="31">
        <f>SUM(B49:E49)/4</f>
        <v>6.5878324573976743E-2</v>
      </c>
      <c r="G49" s="16"/>
      <c r="I49" s="11"/>
      <c r="J49" s="10"/>
      <c r="K49" s="10"/>
      <c r="L49" s="10"/>
      <c r="M49" s="10"/>
      <c r="N49" s="16"/>
    </row>
    <row r="50" spans="1:16" x14ac:dyDescent="0.25">
      <c r="A50" s="13" t="s">
        <v>18</v>
      </c>
      <c r="B50" s="2">
        <f>SUM(B46:B49)</f>
        <v>1</v>
      </c>
      <c r="C50" s="2">
        <f t="shared" ref="C50" si="3">SUM(C46:C49)</f>
        <v>1</v>
      </c>
      <c r="D50" s="2">
        <f t="shared" ref="D50" si="4">SUM(D46:D49)</f>
        <v>1.0000000000000002</v>
      </c>
      <c r="E50" s="2">
        <f t="shared" ref="E50" si="5">SUM(E46:E49)</f>
        <v>1</v>
      </c>
      <c r="F50" s="14">
        <f>SUM(B50:E50)/4</f>
        <v>1</v>
      </c>
      <c r="I50" s="15"/>
      <c r="J50" s="10"/>
      <c r="K50" s="10"/>
      <c r="L50" s="10"/>
      <c r="M50" s="10"/>
      <c r="N50" s="16"/>
    </row>
    <row r="53" spans="1:16" x14ac:dyDescent="0.25">
      <c r="A53" s="18">
        <v>6</v>
      </c>
      <c r="J53" s="18" t="s">
        <v>25</v>
      </c>
      <c r="K53" s="13" t="s">
        <v>23</v>
      </c>
      <c r="L53" s="12">
        <f>SUM(H57:H60)/4</f>
        <v>4.1357166582466345</v>
      </c>
      <c r="N53" s="44" t="s">
        <v>26</v>
      </c>
      <c r="O53" s="44"/>
      <c r="P53" s="44"/>
    </row>
    <row r="54" spans="1:16" x14ac:dyDescent="0.25">
      <c r="A54" s="44" t="s">
        <v>5</v>
      </c>
      <c r="B54" s="44"/>
      <c r="C54" s="44"/>
      <c r="D54" s="44"/>
      <c r="E54" s="44"/>
      <c r="F54" s="44" t="s">
        <v>21</v>
      </c>
      <c r="G54" s="48" t="s">
        <v>20</v>
      </c>
      <c r="H54" s="45" t="s">
        <v>22</v>
      </c>
      <c r="K54" s="13" t="s">
        <v>24</v>
      </c>
      <c r="L54" s="12">
        <f>(L53-4)/(4-1)</f>
        <v>4.5238886082211494E-2</v>
      </c>
      <c r="N54" s="44"/>
      <c r="O54" s="44"/>
      <c r="P54" s="44"/>
    </row>
    <row r="55" spans="1:16" ht="30" x14ac:dyDescent="0.25">
      <c r="A55" s="8" t="s">
        <v>35</v>
      </c>
      <c r="B55" s="17">
        <f>F46</f>
        <v>0.54906035992992519</v>
      </c>
      <c r="C55" s="8">
        <f>F47</f>
        <v>6.9501512979773847E-2</v>
      </c>
      <c r="D55" s="8">
        <f>F48</f>
        <v>0.31555980251632421</v>
      </c>
      <c r="E55" s="8">
        <f>F49</f>
        <v>6.5878324573976743E-2</v>
      </c>
      <c r="F55" s="44"/>
      <c r="G55" s="48"/>
      <c r="H55" s="45"/>
      <c r="K55" s="13" t="s">
        <v>34</v>
      </c>
      <c r="L55" s="27">
        <f>L54/0.9</f>
        <v>5.0265428980234991E-2</v>
      </c>
      <c r="N55" s="44"/>
      <c r="O55" s="44"/>
      <c r="P55" s="44"/>
    </row>
    <row r="56" spans="1:16" ht="60" x14ac:dyDescent="0.25">
      <c r="A56" s="9"/>
      <c r="B56" s="8" t="s">
        <v>5</v>
      </c>
      <c r="C56" s="8" t="s">
        <v>2</v>
      </c>
      <c r="D56" s="8" t="s">
        <v>15</v>
      </c>
      <c r="E56" s="8" t="s">
        <v>16</v>
      </c>
      <c r="F56" s="44"/>
      <c r="G56" s="48"/>
      <c r="H56" s="45"/>
    </row>
    <row r="57" spans="1:16" ht="29.45" customHeight="1" x14ac:dyDescent="0.25">
      <c r="A57" s="8" t="s">
        <v>5</v>
      </c>
      <c r="B57" s="2">
        <f>B$55*G32</f>
        <v>0.54906035992992519</v>
      </c>
      <c r="C57" s="2">
        <f>C$55*H32</f>
        <v>0.41700907787864305</v>
      </c>
      <c r="D57" s="2">
        <f>D$55*I32</f>
        <v>0.94667940754897262</v>
      </c>
      <c r="E57" s="2">
        <f>E$55*J32</f>
        <v>0.4611482720178372</v>
      </c>
      <c r="F57" s="14">
        <f>SUM(B57:E57)</f>
        <v>2.3738971173753782</v>
      </c>
      <c r="G57" s="14">
        <f>B55</f>
        <v>0.54906035992992519</v>
      </c>
      <c r="H57" s="2">
        <f>F57/G57</f>
        <v>4.3235631100346623</v>
      </c>
      <c r="L57" s="3" t="s">
        <v>20</v>
      </c>
    </row>
    <row r="58" spans="1:16" ht="14.45" customHeight="1" x14ac:dyDescent="0.25">
      <c r="A58" s="3" t="s">
        <v>2</v>
      </c>
      <c r="B58" s="2">
        <f t="shared" ref="B58:E60" si="6">B$55*G33</f>
        <v>9.151005998832086E-2</v>
      </c>
      <c r="C58" s="2">
        <f t="shared" si="6"/>
        <v>6.9501512979773847E-2</v>
      </c>
      <c r="D58" s="2">
        <f t="shared" si="6"/>
        <v>5.2593300419387368E-2</v>
      </c>
      <c r="E58" s="2">
        <f t="shared" si="6"/>
        <v>6.5878324573976743E-2</v>
      </c>
      <c r="F58" s="14">
        <f>SUM(B58:E58)</f>
        <v>0.27948319796145882</v>
      </c>
      <c r="G58" s="14">
        <f>C55</f>
        <v>6.9501512979773847E-2</v>
      </c>
      <c r="H58" s="2">
        <f>F58/G58</f>
        <v>4.0212534372135655</v>
      </c>
      <c r="K58" s="24" t="s">
        <v>5</v>
      </c>
      <c r="L58" s="2">
        <f>G57</f>
        <v>0.54906035992992519</v>
      </c>
      <c r="N58" s="44" t="s">
        <v>27</v>
      </c>
      <c r="O58" s="44"/>
    </row>
    <row r="59" spans="1:16" ht="41.45" customHeight="1" x14ac:dyDescent="0.25">
      <c r="A59" s="8" t="s">
        <v>3</v>
      </c>
      <c r="B59" s="2">
        <f t="shared" si="6"/>
        <v>0.18302011997664172</v>
      </c>
      <c r="C59" s="2">
        <f t="shared" si="6"/>
        <v>0.41700907787864305</v>
      </c>
      <c r="D59" s="2">
        <f t="shared" si="6"/>
        <v>0.31555980251632421</v>
      </c>
      <c r="E59" s="2">
        <f t="shared" si="6"/>
        <v>0.39526994744386046</v>
      </c>
      <c r="F59" s="14">
        <f>SUM(B59:E59)</f>
        <v>1.3108589478154693</v>
      </c>
      <c r="G59" s="14">
        <f>D55</f>
        <v>0.31555980251632421</v>
      </c>
      <c r="H59" s="2">
        <f t="shared" ref="H59:H60" si="7">F59/G59</f>
        <v>4.154074560075367</v>
      </c>
      <c r="K59" s="25" t="s">
        <v>2</v>
      </c>
      <c r="L59" s="2">
        <f>G58</f>
        <v>6.9501512979773847E-2</v>
      </c>
      <c r="N59" s="44"/>
      <c r="O59" s="44"/>
    </row>
    <row r="60" spans="1:16" ht="28.15" customHeight="1" x14ac:dyDescent="0.25">
      <c r="A60" s="8" t="s">
        <v>17</v>
      </c>
      <c r="B60" s="2">
        <f t="shared" si="6"/>
        <v>7.8437194275703601E-2</v>
      </c>
      <c r="C60" s="2">
        <f t="shared" si="6"/>
        <v>6.9501512979773847E-2</v>
      </c>
      <c r="D60" s="2">
        <f t="shared" si="6"/>
        <v>5.2593300419387368E-2</v>
      </c>
      <c r="E60" s="2">
        <f t="shared" si="6"/>
        <v>6.5878324573976743E-2</v>
      </c>
      <c r="F60" s="14">
        <f>SUM(B60:E60)</f>
        <v>0.26641033224884159</v>
      </c>
      <c r="G60" s="14">
        <f>E55</f>
        <v>6.5878324573976743E-2</v>
      </c>
      <c r="H60" s="2">
        <f t="shared" si="7"/>
        <v>4.043975525662943</v>
      </c>
      <c r="K60" s="24" t="s">
        <v>3</v>
      </c>
      <c r="L60" s="2">
        <f>G59</f>
        <v>0.31555980251632421</v>
      </c>
    </row>
    <row r="61" spans="1:16" ht="30" x14ac:dyDescent="0.25">
      <c r="I61" s="34"/>
      <c r="K61" s="24" t="s">
        <v>17</v>
      </c>
      <c r="L61" s="2">
        <f>G60</f>
        <v>6.5878324573976743E-2</v>
      </c>
    </row>
    <row r="63" spans="1:16" x14ac:dyDescent="0.25">
      <c r="A63" s="18">
        <v>8</v>
      </c>
      <c r="B63" s="18" t="s">
        <v>31</v>
      </c>
      <c r="C63" s="18"/>
      <c r="D63" s="18"/>
      <c r="E63" s="18"/>
    </row>
    <row r="65" spans="6:18" x14ac:dyDescent="0.25">
      <c r="F65" s="10"/>
      <c r="L65" s="15"/>
      <c r="M65" s="10"/>
      <c r="N65" s="10"/>
      <c r="O65" s="10"/>
      <c r="P65" s="10"/>
      <c r="Q65" s="16"/>
      <c r="R65" s="16"/>
    </row>
    <row r="66" spans="6:18" x14ac:dyDescent="0.25">
      <c r="F66" s="10"/>
    </row>
    <row r="67" spans="6:18" x14ac:dyDescent="0.25">
      <c r="F67" s="10"/>
    </row>
    <row r="68" spans="6:18" x14ac:dyDescent="0.25">
      <c r="F68" s="10"/>
    </row>
    <row r="69" spans="6:18" x14ac:dyDescent="0.25">
      <c r="F69" s="10"/>
    </row>
  </sheetData>
  <mergeCells count="16">
    <mergeCell ref="A43:F43"/>
    <mergeCell ref="A1:K14"/>
    <mergeCell ref="N53:P55"/>
    <mergeCell ref="N58:O59"/>
    <mergeCell ref="C37:C38"/>
    <mergeCell ref="F30:J30"/>
    <mergeCell ref="A44:E44"/>
    <mergeCell ref="I43:M43"/>
    <mergeCell ref="C31:C32"/>
    <mergeCell ref="C33:C34"/>
    <mergeCell ref="C35:C36"/>
    <mergeCell ref="H54:H56"/>
    <mergeCell ref="I44:M44"/>
    <mergeCell ref="A54:E54"/>
    <mergeCell ref="F54:F56"/>
    <mergeCell ref="G54:G56"/>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3B07-66BA-4E77-B5B6-81FFB46BCF43}">
  <dimension ref="A1:J18"/>
  <sheetViews>
    <sheetView topLeftCell="A8" workbookViewId="0">
      <selection activeCell="J18" sqref="J18"/>
    </sheetView>
  </sheetViews>
  <sheetFormatPr baseColWidth="10" defaultColWidth="9.140625" defaultRowHeight="15" x14ac:dyDescent="0.25"/>
  <cols>
    <col min="1" max="1" width="11.28515625" customWidth="1"/>
    <col min="5" max="5" width="19.85546875" bestFit="1" customWidth="1"/>
    <col min="6" max="7" width="12" bestFit="1" customWidth="1"/>
    <col min="9" max="9" width="11.7109375" bestFit="1" customWidth="1"/>
    <col min="12" max="13" width="8.85546875" customWidth="1"/>
    <col min="15" max="15" width="17.42578125" bestFit="1" customWidth="1"/>
  </cols>
  <sheetData>
    <row r="1" spans="1:10" ht="60" x14ac:dyDescent="0.25">
      <c r="A1" s="8" t="s">
        <v>5</v>
      </c>
      <c r="B1" s="3" t="s">
        <v>28</v>
      </c>
      <c r="C1" s="3" t="s">
        <v>29</v>
      </c>
      <c r="D1" s="3" t="s">
        <v>30</v>
      </c>
    </row>
    <row r="2" spans="1:10" x14ac:dyDescent="0.25">
      <c r="A2" s="3" t="s">
        <v>28</v>
      </c>
      <c r="B2" s="2">
        <v>1</v>
      </c>
      <c r="C2" s="2">
        <v>0.25</v>
      </c>
      <c r="D2" s="2">
        <v>0.11111111111111099</v>
      </c>
    </row>
    <row r="3" spans="1:10" x14ac:dyDescent="0.25">
      <c r="A3" s="3" t="s">
        <v>29</v>
      </c>
      <c r="B3" s="2">
        <v>4</v>
      </c>
      <c r="C3" s="2">
        <v>1</v>
      </c>
      <c r="D3" s="2">
        <v>0.16666666666666699</v>
      </c>
    </row>
    <row r="4" spans="1:10" x14ac:dyDescent="0.25">
      <c r="A4" s="3" t="s">
        <v>30</v>
      </c>
      <c r="B4" s="2">
        <v>9</v>
      </c>
      <c r="C4" s="2">
        <v>6</v>
      </c>
      <c r="D4" s="2">
        <v>1</v>
      </c>
    </row>
    <row r="5" spans="1:10" x14ac:dyDescent="0.25">
      <c r="A5" s="3" t="s">
        <v>18</v>
      </c>
      <c r="B5" s="2">
        <f>SUM(B2:B4)</f>
        <v>14</v>
      </c>
      <c r="C5" s="2">
        <f t="shared" ref="C5:D5" si="0">SUM(C2:C4)</f>
        <v>7.25</v>
      </c>
      <c r="D5" s="2">
        <f t="shared" si="0"/>
        <v>1.2777777777777781</v>
      </c>
    </row>
    <row r="7" spans="1:10" x14ac:dyDescent="0.25">
      <c r="A7" s="3" t="s">
        <v>32</v>
      </c>
      <c r="F7" s="51"/>
    </row>
    <row r="9" spans="1:10" ht="60" x14ac:dyDescent="0.25">
      <c r="A9" s="8" t="s">
        <v>5</v>
      </c>
      <c r="B9" s="3" t="s">
        <v>28</v>
      </c>
      <c r="C9" s="3" t="s">
        <v>29</v>
      </c>
      <c r="D9" s="3" t="s">
        <v>30</v>
      </c>
      <c r="E9" s="13" t="s">
        <v>20</v>
      </c>
    </row>
    <row r="10" spans="1:10" x14ac:dyDescent="0.25">
      <c r="A10" s="3" t="s">
        <v>28</v>
      </c>
      <c r="B10" s="2">
        <f>B2/B$5</f>
        <v>7.1428571428571425E-2</v>
      </c>
      <c r="C10" s="2">
        <f>C2/C$5</f>
        <v>3.4482758620689655E-2</v>
      </c>
      <c r="D10" s="2">
        <f>D2/D$5</f>
        <v>8.6956521739130321E-2</v>
      </c>
      <c r="E10" s="2">
        <f>SUM(B10:D10)/3</f>
        <v>6.42892839294638E-2</v>
      </c>
    </row>
    <row r="11" spans="1:10" x14ac:dyDescent="0.25">
      <c r="A11" s="3" t="s">
        <v>29</v>
      </c>
      <c r="B11" s="2">
        <f t="shared" ref="B11:D12" si="1">B3/B$5</f>
        <v>0.2857142857142857</v>
      </c>
      <c r="C11" s="2">
        <f t="shared" si="1"/>
        <v>0.13793103448275862</v>
      </c>
      <c r="D11" s="2">
        <f t="shared" si="1"/>
        <v>0.13043478260869587</v>
      </c>
      <c r="E11" s="2">
        <f t="shared" ref="E11:E12" si="2">SUM(B11:D11)/3</f>
        <v>0.18469336760191338</v>
      </c>
    </row>
    <row r="12" spans="1:10" x14ac:dyDescent="0.25">
      <c r="A12" s="3" t="s">
        <v>30</v>
      </c>
      <c r="B12" s="2">
        <f t="shared" si="1"/>
        <v>0.6428571428571429</v>
      </c>
      <c r="C12" s="2">
        <f t="shared" si="1"/>
        <v>0.82758620689655171</v>
      </c>
      <c r="D12" s="2">
        <f t="shared" si="1"/>
        <v>0.78260869565217372</v>
      </c>
      <c r="E12" s="2">
        <f t="shared" si="2"/>
        <v>0.75101734846862278</v>
      </c>
    </row>
    <row r="13" spans="1:10" x14ac:dyDescent="0.25">
      <c r="A13" s="3" t="s">
        <v>18</v>
      </c>
      <c r="B13" s="2">
        <f>SUM(B10:B12)</f>
        <v>1</v>
      </c>
      <c r="C13" s="2">
        <f t="shared" ref="C13:E13" si="3">SUM(C10:C12)</f>
        <v>1</v>
      </c>
      <c r="D13" s="2">
        <f t="shared" si="3"/>
        <v>0.99999999999999989</v>
      </c>
      <c r="E13" s="2">
        <f t="shared" si="3"/>
        <v>1</v>
      </c>
    </row>
    <row r="15" spans="1:10" ht="60" x14ac:dyDescent="0.25">
      <c r="A15" s="8" t="s">
        <v>5</v>
      </c>
      <c r="B15" s="3" t="s">
        <v>28</v>
      </c>
      <c r="C15" s="3" t="s">
        <v>29</v>
      </c>
      <c r="D15" s="25" t="s">
        <v>30</v>
      </c>
      <c r="E15" s="17" t="s">
        <v>21</v>
      </c>
      <c r="F15" s="2" t="s">
        <v>20</v>
      </c>
      <c r="G15" s="2" t="s">
        <v>22</v>
      </c>
    </row>
    <row r="16" spans="1:10" x14ac:dyDescent="0.25">
      <c r="A16" s="3" t="s">
        <v>28</v>
      </c>
      <c r="B16" s="2">
        <f>E$10*B2</f>
        <v>6.42892839294638E-2</v>
      </c>
      <c r="C16" s="2">
        <f>E$11*C2</f>
        <v>4.6173341900478344E-2</v>
      </c>
      <c r="D16" s="2">
        <f>E$12*D2</f>
        <v>8.3446372052069104E-2</v>
      </c>
      <c r="E16" s="2">
        <f t="shared" ref="E16:E18" si="4">SUM(B16:D16)</f>
        <v>0.19390899788201127</v>
      </c>
      <c r="F16" s="2">
        <f t="shared" ref="F16:F18" si="5">E10</f>
        <v>6.42892839294638E-2</v>
      </c>
      <c r="G16" s="2">
        <f>E16/F16</f>
        <v>3.0161947066444568</v>
      </c>
      <c r="I16" s="2" t="s">
        <v>42</v>
      </c>
      <c r="J16" s="2">
        <f>SUM(G16:G18)/3</f>
        <v>3.1107427736878157</v>
      </c>
    </row>
    <row r="17" spans="1:10" x14ac:dyDescent="0.25">
      <c r="A17" s="3" t="s">
        <v>29</v>
      </c>
      <c r="B17" s="2">
        <f t="shared" ref="B17:B18" si="6">E$10*B3</f>
        <v>0.2571571357178552</v>
      </c>
      <c r="C17" s="2">
        <f t="shared" ref="C17:C18" si="7">E$11*C3</f>
        <v>0.18469336760191338</v>
      </c>
      <c r="D17" s="2">
        <f t="shared" ref="D17:D18" si="8">E$12*D3</f>
        <v>0.12516955807810404</v>
      </c>
      <c r="E17" s="2">
        <f t="shared" si="4"/>
        <v>0.56702006139787264</v>
      </c>
      <c r="F17" s="2">
        <f t="shared" si="5"/>
        <v>0.18469336760191338</v>
      </c>
      <c r="G17" s="2">
        <f t="shared" ref="G17:G18" si="9">E17/F17</f>
        <v>3.0700618477000385</v>
      </c>
      <c r="I17" s="2" t="s">
        <v>43</v>
      </c>
      <c r="J17" s="2">
        <f>(J16-3)/(3-1)</f>
        <v>5.5371386843907855E-2</v>
      </c>
    </row>
    <row r="18" spans="1:10" x14ac:dyDescent="0.25">
      <c r="A18" s="3" t="s">
        <v>30</v>
      </c>
      <c r="B18" s="2">
        <f t="shared" si="6"/>
        <v>0.57860355536517416</v>
      </c>
      <c r="C18" s="2">
        <f t="shared" si="7"/>
        <v>1.1081602056114803</v>
      </c>
      <c r="D18" s="2">
        <f t="shared" si="8"/>
        <v>0.75101734846862278</v>
      </c>
      <c r="E18" s="2">
        <f t="shared" si="4"/>
        <v>2.4377811094452775</v>
      </c>
      <c r="F18" s="2">
        <f t="shared" si="5"/>
        <v>0.75101734846862278</v>
      </c>
      <c r="G18" s="2">
        <f t="shared" si="9"/>
        <v>3.2459717667189509</v>
      </c>
      <c r="I18" s="2" t="s">
        <v>44</v>
      </c>
      <c r="J18" s="2">
        <f>J17/0.58</f>
        <v>9.5467908351565267E-2</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EA7DF-43AB-4D7F-9DC7-79EED3DAE22D}">
  <dimension ref="A1:J19"/>
  <sheetViews>
    <sheetView topLeftCell="A2" workbookViewId="0">
      <selection activeCell="I20" sqref="I20"/>
    </sheetView>
  </sheetViews>
  <sheetFormatPr baseColWidth="10" defaultColWidth="9.140625" defaultRowHeight="15" x14ac:dyDescent="0.25"/>
  <cols>
    <col min="1" max="1" width="13.85546875" customWidth="1"/>
    <col min="5" max="5" width="19.85546875" bestFit="1" customWidth="1"/>
    <col min="6" max="7" width="12" bestFit="1" customWidth="1"/>
  </cols>
  <sheetData>
    <row r="1" spans="1:7" ht="45" x14ac:dyDescent="0.25">
      <c r="A1" s="8" t="s">
        <v>2</v>
      </c>
      <c r="B1" s="2" t="s">
        <v>28</v>
      </c>
      <c r="C1" s="2" t="s">
        <v>29</v>
      </c>
      <c r="D1" s="2" t="s">
        <v>30</v>
      </c>
    </row>
    <row r="2" spans="1:7" x14ac:dyDescent="0.25">
      <c r="A2" s="2" t="s">
        <v>28</v>
      </c>
      <c r="B2" s="2">
        <v>1</v>
      </c>
      <c r="C2" s="2">
        <v>9</v>
      </c>
      <c r="D2" s="2">
        <v>5</v>
      </c>
    </row>
    <row r="3" spans="1:7" x14ac:dyDescent="0.25">
      <c r="A3" s="2" t="s">
        <v>29</v>
      </c>
      <c r="B3" s="2">
        <f>1/9</f>
        <v>0.1111111111111111</v>
      </c>
      <c r="C3" s="2">
        <v>1</v>
      </c>
      <c r="D3" s="2">
        <f>1/4</f>
        <v>0.25</v>
      </c>
    </row>
    <row r="4" spans="1:7" x14ac:dyDescent="0.25">
      <c r="A4" s="2" t="s">
        <v>30</v>
      </c>
      <c r="B4" s="2">
        <f>1/5</f>
        <v>0.2</v>
      </c>
      <c r="C4" s="2">
        <v>4</v>
      </c>
      <c r="D4" s="2">
        <v>1</v>
      </c>
    </row>
    <row r="5" spans="1:7" x14ac:dyDescent="0.25">
      <c r="A5" s="2" t="s">
        <v>18</v>
      </c>
      <c r="B5" s="2">
        <f>SUM(B2:B4)</f>
        <v>1.3111111111111111</v>
      </c>
      <c r="C5" s="2">
        <f t="shared" ref="C5:D5" si="0">SUM(C2:C4)</f>
        <v>14</v>
      </c>
      <c r="D5" s="2">
        <f t="shared" si="0"/>
        <v>6.25</v>
      </c>
    </row>
    <row r="8" spans="1:7" x14ac:dyDescent="0.25">
      <c r="A8" t="s">
        <v>32</v>
      </c>
    </row>
    <row r="10" spans="1:7" ht="45" x14ac:dyDescent="0.25">
      <c r="A10" s="8" t="s">
        <v>2</v>
      </c>
      <c r="B10" s="3" t="s">
        <v>28</v>
      </c>
      <c r="C10" s="3" t="s">
        <v>29</v>
      </c>
      <c r="D10" s="3" t="s">
        <v>30</v>
      </c>
      <c r="E10" s="13" t="s">
        <v>20</v>
      </c>
    </row>
    <row r="11" spans="1:7" x14ac:dyDescent="0.25">
      <c r="A11" s="3" t="s">
        <v>28</v>
      </c>
      <c r="B11" s="2">
        <f>B2/B$5</f>
        <v>0.76271186440677963</v>
      </c>
      <c r="C11" s="2">
        <f>C2/C$5</f>
        <v>0.6428571428571429</v>
      </c>
      <c r="D11" s="2">
        <f>D2/D$5</f>
        <v>0.8</v>
      </c>
      <c r="E11" s="2">
        <f>SUM(B11:D11)/3</f>
        <v>0.73518966908797412</v>
      </c>
    </row>
    <row r="12" spans="1:7" x14ac:dyDescent="0.25">
      <c r="A12" s="3" t="s">
        <v>29</v>
      </c>
      <c r="B12" s="2">
        <f t="shared" ref="B12:D13" si="1">B3/B$5</f>
        <v>8.4745762711864403E-2</v>
      </c>
      <c r="C12" s="2">
        <f t="shared" si="1"/>
        <v>7.1428571428571425E-2</v>
      </c>
      <c r="D12" s="2">
        <f t="shared" si="1"/>
        <v>0.04</v>
      </c>
      <c r="E12" s="2">
        <f t="shared" ref="E12" si="2">SUM(B12:D12)/3</f>
        <v>6.5391444713478616E-2</v>
      </c>
    </row>
    <row r="13" spans="1:7" x14ac:dyDescent="0.25">
      <c r="A13" s="3" t="s">
        <v>30</v>
      </c>
      <c r="B13" s="2">
        <f t="shared" si="1"/>
        <v>0.15254237288135594</v>
      </c>
      <c r="C13" s="2">
        <f t="shared" si="1"/>
        <v>0.2857142857142857</v>
      </c>
      <c r="D13" s="2">
        <f t="shared" si="1"/>
        <v>0.16</v>
      </c>
      <c r="E13" s="2">
        <f>SUM(B13:D13)/3</f>
        <v>0.19941888619854722</v>
      </c>
    </row>
    <row r="14" spans="1:7" x14ac:dyDescent="0.25">
      <c r="A14" s="3" t="s">
        <v>18</v>
      </c>
      <c r="B14" s="2">
        <f>SUM(B11:B13)</f>
        <v>1</v>
      </c>
      <c r="C14" s="2">
        <f t="shared" ref="C14:E14" si="3">SUM(C11:C13)</f>
        <v>1</v>
      </c>
      <c r="D14" s="2">
        <f t="shared" si="3"/>
        <v>1</v>
      </c>
      <c r="E14" s="2">
        <f t="shared" si="3"/>
        <v>0.99999999999999989</v>
      </c>
    </row>
    <row r="16" spans="1:7" ht="30" x14ac:dyDescent="0.25">
      <c r="A16" s="8" t="s">
        <v>2</v>
      </c>
      <c r="B16" s="3" t="s">
        <v>28</v>
      </c>
      <c r="C16" s="3" t="s">
        <v>29</v>
      </c>
      <c r="D16" s="25" t="s">
        <v>30</v>
      </c>
      <c r="E16" s="17" t="s">
        <v>21</v>
      </c>
      <c r="F16" s="2" t="s">
        <v>20</v>
      </c>
      <c r="G16" s="2" t="s">
        <v>22</v>
      </c>
    </row>
    <row r="17" spans="1:10" x14ac:dyDescent="0.25">
      <c r="A17" s="3" t="s">
        <v>28</v>
      </c>
      <c r="B17" s="2">
        <f>E$11*B2</f>
        <v>0.73518966908797412</v>
      </c>
      <c r="C17" s="2">
        <f>E$12*C2</f>
        <v>0.58852300242130751</v>
      </c>
      <c r="D17" s="28">
        <f>E$13*D2</f>
        <v>0.99709443099273609</v>
      </c>
      <c r="E17" s="2">
        <f>SUM(B17:D17)</f>
        <v>2.3208071025020178</v>
      </c>
      <c r="F17" s="2">
        <f t="shared" ref="F17:F19" si="4">E11</f>
        <v>0.73518966908797412</v>
      </c>
      <c r="G17" s="2">
        <f>E17/F17</f>
        <v>3.1567460753101333</v>
      </c>
      <c r="I17" t="s">
        <v>42</v>
      </c>
      <c r="J17">
        <f>SUM(G17:G19)/3</f>
        <v>3.0724446185946537</v>
      </c>
    </row>
    <row r="18" spans="1:10" x14ac:dyDescent="0.25">
      <c r="A18" s="3" t="s">
        <v>29</v>
      </c>
      <c r="B18" s="2">
        <f t="shared" ref="B18:B19" si="5">E$11*B3</f>
        <v>8.1687741009774897E-2</v>
      </c>
      <c r="C18" s="2">
        <f t="shared" ref="C18:C19" si="6">E$12*C3</f>
        <v>6.5391444713478616E-2</v>
      </c>
      <c r="D18" s="28">
        <f t="shared" ref="D18:D19" si="7">E$13*D3</f>
        <v>4.9854721549636806E-2</v>
      </c>
      <c r="E18" s="2">
        <f>SUM(B18:D18)</f>
        <v>0.19693390727289031</v>
      </c>
      <c r="F18" s="2">
        <f t="shared" si="4"/>
        <v>6.5391444713478616E-2</v>
      </c>
      <c r="G18" s="2">
        <f t="shared" ref="G18:G19" si="8">E18/F18</f>
        <v>3.0116157875970266</v>
      </c>
      <c r="I18" t="s">
        <v>43</v>
      </c>
      <c r="J18">
        <f>(J17-3)/(3-1)</f>
        <v>3.6222309297326838E-2</v>
      </c>
    </row>
    <row r="19" spans="1:10" x14ac:dyDescent="0.25">
      <c r="A19" s="3" t="s">
        <v>30</v>
      </c>
      <c r="B19" s="2">
        <f t="shared" si="5"/>
        <v>0.14703793381759483</v>
      </c>
      <c r="C19" s="2">
        <f t="shared" si="6"/>
        <v>0.26156577885391447</v>
      </c>
      <c r="D19" s="28">
        <f t="shared" si="7"/>
        <v>0.19941888619854722</v>
      </c>
      <c r="E19" s="2">
        <f>SUM(B19:D19)</f>
        <v>0.6080225988700565</v>
      </c>
      <c r="F19" s="2">
        <f t="shared" si="4"/>
        <v>0.19941888619854722</v>
      </c>
      <c r="G19" s="2">
        <f t="shared" si="8"/>
        <v>3.0489719928768011</v>
      </c>
      <c r="I19" t="s">
        <v>44</v>
      </c>
      <c r="J19">
        <f>J18/0.58</f>
        <v>6.2452257409184204E-2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31A6B-EE4B-4618-B930-AEC1BC39EF26}">
  <dimension ref="A1:J21"/>
  <sheetViews>
    <sheetView topLeftCell="A6" workbookViewId="0">
      <selection activeCell="E24" sqref="E24"/>
    </sheetView>
  </sheetViews>
  <sheetFormatPr baseColWidth="10" defaultColWidth="9.140625" defaultRowHeight="15" x14ac:dyDescent="0.25"/>
  <cols>
    <col min="1" max="1" width="11.28515625" customWidth="1"/>
    <col min="10" max="10" width="11.85546875" bestFit="1" customWidth="1"/>
  </cols>
  <sheetData>
    <row r="1" spans="1:5" ht="45" x14ac:dyDescent="0.25">
      <c r="A1" s="8" t="s">
        <v>15</v>
      </c>
      <c r="B1" s="3" t="s">
        <v>28</v>
      </c>
      <c r="C1" s="3" t="s">
        <v>29</v>
      </c>
      <c r="D1" s="3" t="s">
        <v>30</v>
      </c>
    </row>
    <row r="2" spans="1:5" x14ac:dyDescent="0.25">
      <c r="A2" s="3" t="s">
        <v>28</v>
      </c>
      <c r="B2" s="2">
        <v>1</v>
      </c>
      <c r="C2" s="2">
        <f>1/4</f>
        <v>0.25</v>
      </c>
      <c r="D2" s="2">
        <f>1/9</f>
        <v>0.1111111111111111</v>
      </c>
    </row>
    <row r="3" spans="1:5" x14ac:dyDescent="0.25">
      <c r="A3" s="3" t="s">
        <v>29</v>
      </c>
      <c r="B3" s="2">
        <v>4</v>
      </c>
      <c r="C3" s="2">
        <v>1</v>
      </c>
      <c r="D3" s="2">
        <f>1/3</f>
        <v>0.33333333333333331</v>
      </c>
    </row>
    <row r="4" spans="1:5" x14ac:dyDescent="0.25">
      <c r="A4" s="3" t="s">
        <v>30</v>
      </c>
      <c r="B4" s="2">
        <v>9</v>
      </c>
      <c r="C4" s="2">
        <v>3</v>
      </c>
      <c r="D4" s="2">
        <v>1</v>
      </c>
    </row>
    <row r="5" spans="1:5" x14ac:dyDescent="0.25">
      <c r="A5" s="3" t="s">
        <v>18</v>
      </c>
      <c r="B5" s="2">
        <f>SUM(B2:B4)</f>
        <v>14</v>
      </c>
      <c r="C5" s="2">
        <f t="shared" ref="C5:D5" si="0">SUM(C2:C4)</f>
        <v>4.25</v>
      </c>
      <c r="D5" s="2">
        <f t="shared" si="0"/>
        <v>1.4444444444444444</v>
      </c>
    </row>
    <row r="10" spans="1:5" x14ac:dyDescent="0.25">
      <c r="A10" t="s">
        <v>32</v>
      </c>
    </row>
    <row r="12" spans="1:5" ht="45" x14ac:dyDescent="0.25">
      <c r="A12" s="8" t="s">
        <v>15</v>
      </c>
      <c r="B12" s="3" t="s">
        <v>28</v>
      </c>
      <c r="C12" s="3" t="s">
        <v>29</v>
      </c>
      <c r="D12" s="3" t="s">
        <v>30</v>
      </c>
      <c r="E12" s="13" t="s">
        <v>20</v>
      </c>
    </row>
    <row r="13" spans="1:5" x14ac:dyDescent="0.25">
      <c r="A13" s="3" t="s">
        <v>28</v>
      </c>
      <c r="B13" s="2">
        <f>B2/B$5</f>
        <v>7.1428571428571425E-2</v>
      </c>
      <c r="C13" s="2">
        <f>C2/C$5</f>
        <v>5.8823529411764705E-2</v>
      </c>
      <c r="D13" s="2">
        <f>D2/D$5</f>
        <v>7.6923076923076913E-2</v>
      </c>
      <c r="E13" s="2">
        <f>SUM(B13:D13)/3</f>
        <v>6.9058392587804343E-2</v>
      </c>
    </row>
    <row r="14" spans="1:5" x14ac:dyDescent="0.25">
      <c r="A14" s="3" t="s">
        <v>29</v>
      </c>
      <c r="B14" s="2">
        <f t="shared" ref="B14:C15" si="1">B3/B$5</f>
        <v>0.2857142857142857</v>
      </c>
      <c r="C14" s="2">
        <f t="shared" si="1"/>
        <v>0.23529411764705882</v>
      </c>
      <c r="D14" s="2">
        <f>D3/D$5</f>
        <v>0.23076923076923075</v>
      </c>
      <c r="E14" s="2">
        <f t="shared" ref="E14:E15" si="2">SUM(B14:D14)/3</f>
        <v>0.25059254471019171</v>
      </c>
    </row>
    <row r="15" spans="1:5" x14ac:dyDescent="0.25">
      <c r="A15" s="3" t="s">
        <v>30</v>
      </c>
      <c r="B15" s="2">
        <f t="shared" si="1"/>
        <v>0.6428571428571429</v>
      </c>
      <c r="C15" s="2">
        <f t="shared" si="1"/>
        <v>0.70588235294117652</v>
      </c>
      <c r="D15" s="2">
        <f>D4/D$5</f>
        <v>0.69230769230769229</v>
      </c>
      <c r="E15" s="2">
        <f t="shared" si="2"/>
        <v>0.68034906270200379</v>
      </c>
    </row>
    <row r="16" spans="1:5" x14ac:dyDescent="0.25">
      <c r="A16" s="3" t="s">
        <v>18</v>
      </c>
      <c r="B16" s="2">
        <f>SUM(B13:B15)</f>
        <v>1</v>
      </c>
      <c r="C16" s="2">
        <f t="shared" ref="C16:E16" si="3">SUM(C13:C15)</f>
        <v>1</v>
      </c>
      <c r="D16" s="2">
        <f t="shared" si="3"/>
        <v>1</v>
      </c>
      <c r="E16" s="2">
        <f t="shared" si="3"/>
        <v>0.99999999999999978</v>
      </c>
    </row>
    <row r="18" spans="1:10" ht="45" x14ac:dyDescent="0.25">
      <c r="A18" s="8" t="s">
        <v>15</v>
      </c>
      <c r="B18" s="3" t="s">
        <v>28</v>
      </c>
      <c r="C18" s="3" t="s">
        <v>29</v>
      </c>
      <c r="D18" s="25" t="s">
        <v>30</v>
      </c>
      <c r="E18" s="30"/>
    </row>
    <row r="19" spans="1:10" x14ac:dyDescent="0.25">
      <c r="A19" s="3" t="s">
        <v>28</v>
      </c>
      <c r="B19" s="2">
        <f>E$13*B2</f>
        <v>6.9058392587804343E-2</v>
      </c>
      <c r="C19" s="2">
        <f>E$14*C2</f>
        <v>6.2648136177547928E-2</v>
      </c>
      <c r="D19" s="28">
        <f>E$15*D2</f>
        <v>7.5594340300222634E-2</v>
      </c>
      <c r="E19" s="29">
        <f>SUM(B19:D19)</f>
        <v>0.20730086906557491</v>
      </c>
      <c r="F19">
        <f t="shared" ref="F19:F21" si="4">E13</f>
        <v>6.9058392587804343E-2</v>
      </c>
      <c r="G19">
        <f>E19/F19</f>
        <v>3.0018200728029121</v>
      </c>
      <c r="I19" t="s">
        <v>42</v>
      </c>
      <c r="J19">
        <f>SUM(G19:G21)/3</f>
        <v>3.0092186910514003</v>
      </c>
    </row>
    <row r="20" spans="1:10" x14ac:dyDescent="0.25">
      <c r="A20" s="3" t="s">
        <v>29</v>
      </c>
      <c r="B20" s="2">
        <f t="shared" ref="B20:B21" si="5">E$13*B3</f>
        <v>0.27623357035121737</v>
      </c>
      <c r="C20" s="2">
        <f t="shared" ref="C20:C21" si="6">E$14*C3</f>
        <v>0.25059254471019171</v>
      </c>
      <c r="D20" s="28">
        <f t="shared" ref="D20:D21" si="7">E$15*D3</f>
        <v>0.22678302090066793</v>
      </c>
      <c r="E20" s="29">
        <f t="shared" ref="E20:E21" si="8">SUM(B20:D20)</f>
        <v>0.75360913596207701</v>
      </c>
      <c r="F20">
        <f t="shared" si="4"/>
        <v>0.25059254471019171</v>
      </c>
      <c r="G20">
        <f t="shared" ref="G20:G21" si="9">E20/F20</f>
        <v>3.0073086844368015</v>
      </c>
      <c r="I20" t="s">
        <v>43</v>
      </c>
      <c r="J20">
        <f>(J19-3)/(3-1)</f>
        <v>4.609345525700137E-3</v>
      </c>
    </row>
    <row r="21" spans="1:10" x14ac:dyDescent="0.25">
      <c r="A21" s="3" t="s">
        <v>30</v>
      </c>
      <c r="B21" s="2">
        <f t="shared" si="5"/>
        <v>0.62152553329023907</v>
      </c>
      <c r="C21" s="2">
        <f t="shared" si="6"/>
        <v>0.75177763413057508</v>
      </c>
      <c r="D21" s="28">
        <f t="shared" si="7"/>
        <v>0.68034906270200379</v>
      </c>
      <c r="E21" s="29">
        <f t="shared" si="8"/>
        <v>2.0536522301228177</v>
      </c>
      <c r="F21">
        <f t="shared" si="4"/>
        <v>0.68034906270200379</v>
      </c>
      <c r="G21">
        <f t="shared" si="9"/>
        <v>3.018527315914489</v>
      </c>
      <c r="I21" t="s">
        <v>44</v>
      </c>
      <c r="J21">
        <f>J20/0.58</f>
        <v>7.9471474581036851E-3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5D98D-147E-470F-9E3F-17EF2CFD02E8}">
  <dimension ref="A1:J19"/>
  <sheetViews>
    <sheetView tabSelected="1" topLeftCell="A10" workbookViewId="0">
      <selection activeCell="I20" sqref="I20"/>
    </sheetView>
  </sheetViews>
  <sheetFormatPr baseColWidth="10" defaultColWidth="9.140625" defaultRowHeight="15" x14ac:dyDescent="0.25"/>
  <cols>
    <col min="1" max="1" width="14.28515625" customWidth="1"/>
    <col min="5" max="5" width="14.28515625" customWidth="1"/>
    <col min="13" max="13" width="17.42578125" bestFit="1" customWidth="1"/>
  </cols>
  <sheetData>
    <row r="1" spans="1:5" ht="56.45" customHeight="1" x14ac:dyDescent="0.25">
      <c r="A1" s="8" t="s">
        <v>16</v>
      </c>
      <c r="B1" s="3" t="s">
        <v>28</v>
      </c>
      <c r="C1" s="3" t="s">
        <v>29</v>
      </c>
      <c r="D1" s="3" t="s">
        <v>30</v>
      </c>
    </row>
    <row r="2" spans="1:5" x14ac:dyDescent="0.25">
      <c r="A2" s="3" t="s">
        <v>28</v>
      </c>
      <c r="B2" s="2">
        <v>1</v>
      </c>
      <c r="C2" s="2">
        <v>3</v>
      </c>
      <c r="D2" s="2">
        <v>9</v>
      </c>
    </row>
    <row r="3" spans="1:5" x14ac:dyDescent="0.25">
      <c r="A3" s="3" t="s">
        <v>29</v>
      </c>
      <c r="B3" s="2">
        <v>0.33333333333333298</v>
      </c>
      <c r="C3" s="2">
        <v>1</v>
      </c>
      <c r="D3" s="2">
        <v>4</v>
      </c>
    </row>
    <row r="4" spans="1:5" x14ac:dyDescent="0.25">
      <c r="A4" s="3" t="s">
        <v>30</v>
      </c>
      <c r="B4" s="2">
        <v>0.11111111111111099</v>
      </c>
      <c r="C4" s="2">
        <v>0.25</v>
      </c>
      <c r="D4" s="2">
        <v>1</v>
      </c>
    </row>
    <row r="5" spans="1:5" x14ac:dyDescent="0.25">
      <c r="A5" s="3" t="s">
        <v>18</v>
      </c>
      <c r="B5" s="2">
        <f>SUM(B2:B4)</f>
        <v>1.444444444444444</v>
      </c>
      <c r="C5" s="2">
        <f t="shared" ref="C5:D5" si="0">SUM(C2:C4)</f>
        <v>4.25</v>
      </c>
      <c r="D5" s="2">
        <f t="shared" si="0"/>
        <v>14</v>
      </c>
    </row>
    <row r="8" spans="1:5" x14ac:dyDescent="0.25">
      <c r="A8" s="18" t="s">
        <v>32</v>
      </c>
    </row>
    <row r="10" spans="1:5" ht="67.900000000000006" customHeight="1" x14ac:dyDescent="0.25">
      <c r="A10" s="8" t="s">
        <v>16</v>
      </c>
      <c r="B10" s="3" t="s">
        <v>28</v>
      </c>
      <c r="C10" s="3" t="s">
        <v>29</v>
      </c>
      <c r="D10" s="3" t="s">
        <v>30</v>
      </c>
      <c r="E10" s="13" t="s">
        <v>20</v>
      </c>
    </row>
    <row r="11" spans="1:5" x14ac:dyDescent="0.25">
      <c r="A11" s="3" t="s">
        <v>28</v>
      </c>
      <c r="B11" s="2">
        <f>B2/B$5</f>
        <v>0.69230769230769251</v>
      </c>
      <c r="C11" s="2">
        <f>C2/C$5</f>
        <v>0.70588235294117652</v>
      </c>
      <c r="D11" s="2">
        <f>D2/D$5</f>
        <v>0.6428571428571429</v>
      </c>
      <c r="E11" s="2">
        <f>SUM(B11:D11)/3</f>
        <v>0.68034906270200401</v>
      </c>
    </row>
    <row r="12" spans="1:5" x14ac:dyDescent="0.25">
      <c r="A12" s="3" t="s">
        <v>29</v>
      </c>
      <c r="B12" s="2">
        <f t="shared" ref="B12:D13" si="1">B3/B$5</f>
        <v>0.23076923076923059</v>
      </c>
      <c r="C12" s="2">
        <f t="shared" si="1"/>
        <v>0.23529411764705882</v>
      </c>
      <c r="D12" s="2">
        <f t="shared" si="1"/>
        <v>0.2857142857142857</v>
      </c>
      <c r="E12" s="2">
        <f t="shared" ref="E12:E13" si="2">SUM(B12:D12)/3</f>
        <v>0.25059254471019171</v>
      </c>
    </row>
    <row r="13" spans="1:5" x14ac:dyDescent="0.25">
      <c r="A13" s="3" t="s">
        <v>30</v>
      </c>
      <c r="B13" s="2">
        <f t="shared" si="1"/>
        <v>7.6923076923076872E-2</v>
      </c>
      <c r="C13" s="2">
        <f t="shared" si="1"/>
        <v>5.8823529411764705E-2</v>
      </c>
      <c r="D13" s="2">
        <f t="shared" si="1"/>
        <v>7.1428571428571425E-2</v>
      </c>
      <c r="E13" s="2">
        <f t="shared" si="2"/>
        <v>6.9058392587804343E-2</v>
      </c>
    </row>
    <row r="14" spans="1:5" x14ac:dyDescent="0.25">
      <c r="A14" s="3" t="s">
        <v>18</v>
      </c>
      <c r="B14" s="2">
        <f>SUM(B11:B13)</f>
        <v>1</v>
      </c>
      <c r="C14" s="2">
        <f t="shared" ref="C14:E14" si="3">SUM(C11:C13)</f>
        <v>1</v>
      </c>
      <c r="D14" s="2">
        <f t="shared" si="3"/>
        <v>1</v>
      </c>
      <c r="E14" s="2">
        <f t="shared" si="3"/>
        <v>1</v>
      </c>
    </row>
    <row r="16" spans="1:5" ht="60.6" customHeight="1" x14ac:dyDescent="0.25">
      <c r="A16" s="8" t="s">
        <v>16</v>
      </c>
      <c r="B16" s="3" t="s">
        <v>28</v>
      </c>
      <c r="C16" s="3" t="s">
        <v>29</v>
      </c>
      <c r="D16" s="25" t="s">
        <v>30</v>
      </c>
      <c r="E16" s="30"/>
    </row>
    <row r="17" spans="1:10" x14ac:dyDescent="0.25">
      <c r="A17" s="3" t="s">
        <v>28</v>
      </c>
      <c r="B17" s="2">
        <f>E$11*B2</f>
        <v>0.68034906270200401</v>
      </c>
      <c r="C17" s="2">
        <f>E$12*C2</f>
        <v>0.75177763413057508</v>
      </c>
      <c r="D17" s="28">
        <f>E$13*D2</f>
        <v>0.62152553329023907</v>
      </c>
      <c r="E17" s="29">
        <f>SUM(B17:D17)</f>
        <v>2.0536522301228182</v>
      </c>
      <c r="F17">
        <f t="shared" ref="F17:F19" si="4">E11</f>
        <v>0.68034906270200401</v>
      </c>
      <c r="G17">
        <f>E17/F17</f>
        <v>3.0185273159144885</v>
      </c>
      <c r="I17" t="s">
        <v>42</v>
      </c>
      <c r="J17">
        <f>SUM(G17:G19)/3</f>
        <v>3.0092186910514003</v>
      </c>
    </row>
    <row r="18" spans="1:10" x14ac:dyDescent="0.25">
      <c r="A18" s="3" t="s">
        <v>29</v>
      </c>
      <c r="B18" s="2">
        <f t="shared" ref="B18:B19" si="5">E$11*B3</f>
        <v>0.22678302090066776</v>
      </c>
      <c r="C18" s="2">
        <f t="shared" ref="C18:C19" si="6">E$12*C3</f>
        <v>0.25059254471019171</v>
      </c>
      <c r="D18" s="28">
        <f t="shared" ref="D18:D19" si="7">E$13*D3</f>
        <v>0.27623357035121737</v>
      </c>
      <c r="E18" s="29">
        <f t="shared" ref="E18:E19" si="8">SUM(B18:D18)</f>
        <v>0.7536091359620769</v>
      </c>
      <c r="F18">
        <f t="shared" si="4"/>
        <v>0.25059254471019171</v>
      </c>
      <c r="G18">
        <f t="shared" ref="G18:G19" si="9">E18/F18</f>
        <v>3.0073086844368011</v>
      </c>
      <c r="I18" t="s">
        <v>43</v>
      </c>
      <c r="J18">
        <f>(J17-3)/(3-1)</f>
        <v>4.609345525700137E-3</v>
      </c>
    </row>
    <row r="19" spans="1:10" x14ac:dyDescent="0.25">
      <c r="A19" s="3" t="s">
        <v>30</v>
      </c>
      <c r="B19" s="2">
        <f t="shared" si="5"/>
        <v>7.5594340300222593E-2</v>
      </c>
      <c r="C19" s="2">
        <f t="shared" si="6"/>
        <v>6.2648136177547928E-2</v>
      </c>
      <c r="D19" s="28">
        <f t="shared" si="7"/>
        <v>6.9058392587804343E-2</v>
      </c>
      <c r="E19" s="29">
        <f t="shared" si="8"/>
        <v>0.20730086906557488</v>
      </c>
      <c r="F19">
        <f t="shared" si="4"/>
        <v>6.9058392587804343E-2</v>
      </c>
      <c r="G19">
        <f t="shared" si="9"/>
        <v>3.0018200728029116</v>
      </c>
      <c r="J19">
        <f>J18/0.58</f>
        <v>7.9471474581036851E-3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B011B-B77B-4310-87AA-05E4CD66F560}">
  <dimension ref="B4:G30"/>
  <sheetViews>
    <sheetView topLeftCell="A4" workbookViewId="0">
      <selection activeCell="C17" sqref="C17"/>
    </sheetView>
  </sheetViews>
  <sheetFormatPr baseColWidth="10" defaultRowHeight="15" x14ac:dyDescent="0.25"/>
  <cols>
    <col min="2" max="2" width="11.28515625" bestFit="1" customWidth="1"/>
    <col min="3" max="3" width="19.5703125" customWidth="1"/>
    <col min="4" max="4" width="11.5703125" bestFit="1" customWidth="1"/>
  </cols>
  <sheetData>
    <row r="4" spans="2:7" x14ac:dyDescent="0.25">
      <c r="B4" s="44" t="s">
        <v>19</v>
      </c>
      <c r="C4" s="44"/>
      <c r="D4" s="44"/>
      <c r="E4" s="44"/>
      <c r="F4" s="44"/>
      <c r="G4" s="44"/>
    </row>
    <row r="5" spans="2:7" x14ac:dyDescent="0.25">
      <c r="B5" s="44" t="s">
        <v>7</v>
      </c>
      <c r="C5" s="44"/>
      <c r="D5" s="44"/>
      <c r="E5" s="44"/>
      <c r="F5" s="44"/>
      <c r="G5" s="2"/>
    </row>
    <row r="6" spans="2:7" ht="60" x14ac:dyDescent="0.25">
      <c r="B6" s="9"/>
      <c r="C6" s="8" t="s">
        <v>5</v>
      </c>
      <c r="D6" s="8" t="s">
        <v>2</v>
      </c>
      <c r="E6" s="8" t="s">
        <v>15</v>
      </c>
      <c r="F6" s="8" t="s">
        <v>16</v>
      </c>
      <c r="G6" s="13" t="s">
        <v>20</v>
      </c>
    </row>
    <row r="7" spans="2:7" x14ac:dyDescent="0.25">
      <c r="B7" s="8" t="s">
        <v>28</v>
      </c>
      <c r="C7" s="12">
        <f>'8.1'!E10</f>
        <v>6.42892839294638E-2</v>
      </c>
      <c r="D7" s="2">
        <f>'8.2'!E11</f>
        <v>0.73518966908797412</v>
      </c>
      <c r="E7" s="2">
        <f>'8.3'!E13</f>
        <v>6.9058392587804343E-2</v>
      </c>
      <c r="F7" s="2">
        <f>'8.4'!E11</f>
        <v>0.68034906270200401</v>
      </c>
      <c r="G7" s="31">
        <f>SUM(C7:F7)/4</f>
        <v>0.38722160207681156</v>
      </c>
    </row>
    <row r="8" spans="2:7" x14ac:dyDescent="0.25">
      <c r="B8" s="8" t="s">
        <v>29</v>
      </c>
      <c r="C8" s="12">
        <f>'8.1'!E11</f>
        <v>0.18469336760191338</v>
      </c>
      <c r="D8" s="2">
        <f>'8.2'!E12</f>
        <v>6.5391444713478616E-2</v>
      </c>
      <c r="E8" s="2">
        <f>'8.3'!E14</f>
        <v>0.25059254471019171</v>
      </c>
      <c r="F8" s="2">
        <f>'8.4'!E12</f>
        <v>0.25059254471019171</v>
      </c>
      <c r="G8" s="31">
        <f t="shared" ref="G8:G9" si="0">SUM(C8:F8)/4</f>
        <v>0.18781747543394384</v>
      </c>
    </row>
    <row r="9" spans="2:7" x14ac:dyDescent="0.25">
      <c r="B9" s="8" t="s">
        <v>30</v>
      </c>
      <c r="C9" s="12">
        <f>'8.1'!E12</f>
        <v>0.75101734846862278</v>
      </c>
      <c r="D9" s="2">
        <f>'8.2'!E13</f>
        <v>0.19941888619854722</v>
      </c>
      <c r="E9" s="2">
        <f>'8.3'!E15</f>
        <v>0.68034906270200379</v>
      </c>
      <c r="F9" s="2">
        <f>'8.4'!E13</f>
        <v>6.9058392587804343E-2</v>
      </c>
      <c r="G9" s="31">
        <f t="shared" si="0"/>
        <v>0.4249609224892445</v>
      </c>
    </row>
    <row r="13" spans="2:7" x14ac:dyDescent="0.25">
      <c r="B13" s="44" t="s">
        <v>19</v>
      </c>
      <c r="C13" s="44"/>
      <c r="D13" s="44"/>
      <c r="E13" s="44"/>
      <c r="F13" s="44"/>
      <c r="G13" s="44"/>
    </row>
    <row r="14" spans="2:7" x14ac:dyDescent="0.25">
      <c r="B14" s="44" t="s">
        <v>7</v>
      </c>
      <c r="C14" s="44"/>
      <c r="D14" s="44"/>
      <c r="E14" s="44"/>
      <c r="F14" s="44"/>
      <c r="G14" s="2"/>
    </row>
    <row r="15" spans="2:7" ht="60" x14ac:dyDescent="0.25">
      <c r="B15" s="9"/>
      <c r="C15" s="8" t="s">
        <v>5</v>
      </c>
      <c r="D15" s="8" t="s">
        <v>2</v>
      </c>
      <c r="E15" s="8" t="s">
        <v>15</v>
      </c>
      <c r="F15" s="8" t="s">
        <v>16</v>
      </c>
      <c r="G15" s="13" t="s">
        <v>38</v>
      </c>
    </row>
    <row r="16" spans="2:7" ht="30" x14ac:dyDescent="0.25">
      <c r="B16" s="8" t="s">
        <v>37</v>
      </c>
      <c r="C16" s="33">
        <f>'Ex 1-7'!G57</f>
        <v>0.54906035992992519</v>
      </c>
      <c r="D16" s="33">
        <f>'Ex 1-7'!G58</f>
        <v>6.9501512979773847E-2</v>
      </c>
      <c r="E16" s="33">
        <f>'Ex 1-7'!G59</f>
        <v>0.31555980251632421</v>
      </c>
      <c r="F16" s="33">
        <f>'Ex 1-7'!G60</f>
        <v>6.5878324573976743E-2</v>
      </c>
      <c r="G16" s="2">
        <f>SUM(C16:F16)/4</f>
        <v>0.25</v>
      </c>
    </row>
    <row r="17" spans="2:7" x14ac:dyDescent="0.25">
      <c r="B17" s="8" t="s">
        <v>28</v>
      </c>
      <c r="C17" s="12">
        <f t="shared" ref="C17:F19" si="1">C7</f>
        <v>6.42892839294638E-2</v>
      </c>
      <c r="D17" s="12">
        <f t="shared" si="1"/>
        <v>0.73518966908797412</v>
      </c>
      <c r="E17" s="12">
        <f t="shared" si="1"/>
        <v>6.9058392587804343E-2</v>
      </c>
      <c r="F17" s="12">
        <f t="shared" si="1"/>
        <v>0.68034906270200401</v>
      </c>
      <c r="G17" s="2">
        <f t="shared" ref="G17:G19" si="2">SUM(C17:F17)/4</f>
        <v>0.38722160207681156</v>
      </c>
    </row>
    <row r="18" spans="2:7" x14ac:dyDescent="0.25">
      <c r="B18" s="8" t="s">
        <v>29</v>
      </c>
      <c r="C18" s="12">
        <f t="shared" si="1"/>
        <v>0.18469336760191338</v>
      </c>
      <c r="D18" s="12">
        <f t="shared" si="1"/>
        <v>6.5391444713478616E-2</v>
      </c>
      <c r="E18" s="12">
        <f t="shared" si="1"/>
        <v>0.25059254471019171</v>
      </c>
      <c r="F18" s="12">
        <f t="shared" si="1"/>
        <v>0.25059254471019171</v>
      </c>
      <c r="G18" s="2">
        <f t="shared" si="2"/>
        <v>0.18781747543394384</v>
      </c>
    </row>
    <row r="19" spans="2:7" x14ac:dyDescent="0.25">
      <c r="B19" s="8" t="s">
        <v>30</v>
      </c>
      <c r="C19" s="12">
        <f t="shared" si="1"/>
        <v>0.75101734846862278</v>
      </c>
      <c r="D19" s="12">
        <f t="shared" si="1"/>
        <v>0.19941888619854722</v>
      </c>
      <c r="E19" s="12">
        <f t="shared" si="1"/>
        <v>0.68034906270200379</v>
      </c>
      <c r="F19" s="12">
        <f t="shared" si="1"/>
        <v>6.9058392587804343E-2</v>
      </c>
      <c r="G19" s="2">
        <f t="shared" si="2"/>
        <v>0.4249609224892445</v>
      </c>
    </row>
    <row r="23" spans="2:7" x14ac:dyDescent="0.25">
      <c r="B23" s="44" t="s">
        <v>19</v>
      </c>
      <c r="C23" s="44"/>
      <c r="D23" s="44"/>
      <c r="E23" s="44"/>
      <c r="F23" s="44"/>
      <c r="G23" s="44"/>
    </row>
    <row r="24" spans="2:7" x14ac:dyDescent="0.25">
      <c r="B24" s="44" t="s">
        <v>7</v>
      </c>
      <c r="C24" s="44"/>
      <c r="D24" s="44"/>
      <c r="E24" s="44"/>
      <c r="F24" s="44"/>
      <c r="G24" s="2"/>
    </row>
    <row r="25" spans="2:7" ht="60" x14ac:dyDescent="0.25">
      <c r="B25" s="9"/>
      <c r="C25" s="8" t="s">
        <v>5</v>
      </c>
      <c r="D25" s="8" t="s">
        <v>2</v>
      </c>
      <c r="E25" s="8" t="s">
        <v>15</v>
      </c>
      <c r="F25" s="8" t="s">
        <v>16</v>
      </c>
      <c r="G25" s="13" t="s">
        <v>39</v>
      </c>
    </row>
    <row r="26" spans="2:7" ht="30" x14ac:dyDescent="0.25">
      <c r="B26" s="8" t="s">
        <v>37</v>
      </c>
      <c r="C26" s="33">
        <f>C16</f>
        <v>0.54906035992992519</v>
      </c>
      <c r="D26" s="33">
        <f t="shared" ref="D26:E26" si="3">D16</f>
        <v>6.9501512979773847E-2</v>
      </c>
      <c r="E26" s="33">
        <f t="shared" si="3"/>
        <v>0.31555980251632421</v>
      </c>
      <c r="F26" s="33">
        <f>F16</f>
        <v>6.5878324573976743E-2</v>
      </c>
      <c r="G26" s="32"/>
    </row>
    <row r="27" spans="2:7" x14ac:dyDescent="0.25">
      <c r="B27" s="8" t="s">
        <v>28</v>
      </c>
      <c r="C27" s="12">
        <f>C$26*C17</f>
        <v>3.529869737394855E-2</v>
      </c>
      <c r="D27" s="12">
        <f>D$26*D17</f>
        <v>5.1096794328713474E-2</v>
      </c>
      <c r="E27" s="12">
        <f>E$26*E17</f>
        <v>2.1792052727102326E-2</v>
      </c>
      <c r="F27" s="12">
        <f>F$26*F17</f>
        <v>4.4820256376283472E-2</v>
      </c>
      <c r="G27" s="31">
        <f>SUM(C27:F27)</f>
        <v>0.15300780080604784</v>
      </c>
    </row>
    <row r="28" spans="2:7" x14ac:dyDescent="0.25">
      <c r="B28" s="8" t="s">
        <v>29</v>
      </c>
      <c r="C28" s="12">
        <f t="shared" ref="C28:F28" si="4">C$26*C18</f>
        <v>0.10140780689217654</v>
      </c>
      <c r="D28" s="12">
        <f t="shared" si="4"/>
        <v>4.5448043435199975E-3</v>
      </c>
      <c r="E28" s="12">
        <f t="shared" si="4"/>
        <v>7.9076933920811235E-2</v>
      </c>
      <c r="F28" s="12">
        <f t="shared" si="4"/>
        <v>1.6508616996236788E-2</v>
      </c>
      <c r="G28" s="31">
        <f>SUM(C28:F28)</f>
        <v>0.20153816215274456</v>
      </c>
    </row>
    <row r="29" spans="2:7" x14ac:dyDescent="0.25">
      <c r="B29" s="8" t="s">
        <v>30</v>
      </c>
      <c r="C29" s="12">
        <f t="shared" ref="C29:F29" si="5">C$26*C19</f>
        <v>0.41235385566380006</v>
      </c>
      <c r="D29" s="12">
        <f t="shared" si="5"/>
        <v>1.3859914307540374E-2</v>
      </c>
      <c r="E29" s="12">
        <f t="shared" si="5"/>
        <v>0.2146908158684106</v>
      </c>
      <c r="F29" s="12">
        <f t="shared" si="5"/>
        <v>4.5494512014564838E-3</v>
      </c>
      <c r="G29" s="31">
        <f>SUM(C29:F29)</f>
        <v>0.64545403704120752</v>
      </c>
    </row>
    <row r="30" spans="2:7" x14ac:dyDescent="0.25">
      <c r="C30" s="34"/>
      <c r="D30" s="34"/>
      <c r="G30" s="34">
        <f>SUM(G27:G29)</f>
        <v>0.99999999999999989</v>
      </c>
    </row>
  </sheetData>
  <mergeCells count="6">
    <mergeCell ref="B24:F24"/>
    <mergeCell ref="B4:G4"/>
    <mergeCell ref="B5:F5"/>
    <mergeCell ref="B13:G13"/>
    <mergeCell ref="B14:F14"/>
    <mergeCell ref="B23:G23"/>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F9973-4699-402E-BD30-67124C59373D}">
  <dimension ref="B3:I41"/>
  <sheetViews>
    <sheetView workbookViewId="0">
      <selection activeCell="G7" sqref="G7"/>
    </sheetView>
  </sheetViews>
  <sheetFormatPr baseColWidth="10" defaultColWidth="9.140625" defaultRowHeight="15" x14ac:dyDescent="0.25"/>
  <cols>
    <col min="3" max="3" width="20.42578125" customWidth="1"/>
    <col min="4" max="4" width="13.42578125" customWidth="1"/>
    <col min="5" max="5" width="16" customWidth="1"/>
    <col min="6" max="6" width="18.42578125" customWidth="1"/>
    <col min="7" max="7" width="14.5703125" bestFit="1" customWidth="1"/>
  </cols>
  <sheetData>
    <row r="3" spans="2:7" x14ac:dyDescent="0.25">
      <c r="B3" s="45" t="str">
        <f>Syn!B23</f>
        <v>Matrix normalized</v>
      </c>
      <c r="C3" s="45"/>
      <c r="D3" s="45"/>
      <c r="E3" s="45"/>
      <c r="F3" s="45"/>
      <c r="G3" s="45"/>
    </row>
    <row r="4" spans="2:7" x14ac:dyDescent="0.25">
      <c r="B4" s="45" t="str">
        <f>Syn!B24</f>
        <v>Pair wise comparison matrix</v>
      </c>
      <c r="C4" s="45"/>
      <c r="D4" s="45"/>
      <c r="E4" s="45"/>
      <c r="F4" s="45"/>
      <c r="G4" s="45"/>
    </row>
    <row r="5" spans="2:7" ht="30" x14ac:dyDescent="0.25">
      <c r="B5" s="36"/>
      <c r="C5" s="37" t="str">
        <f>Syn!C25</f>
        <v>Contractual Cost Annual in Euros</v>
      </c>
      <c r="D5" s="37" t="str">
        <f>Syn!D25</f>
        <v>Years of Experience</v>
      </c>
      <c r="E5" s="37" t="str">
        <f>Syn!E25</f>
        <v xml:space="preserve">Working Group Convivence </v>
      </c>
      <c r="F5" s="37" t="str">
        <f>Syn!F25</f>
        <v xml:space="preserve">Language Notions in: Python, R, Java) </v>
      </c>
      <c r="G5" s="38" t="str">
        <f>Syn!G25</f>
        <v>Overall priority</v>
      </c>
    </row>
    <row r="6" spans="2:7" ht="30" x14ac:dyDescent="0.25">
      <c r="B6" s="39" t="str">
        <f>Syn!B26</f>
        <v>Piority diagonal</v>
      </c>
      <c r="C6" s="40">
        <f>Syn!C26</f>
        <v>0.54906035992992519</v>
      </c>
      <c r="D6" s="40">
        <f>Syn!D26</f>
        <v>6.9501512979773847E-2</v>
      </c>
      <c r="E6" s="40">
        <f>Syn!E26</f>
        <v>0.31555980251632421</v>
      </c>
      <c r="F6" s="40">
        <f>Syn!F26</f>
        <v>6.5878324573976743E-2</v>
      </c>
      <c r="G6" s="40"/>
    </row>
    <row r="7" spans="2:7" x14ac:dyDescent="0.25">
      <c r="B7" s="23" t="str">
        <f>Syn!B27</f>
        <v>C1</v>
      </c>
      <c r="C7" s="12">
        <f>'8.1'!E10</f>
        <v>6.42892839294638E-2</v>
      </c>
      <c r="D7" s="12">
        <f>'8.2'!E11</f>
        <v>0.73518966908797412</v>
      </c>
      <c r="E7" s="12">
        <f>'8.3'!E13</f>
        <v>6.9058392587804343E-2</v>
      </c>
      <c r="F7" s="12">
        <f>'8.4'!E11</f>
        <v>0.68034906270200401</v>
      </c>
      <c r="G7" s="12">
        <f>Syn!G27</f>
        <v>0.15300780080604784</v>
      </c>
    </row>
    <row r="8" spans="2:7" x14ac:dyDescent="0.25">
      <c r="B8" s="23" t="str">
        <f>Syn!B28</f>
        <v>C2</v>
      </c>
      <c r="C8" s="12">
        <f>'8.1'!E11</f>
        <v>0.18469336760191338</v>
      </c>
      <c r="D8" s="12">
        <f>'8.2'!E12</f>
        <v>6.5391444713478616E-2</v>
      </c>
      <c r="E8" s="12">
        <f>'8.3'!E14</f>
        <v>0.25059254471019171</v>
      </c>
      <c r="F8" s="12">
        <f>'8.4'!E12</f>
        <v>0.25059254471019171</v>
      </c>
      <c r="G8" s="12">
        <f>Syn!G28</f>
        <v>0.20153816215274456</v>
      </c>
    </row>
    <row r="9" spans="2:7" x14ac:dyDescent="0.25">
      <c r="B9" s="23" t="str">
        <f>Syn!B29</f>
        <v>C3</v>
      </c>
      <c r="C9" s="12">
        <f>'8.1'!E12</f>
        <v>0.75101734846862278</v>
      </c>
      <c r="D9" s="12">
        <f>'8.2'!E13</f>
        <v>0.19941888619854722</v>
      </c>
      <c r="E9" s="12">
        <f>'8.3'!E15</f>
        <v>0.68034906270200379</v>
      </c>
      <c r="F9" s="12">
        <f>'8.4'!E13</f>
        <v>6.9058392587804343E-2</v>
      </c>
      <c r="G9" s="43">
        <f>Syn!G29</f>
        <v>0.64545403704120752</v>
      </c>
    </row>
    <row r="10" spans="2:7" x14ac:dyDescent="0.25">
      <c r="G10" s="41">
        <f>SUM(G7:G9)</f>
        <v>0.99999999999999989</v>
      </c>
    </row>
    <row r="13" spans="2:7" x14ac:dyDescent="0.25">
      <c r="B13" s="45" t="str">
        <f t="shared" ref="B13:G19" si="0">B3</f>
        <v>Matrix normalized</v>
      </c>
      <c r="C13" s="45"/>
      <c r="D13" s="45"/>
      <c r="E13" s="45"/>
      <c r="F13" s="45"/>
      <c r="G13" s="45"/>
    </row>
    <row r="14" spans="2:7" x14ac:dyDescent="0.25">
      <c r="B14" s="45" t="str">
        <f t="shared" si="0"/>
        <v>Pair wise comparison matrix</v>
      </c>
      <c r="C14" s="45"/>
      <c r="D14" s="45"/>
      <c r="E14" s="45"/>
      <c r="F14" s="45"/>
      <c r="G14" s="45"/>
    </row>
    <row r="15" spans="2:7" ht="30" x14ac:dyDescent="0.25">
      <c r="B15" s="2"/>
      <c r="C15" s="37" t="str">
        <f t="shared" si="0"/>
        <v>Contractual Cost Annual in Euros</v>
      </c>
      <c r="D15" s="37" t="str">
        <f t="shared" si="0"/>
        <v>Years of Experience</v>
      </c>
      <c r="E15" s="37" t="str">
        <f t="shared" si="0"/>
        <v xml:space="preserve">Working Group Convivence </v>
      </c>
      <c r="F15" s="37" t="str">
        <f t="shared" si="0"/>
        <v xml:space="preserve">Language Notions in: Python, R, Java) </v>
      </c>
      <c r="G15" s="38" t="str">
        <f t="shared" si="0"/>
        <v>Overall priority</v>
      </c>
    </row>
    <row r="16" spans="2:7" ht="30" x14ac:dyDescent="0.25">
      <c r="B16" s="39" t="str">
        <f t="shared" si="0"/>
        <v>Piority diagonal</v>
      </c>
      <c r="C16" s="40">
        <v>0.25</v>
      </c>
      <c r="D16" s="40">
        <v>0.25</v>
      </c>
      <c r="E16" s="40">
        <v>0.25</v>
      </c>
      <c r="F16" s="40">
        <v>0.25</v>
      </c>
      <c r="G16" s="40"/>
    </row>
    <row r="17" spans="2:9" x14ac:dyDescent="0.25">
      <c r="B17" s="26" t="str">
        <f t="shared" si="0"/>
        <v>C1</v>
      </c>
      <c r="C17" s="12">
        <f>C7*C$16</f>
        <v>1.607232098236595E-2</v>
      </c>
      <c r="D17" s="12">
        <f>D$16*D7</f>
        <v>0.18379741727199353</v>
      </c>
      <c r="E17" s="12">
        <f>E$16*E7</f>
        <v>1.7264598146951086E-2</v>
      </c>
      <c r="F17" s="12">
        <f>F$16*F7</f>
        <v>0.170087265675501</v>
      </c>
      <c r="G17" s="12">
        <f>SUM(C17:F17)</f>
        <v>0.38722160207681156</v>
      </c>
    </row>
    <row r="18" spans="2:9" x14ac:dyDescent="0.25">
      <c r="B18" s="26" t="str">
        <f t="shared" si="0"/>
        <v>C2</v>
      </c>
      <c r="C18" s="12">
        <f t="shared" ref="C18:C19" si="1">C8*C$16</f>
        <v>4.6173341900478344E-2</v>
      </c>
      <c r="D18" s="12">
        <f>D$16*D8</f>
        <v>1.6347861178369654E-2</v>
      </c>
      <c r="E18" s="12">
        <f>E$16*E8</f>
        <v>6.2648136177547928E-2</v>
      </c>
      <c r="F18" s="12">
        <f t="shared" ref="F18" si="2">F$16*F8</f>
        <v>6.2648136177547928E-2</v>
      </c>
      <c r="G18" s="12">
        <f>SUM(C18:F18)</f>
        <v>0.18781747543394384</v>
      </c>
    </row>
    <row r="19" spans="2:9" x14ac:dyDescent="0.25">
      <c r="B19" s="26" t="str">
        <f t="shared" si="0"/>
        <v>C3</v>
      </c>
      <c r="C19" s="12">
        <f t="shared" si="1"/>
        <v>0.1877543371171557</v>
      </c>
      <c r="D19" s="12">
        <f>D$16*D9</f>
        <v>4.9854721549636806E-2</v>
      </c>
      <c r="E19" s="12">
        <f>E$16*E9</f>
        <v>0.17008726567550095</v>
      </c>
      <c r="F19" s="12">
        <f>F$16*F9</f>
        <v>1.7264598146951086E-2</v>
      </c>
      <c r="G19" s="43">
        <f>SUM(C19:F19)</f>
        <v>0.4249609224892445</v>
      </c>
    </row>
    <row r="20" spans="2:9" x14ac:dyDescent="0.25">
      <c r="G20" s="41">
        <f>SUM(G17:G19)</f>
        <v>1</v>
      </c>
    </row>
    <row r="25" spans="2:9" x14ac:dyDescent="0.25">
      <c r="B25" s="45">
        <f t="shared" ref="B25" si="3">B15</f>
        <v>0</v>
      </c>
      <c r="C25" s="45"/>
      <c r="D25" s="45"/>
      <c r="E25" s="45"/>
      <c r="F25" s="45"/>
      <c r="G25" s="45"/>
    </row>
    <row r="26" spans="2:9" x14ac:dyDescent="0.25">
      <c r="B26" s="45" t="str">
        <f t="shared" ref="B26" si="4">B16</f>
        <v>Piority diagonal</v>
      </c>
      <c r="C26" s="45"/>
      <c r="D26" s="45"/>
      <c r="E26" s="45"/>
      <c r="F26" s="45"/>
      <c r="G26" s="45"/>
    </row>
    <row r="27" spans="2:9" ht="30" x14ac:dyDescent="0.25">
      <c r="B27" s="2"/>
      <c r="C27" s="37" t="s">
        <v>5</v>
      </c>
      <c r="D27" s="37" t="s">
        <v>2</v>
      </c>
      <c r="E27" s="37" t="s">
        <v>15</v>
      </c>
      <c r="F27" s="37" t="s">
        <v>16</v>
      </c>
      <c r="G27" s="38" t="s">
        <v>39</v>
      </c>
    </row>
    <row r="28" spans="2:9" ht="30" x14ac:dyDescent="0.25">
      <c r="B28" s="39" t="s">
        <v>37</v>
      </c>
      <c r="C28" s="40">
        <v>0.5</v>
      </c>
      <c r="D28" s="40">
        <v>0.16666666666666599</v>
      </c>
      <c r="E28" s="40">
        <v>0.16666666666666599</v>
      </c>
      <c r="F28" s="40">
        <v>0.16666666666666599</v>
      </c>
      <c r="G28" s="40"/>
      <c r="I28" s="42"/>
    </row>
    <row r="29" spans="2:9" x14ac:dyDescent="0.25">
      <c r="B29" s="26" t="s">
        <v>28</v>
      </c>
      <c r="C29" s="12">
        <f>C7*C$28</f>
        <v>3.21446419647319E-2</v>
      </c>
      <c r="D29" s="12">
        <f t="shared" ref="D29:E29" si="5">D7*D$28</f>
        <v>0.12253161151466185</v>
      </c>
      <c r="E29" s="12">
        <f t="shared" si="5"/>
        <v>1.1509732097967344E-2</v>
      </c>
      <c r="F29" s="12">
        <f>F7*F$28</f>
        <v>0.11339151045033355</v>
      </c>
      <c r="G29" s="12">
        <f>SUM(C29:F29)</f>
        <v>0.27957749602769466</v>
      </c>
    </row>
    <row r="30" spans="2:9" x14ac:dyDescent="0.25">
      <c r="B30" s="26" t="s">
        <v>29</v>
      </c>
      <c r="C30" s="12">
        <f t="shared" ref="C30:F30" si="6">C8*C$28</f>
        <v>9.2346683800956689E-2</v>
      </c>
      <c r="D30" s="12">
        <f>D8*D$28</f>
        <v>1.0898574118913059E-2</v>
      </c>
      <c r="E30" s="12">
        <f>E8*E$28</f>
        <v>4.1765424118365119E-2</v>
      </c>
      <c r="F30" s="12">
        <f t="shared" si="6"/>
        <v>4.1765424118365119E-2</v>
      </c>
      <c r="G30" s="12">
        <f>SUM(C30:F30)</f>
        <v>0.18677610615659998</v>
      </c>
    </row>
    <row r="31" spans="2:9" x14ac:dyDescent="0.25">
      <c r="B31" s="26" t="s">
        <v>30</v>
      </c>
      <c r="C31" s="12">
        <f t="shared" ref="C31:F31" si="7">C9*C$28</f>
        <v>0.37550867423431139</v>
      </c>
      <c r="D31" s="12">
        <f>D9*D$28</f>
        <v>3.323648103309107E-2</v>
      </c>
      <c r="E31" s="12">
        <f>E9*E$28</f>
        <v>0.11339151045033351</v>
      </c>
      <c r="F31" s="12">
        <f t="shared" si="7"/>
        <v>1.1509732097967344E-2</v>
      </c>
      <c r="G31" s="43">
        <f>SUM(C31:F31)</f>
        <v>0.53364639781570333</v>
      </c>
    </row>
    <row r="32" spans="2:9" x14ac:dyDescent="0.25">
      <c r="G32" s="41">
        <f>SUM(G29:G31)</f>
        <v>0.999999999999998</v>
      </c>
    </row>
    <row r="35" spans="2:7" x14ac:dyDescent="0.25">
      <c r="B35" s="50" t="s">
        <v>41</v>
      </c>
      <c r="C35" s="50"/>
    </row>
    <row r="36" spans="2:7" x14ac:dyDescent="0.25">
      <c r="B36" s="49" t="s">
        <v>40</v>
      </c>
      <c r="C36" s="49"/>
      <c r="D36" s="49"/>
      <c r="E36" s="49"/>
      <c r="F36" s="49"/>
      <c r="G36" s="49"/>
    </row>
    <row r="37" spans="2:7" x14ac:dyDescent="0.25">
      <c r="B37" s="49"/>
      <c r="C37" s="49"/>
      <c r="D37" s="49"/>
      <c r="E37" s="49"/>
      <c r="F37" s="49"/>
      <c r="G37" s="49"/>
    </row>
    <row r="38" spans="2:7" x14ac:dyDescent="0.25">
      <c r="B38" s="49"/>
      <c r="C38" s="49"/>
      <c r="D38" s="49"/>
      <c r="E38" s="49"/>
      <c r="F38" s="49"/>
      <c r="G38" s="49"/>
    </row>
    <row r="39" spans="2:7" x14ac:dyDescent="0.25">
      <c r="B39" s="49"/>
      <c r="C39" s="49"/>
      <c r="D39" s="49"/>
      <c r="E39" s="49"/>
      <c r="F39" s="49"/>
      <c r="G39" s="49"/>
    </row>
    <row r="40" spans="2:7" x14ac:dyDescent="0.25">
      <c r="B40" s="49"/>
      <c r="C40" s="49"/>
      <c r="D40" s="49"/>
      <c r="E40" s="49"/>
      <c r="F40" s="49"/>
      <c r="G40" s="49"/>
    </row>
    <row r="41" spans="2:7" x14ac:dyDescent="0.25">
      <c r="B41" s="49"/>
      <c r="C41" s="49"/>
      <c r="D41" s="49"/>
      <c r="E41" s="49"/>
      <c r="F41" s="49"/>
      <c r="G41" s="49"/>
    </row>
  </sheetData>
  <mergeCells count="8">
    <mergeCell ref="B25:G25"/>
    <mergeCell ref="B26:G26"/>
    <mergeCell ref="B36:G41"/>
    <mergeCell ref="B35:C35"/>
    <mergeCell ref="B3:G3"/>
    <mergeCell ref="B4:G4"/>
    <mergeCell ref="B14:G14"/>
    <mergeCell ref="B13:G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Ex 1-7</vt:lpstr>
      <vt:lpstr>8.1</vt:lpstr>
      <vt:lpstr>8.2</vt:lpstr>
      <vt:lpstr>8.3</vt:lpstr>
      <vt:lpstr>8.4</vt:lpstr>
      <vt:lpstr>Syn</vt:lpstr>
      <vt:lpstr>Sensitivity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varona henao</dc:creator>
  <cp:lastModifiedBy>Mateo Toquica</cp:lastModifiedBy>
  <dcterms:created xsi:type="dcterms:W3CDTF">2020-03-31T09:18:01Z</dcterms:created>
  <dcterms:modified xsi:type="dcterms:W3CDTF">2020-04-14T13:11:44Z</dcterms:modified>
</cp:coreProperties>
</file>