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 activeTab="1"/>
  </bookViews>
  <sheets>
    <sheet name="Datos Recolectados" sheetId="1" r:id="rId1"/>
    <sheet name="Tabulación de datos" sheetId="2" r:id="rId2"/>
  </sheets>
  <calcPr calcId="144525"/>
</workbook>
</file>

<file path=xl/calcChain.xml><?xml version="1.0" encoding="utf-8"?>
<calcChain xmlns="http://schemas.openxmlformats.org/spreadsheetml/2006/main">
  <c r="M7" i="2" l="1"/>
  <c r="L4" i="2" l="1"/>
  <c r="L5" i="2"/>
  <c r="L2" i="2"/>
  <c r="L7" i="2" s="1"/>
  <c r="L8" i="2" l="1"/>
  <c r="L9" i="2" s="1"/>
  <c r="M9" i="2" s="1"/>
  <c r="L10" i="2" l="1"/>
  <c r="L11" i="2" s="1"/>
  <c r="B8" i="2" s="1"/>
  <c r="C8" i="2" s="1"/>
  <c r="B9" i="2" l="1"/>
  <c r="E8" i="2"/>
  <c r="C9" i="2"/>
  <c r="D9" i="2" s="1"/>
  <c r="D8" i="2"/>
  <c r="F8" i="2" l="1"/>
  <c r="G8" i="2"/>
  <c r="B10" i="2"/>
  <c r="E9" i="2"/>
  <c r="C10" i="2"/>
  <c r="F9" i="2" l="1"/>
  <c r="G9" i="2"/>
  <c r="H9" i="2" s="1"/>
  <c r="H8" i="2"/>
  <c r="B11" i="2"/>
  <c r="C11" i="2" s="1"/>
  <c r="E10" i="2"/>
  <c r="D10" i="2"/>
  <c r="G10" i="2" l="1"/>
  <c r="F10" i="2"/>
  <c r="E11" i="2"/>
  <c r="D11" i="2"/>
  <c r="B12" i="2"/>
  <c r="F11" i="2" l="1"/>
  <c r="G11" i="2"/>
  <c r="H11" i="2" s="1"/>
  <c r="H10" i="2"/>
  <c r="C12" i="2"/>
  <c r="B13" i="2" s="1"/>
  <c r="C13" i="2" l="1"/>
  <c r="B14" i="2" s="1"/>
  <c r="D12" i="2"/>
  <c r="E12" i="2"/>
  <c r="D13" i="2" l="1"/>
  <c r="C14" i="2"/>
  <c r="B15" i="2" s="1"/>
  <c r="D14" i="2"/>
  <c r="E13" i="2"/>
  <c r="G12" i="2"/>
  <c r="F12" i="2"/>
  <c r="E14" i="2" l="1"/>
  <c r="F14" i="2" s="1"/>
  <c r="G13" i="2"/>
  <c r="H13" i="2" s="1"/>
  <c r="F13" i="2"/>
  <c r="C15" i="2"/>
  <c r="B16" i="2" s="1"/>
  <c r="H12" i="2"/>
  <c r="G14" i="2" l="1"/>
  <c r="H14" i="2" s="1"/>
  <c r="D15" i="2"/>
  <c r="E15" i="2"/>
  <c r="G15" i="2" s="1"/>
  <c r="H15" i="2" s="1"/>
  <c r="C16" i="2"/>
  <c r="E16" i="2" s="1"/>
  <c r="D16" i="2" l="1"/>
  <c r="D17" i="2" s="1"/>
  <c r="F15" i="2"/>
  <c r="G16" i="2"/>
  <c r="E17" i="2"/>
  <c r="F16" i="2" l="1"/>
  <c r="F17" i="2" s="1"/>
  <c r="L3" i="2" s="1"/>
  <c r="H16" i="2"/>
  <c r="H17" i="2" s="1"/>
  <c r="G17" i="2"/>
  <c r="I12" i="2" l="1"/>
  <c r="I9" i="2"/>
  <c r="I14" i="2"/>
  <c r="I10" i="2"/>
  <c r="I11" i="2"/>
  <c r="I13" i="2"/>
  <c r="I8" i="2"/>
  <c r="I15" i="2"/>
  <c r="I16" i="2"/>
  <c r="I17" i="2" l="1"/>
  <c r="L13" i="2" s="1"/>
  <c r="L14" i="2" s="1"/>
  <c r="L15" i="2" s="1"/>
</calcChain>
</file>

<file path=xl/sharedStrings.xml><?xml version="1.0" encoding="utf-8"?>
<sst xmlns="http://schemas.openxmlformats.org/spreadsheetml/2006/main" count="25" uniqueCount="25">
  <si>
    <t>Tabulación de datos Análisis de las muestras</t>
  </si>
  <si>
    <r>
      <rPr>
        <b/>
        <sz val="10"/>
        <color rgb="FF000000"/>
        <rFont val="Times New Roman"/>
        <family val="1"/>
      </rPr>
      <t>Variables Relevantes:</t>
    </r>
    <r>
      <rPr>
        <sz val="10"/>
        <color rgb="FF000000"/>
        <rFont val="Times New Roman"/>
        <family val="1"/>
      </rPr>
      <t xml:space="preserve"> La altura de las plantas de maíz en centímetros</t>
    </r>
  </si>
  <si>
    <t>Clases o Intervalos</t>
  </si>
  <si>
    <t>Nro de clases:</t>
  </si>
  <si>
    <t>Recorrido:</t>
  </si>
  <si>
    <t>Amplitud:</t>
  </si>
  <si>
    <t>Sobras:</t>
  </si>
  <si>
    <t>Sobras repartidas:</t>
  </si>
  <si>
    <t>Varianza:</t>
  </si>
  <si>
    <t>Desvío estandar:</t>
  </si>
  <si>
    <t>Porcentaje de desvío:</t>
  </si>
  <si>
    <t>N:</t>
  </si>
  <si>
    <t>Promedio:</t>
  </si>
  <si>
    <t>Mínimo:</t>
  </si>
  <si>
    <t>Máximo:</t>
  </si>
  <si>
    <t>Datos recolectados:</t>
  </si>
  <si>
    <t>Altura del maíz</t>
  </si>
  <si>
    <t>Media</t>
  </si>
  <si>
    <t>Frecuencia (f)</t>
  </si>
  <si>
    <t xml:space="preserve"> f* Media</t>
  </si>
  <si>
    <t>Frecuencia Relativa (fr)</t>
  </si>
  <si>
    <t>Porcentaje</t>
  </si>
  <si>
    <t xml:space="preserve">f* (Media-Promedio)^2 </t>
  </si>
  <si>
    <r>
      <rPr>
        <b/>
        <i/>
        <sz val="10"/>
        <color rgb="FF000000"/>
        <rFont val="Times New Roman"/>
        <family val="1"/>
      </rPr>
      <t xml:space="preserve">Nota: </t>
    </r>
    <r>
      <rPr>
        <i/>
        <sz val="10"/>
        <color rgb="FF000000"/>
        <rFont val="Times New Roman"/>
        <family val="1"/>
      </rPr>
      <t>Las siguientes medidas fueron tomadas por la misma persona utilizando el mismo instrumento de medición y corresponden a las alturas de las plantas expresadas en cm.</t>
    </r>
  </si>
  <si>
    <t>EL LOTE ES EXCELENTE, LA ALTURA PROMEDIO ESTÁ ENTRE LOS 222CM Y 226CM Y ADEMÁS POSEE UN PORCENTAJE DE DESVÍO MENOR A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</si>
</sst>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##0;###0"/>
    <numFmt numFmtId="165" formatCode="&quot;( &quot;000&quot; cm&quot;"/>
    <numFmt numFmtId="166" formatCode="&quot;- &quot;000&quot; cm ]&quot;"/>
    <numFmt numFmtId="167" formatCode="0.0000"/>
    <numFmt numFmtId="168" formatCode="0.000"/>
    <numFmt numFmtId="169" formatCode="0.0\ &quot; cm&quot;"/>
    <numFmt numFmtId="170" formatCode="0.000\ &quot; cm&quot;"/>
    <numFmt numFmtId="171" formatCode="0.0000\ &quot; cm&quot;"/>
    <numFmt numFmtId="172" formatCode="0.000%"/>
    <numFmt numFmtId="177" formatCode="0\ &quot; cm&quot;"/>
  </numFmts>
  <fonts count="23">
    <font>
      <sz val="10"/>
      <color rgb="FF000000"/>
      <name val="Times New Roman"/>
      <charset val="204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4"/>
      <name val="Calibri"/>
    </font>
    <font>
      <b/>
      <sz val="11"/>
      <name val="Calibri"/>
    </font>
    <font>
      <sz val="11"/>
      <name val="Calibri"/>
    </font>
    <font>
      <b/>
      <i/>
      <sz val="11"/>
      <name val="Calibri"/>
    </font>
    <font>
      <sz val="8"/>
      <color rgb="FF000000"/>
      <name val="Calibri"/>
      <family val="2"/>
    </font>
    <font>
      <sz val="14"/>
      <name val="Arial"/>
    </font>
    <font>
      <sz val="11"/>
      <name val="Arial"/>
    </font>
    <font>
      <sz val="14"/>
      <name val="Cambria Math"/>
    </font>
    <font>
      <sz val="14"/>
      <color rgb="FF000000"/>
      <name val="Cambria Math"/>
      <family val="2"/>
    </font>
    <font>
      <sz val="15"/>
      <name val="Cambria Math"/>
    </font>
    <font>
      <sz val="10"/>
      <name val="Cambria Math"/>
    </font>
    <font>
      <sz val="11"/>
      <name val="Cambria Math"/>
    </font>
    <font>
      <sz val="16"/>
      <name val="Cambria Math"/>
    </font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i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9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center" vertical="top"/>
    </xf>
    <xf numFmtId="164" fontId="12" fillId="0" borderId="0" xfId="0" applyNumberFormat="1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right" vertical="top"/>
    </xf>
    <xf numFmtId="164" fontId="8" fillId="2" borderId="3" xfId="0" applyNumberFormat="1" applyFont="1" applyFill="1" applyBorder="1" applyAlignment="1">
      <alignment horizontal="center" vertical="center" wrapText="1"/>
    </xf>
    <xf numFmtId="164" fontId="8" fillId="2" borderId="4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 wrapText="1"/>
    </xf>
    <xf numFmtId="164" fontId="8" fillId="2" borderId="7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164" fontId="8" fillId="2" borderId="8" xfId="0" applyNumberFormat="1" applyFont="1" applyFill="1" applyBorder="1" applyAlignment="1">
      <alignment horizontal="center" vertical="center" wrapText="1"/>
    </xf>
    <xf numFmtId="164" fontId="8" fillId="2" borderId="9" xfId="0" applyNumberFormat="1" applyFont="1" applyFill="1" applyBorder="1" applyAlignment="1">
      <alignment horizontal="center" vertical="center" wrapText="1"/>
    </xf>
    <xf numFmtId="164" fontId="8" fillId="2" borderId="10" xfId="0" applyNumberFormat="1" applyFont="1" applyFill="1" applyBorder="1" applyAlignment="1">
      <alignment horizontal="center" vertical="center" wrapText="1"/>
    </xf>
    <xf numFmtId="164" fontId="8" fillId="2" borderId="11" xfId="0" applyNumberFormat="1" applyFont="1" applyFill="1" applyBorder="1" applyAlignment="1">
      <alignment horizontal="center" vertical="center" wrapText="1"/>
    </xf>
    <xf numFmtId="164" fontId="8" fillId="2" borderId="12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9" fillId="2" borderId="26" xfId="0" applyFont="1" applyFill="1" applyBorder="1" applyAlignment="1">
      <alignment horizontal="left" vertical="top"/>
    </xf>
    <xf numFmtId="0" fontId="19" fillId="2" borderId="27" xfId="0" applyFont="1" applyFill="1" applyBorder="1" applyAlignment="1">
      <alignment horizontal="left" vertical="top"/>
    </xf>
    <xf numFmtId="0" fontId="19" fillId="2" borderId="28" xfId="0" applyFont="1" applyFill="1" applyBorder="1" applyAlignment="1">
      <alignment horizontal="left" vertical="top"/>
    </xf>
    <xf numFmtId="0" fontId="19" fillId="2" borderId="29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0" fillId="0" borderId="20" xfId="0" applyNumberFormat="1" applyFill="1" applyBorder="1" applyAlignment="1">
      <alignment horizontal="center" vertical="center"/>
    </xf>
    <xf numFmtId="10" fontId="0" fillId="0" borderId="20" xfId="1" applyNumberFormat="1" applyFont="1" applyFill="1" applyBorder="1" applyAlignment="1">
      <alignment horizontal="center" vertical="center"/>
    </xf>
    <xf numFmtId="0" fontId="0" fillId="0" borderId="37" xfId="0" applyNumberForma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10" fontId="0" fillId="0" borderId="37" xfId="1" applyNumberFormat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68" fontId="0" fillId="0" borderId="22" xfId="0" applyNumberFormat="1" applyFill="1" applyBorder="1" applyAlignment="1">
      <alignment horizontal="center" vertical="center"/>
    </xf>
    <xf numFmtId="168" fontId="0" fillId="0" borderId="39" xfId="0" applyNumberFormat="1" applyFill="1" applyBorder="1" applyAlignment="1">
      <alignment horizontal="center" vertical="center"/>
    </xf>
    <xf numFmtId="168" fontId="0" fillId="2" borderId="36" xfId="0" applyNumberForma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left" vertical="top"/>
    </xf>
    <xf numFmtId="0" fontId="19" fillId="2" borderId="33" xfId="0" applyFont="1" applyFill="1" applyBorder="1" applyAlignment="1">
      <alignment horizontal="left" vertical="top"/>
    </xf>
    <xf numFmtId="0" fontId="19" fillId="2" borderId="34" xfId="0" applyFont="1" applyFill="1" applyBorder="1" applyAlignment="1">
      <alignment horizontal="left" vertical="top"/>
    </xf>
    <xf numFmtId="169" fontId="0" fillId="0" borderId="27" xfId="0" applyNumberFormat="1" applyFill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 vertical="center"/>
    </xf>
    <xf numFmtId="169" fontId="0" fillId="0" borderId="33" xfId="0" applyNumberFormat="1" applyFill="1" applyBorder="1" applyAlignment="1">
      <alignment horizontal="center" vertical="center"/>
    </xf>
    <xf numFmtId="169" fontId="19" fillId="0" borderId="28" xfId="0" applyNumberFormat="1" applyFont="1" applyFill="1" applyBorder="1" applyAlignment="1">
      <alignment horizontal="center" vertical="center"/>
    </xf>
    <xf numFmtId="169" fontId="0" fillId="0" borderId="24" xfId="0" applyNumberFormat="1" applyFill="1" applyBorder="1" applyAlignment="1">
      <alignment horizontal="center" vertical="center"/>
    </xf>
    <xf numFmtId="169" fontId="0" fillId="0" borderId="25" xfId="0" applyNumberFormat="1" applyFill="1" applyBorder="1" applyAlignment="1">
      <alignment horizontal="center" vertical="center"/>
    </xf>
    <xf numFmtId="171" fontId="0" fillId="0" borderId="24" xfId="0" applyNumberFormat="1" applyFill="1" applyBorder="1" applyAlignment="1">
      <alignment horizontal="center" vertical="center"/>
    </xf>
    <xf numFmtId="167" fontId="0" fillId="0" borderId="32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/>
    </xf>
    <xf numFmtId="172" fontId="0" fillId="0" borderId="28" xfId="1" applyNumberFormat="1" applyFont="1" applyFill="1" applyBorder="1" applyAlignment="1">
      <alignment horizontal="center"/>
    </xf>
    <xf numFmtId="170" fontId="0" fillId="0" borderId="27" xfId="0" applyNumberFormat="1" applyFill="1" applyBorder="1" applyAlignment="1">
      <alignment horizontal="center"/>
    </xf>
    <xf numFmtId="0" fontId="21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 wrapText="1"/>
    </xf>
    <xf numFmtId="0" fontId="20" fillId="2" borderId="16" xfId="0" applyFont="1" applyFill="1" applyBorder="1" applyAlignment="1">
      <alignment horizontal="center" vertical="center"/>
    </xf>
    <xf numFmtId="0" fontId="20" fillId="2" borderId="4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top"/>
    </xf>
    <xf numFmtId="1" fontId="0" fillId="0" borderId="36" xfId="0" applyNumberFormat="1" applyFill="1" applyBorder="1" applyAlignment="1">
      <alignment horizontal="center" vertical="center"/>
    </xf>
    <xf numFmtId="177" fontId="0" fillId="0" borderId="36" xfId="0" applyNumberForma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top"/>
    </xf>
    <xf numFmtId="0" fontId="19" fillId="2" borderId="42" xfId="0" applyFont="1" applyFill="1" applyBorder="1" applyAlignment="1">
      <alignment horizontal="center" vertical="top"/>
    </xf>
    <xf numFmtId="0" fontId="0" fillId="2" borderId="20" xfId="0" applyFill="1" applyBorder="1" applyAlignment="1">
      <alignment horizontal="center"/>
    </xf>
    <xf numFmtId="166" fontId="0" fillId="0" borderId="20" xfId="0" applyNumberFormat="1" applyFill="1" applyBorder="1" applyAlignment="1">
      <alignment horizontal="left" vertical="top"/>
    </xf>
    <xf numFmtId="165" fontId="0" fillId="0" borderId="43" xfId="0" applyNumberFormat="1" applyFill="1" applyBorder="1" applyAlignment="1">
      <alignment horizontal="right" vertical="top"/>
    </xf>
    <xf numFmtId="165" fontId="0" fillId="0" borderId="44" xfId="0" applyNumberFormat="1" applyFill="1" applyBorder="1" applyAlignment="1">
      <alignment horizontal="right" vertical="top"/>
    </xf>
    <xf numFmtId="166" fontId="0" fillId="0" borderId="30" xfId="0" applyNumberFormat="1" applyFill="1" applyBorder="1" applyAlignment="1">
      <alignment horizontal="left" vertical="top"/>
    </xf>
    <xf numFmtId="0" fontId="19" fillId="2" borderId="43" xfId="0" applyFont="1" applyFill="1" applyBorder="1" applyAlignment="1">
      <alignment horizontal="center"/>
    </xf>
    <xf numFmtId="10" fontId="0" fillId="2" borderId="3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B2" sqref="B2:M16"/>
    </sheetView>
  </sheetViews>
  <sheetFormatPr baseColWidth="10" defaultColWidth="9.33203125" defaultRowHeight="12.75"/>
  <cols>
    <col min="1" max="4" width="7.83203125" customWidth="1"/>
    <col min="5" max="5" width="7.6640625" customWidth="1"/>
    <col min="6" max="13" width="7.83203125" customWidth="1"/>
    <col min="14" max="14" width="4.5" customWidth="1"/>
    <col min="15" max="15" width="3.33203125" customWidth="1"/>
    <col min="16" max="16" width="4.33203125" customWidth="1"/>
  </cols>
  <sheetData>
    <row r="1" spans="1:13" ht="15.95" customHeight="1">
      <c r="A1" s="1"/>
    </row>
    <row r="2" spans="1:13" ht="15.95" customHeight="1" thickBot="1">
      <c r="A2" s="2"/>
      <c r="B2" s="34" t="s">
        <v>15</v>
      </c>
    </row>
    <row r="3" spans="1:13" ht="12" customHeight="1">
      <c r="A3" s="3"/>
      <c r="B3" s="22">
        <v>234</v>
      </c>
      <c r="C3" s="23">
        <v>209</v>
      </c>
      <c r="D3" s="24">
        <v>231</v>
      </c>
      <c r="E3" s="24">
        <v>232</v>
      </c>
      <c r="F3" s="24">
        <v>215</v>
      </c>
      <c r="G3" s="23">
        <v>231</v>
      </c>
      <c r="H3" s="23">
        <v>216</v>
      </c>
      <c r="I3" s="23">
        <v>228</v>
      </c>
      <c r="J3" s="23">
        <v>238</v>
      </c>
      <c r="K3" s="24">
        <v>224</v>
      </c>
      <c r="L3" s="23">
        <v>219</v>
      </c>
      <c r="M3" s="25">
        <v>222</v>
      </c>
    </row>
    <row r="4" spans="1:13" ht="12" customHeight="1">
      <c r="A4" s="3"/>
      <c r="B4" s="26">
        <v>237</v>
      </c>
      <c r="C4" s="27">
        <v>224</v>
      </c>
      <c r="D4" s="28">
        <v>224</v>
      </c>
      <c r="E4" s="28">
        <v>226</v>
      </c>
      <c r="F4" s="28">
        <v>227</v>
      </c>
      <c r="G4" s="27">
        <v>225</v>
      </c>
      <c r="H4" s="27">
        <v>227</v>
      </c>
      <c r="I4" s="27">
        <v>227</v>
      </c>
      <c r="J4" s="27">
        <v>227</v>
      </c>
      <c r="K4" s="28">
        <v>223</v>
      </c>
      <c r="L4" s="27">
        <v>223</v>
      </c>
      <c r="M4" s="29">
        <v>217</v>
      </c>
    </row>
    <row r="5" spans="1:13" ht="20.100000000000001" customHeight="1">
      <c r="A5" s="4"/>
      <c r="B5" s="26">
        <v>204</v>
      </c>
      <c r="C5" s="27">
        <v>225</v>
      </c>
      <c r="D5" s="28">
        <v>227</v>
      </c>
      <c r="E5" s="28">
        <v>227</v>
      </c>
      <c r="F5" s="28">
        <v>225</v>
      </c>
      <c r="G5" s="27">
        <v>227</v>
      </c>
      <c r="H5" s="27">
        <v>225</v>
      </c>
      <c r="I5" s="27">
        <v>227</v>
      </c>
      <c r="J5" s="27">
        <v>225</v>
      </c>
      <c r="K5" s="28">
        <v>226</v>
      </c>
      <c r="L5" s="27">
        <v>227</v>
      </c>
      <c r="M5" s="29">
        <v>230</v>
      </c>
    </row>
    <row r="6" spans="1:13" ht="15.95" customHeight="1">
      <c r="A6" s="5"/>
      <c r="B6" s="26">
        <v>222</v>
      </c>
      <c r="C6" s="27">
        <v>223</v>
      </c>
      <c r="D6" s="28">
        <v>224</v>
      </c>
      <c r="E6" s="28">
        <v>226</v>
      </c>
      <c r="F6" s="28">
        <v>227</v>
      </c>
      <c r="G6" s="27">
        <v>224</v>
      </c>
      <c r="H6" s="27">
        <v>224</v>
      </c>
      <c r="I6" s="27">
        <v>224</v>
      </c>
      <c r="J6" s="27">
        <v>226</v>
      </c>
      <c r="K6" s="28">
        <v>225</v>
      </c>
      <c r="L6" s="27">
        <v>227</v>
      </c>
      <c r="M6" s="29">
        <v>209</v>
      </c>
    </row>
    <row r="7" spans="1:13" ht="15.95" customHeight="1">
      <c r="A7" s="5"/>
      <c r="B7" s="26">
        <v>221</v>
      </c>
      <c r="C7" s="27">
        <v>226</v>
      </c>
      <c r="D7" s="28">
        <v>224</v>
      </c>
      <c r="E7" s="28">
        <v>225</v>
      </c>
      <c r="F7" s="28">
        <v>224</v>
      </c>
      <c r="G7" s="27">
        <v>226</v>
      </c>
      <c r="H7" s="27">
        <v>226</v>
      </c>
      <c r="I7" s="27">
        <v>227</v>
      </c>
      <c r="J7" s="27">
        <v>223</v>
      </c>
      <c r="K7" s="28">
        <v>223</v>
      </c>
      <c r="L7" s="27">
        <v>224</v>
      </c>
      <c r="M7" s="29">
        <v>222</v>
      </c>
    </row>
    <row r="8" spans="1:13" ht="15.95" customHeight="1">
      <c r="B8" s="26">
        <v>212</v>
      </c>
      <c r="C8" s="27">
        <v>227</v>
      </c>
      <c r="D8" s="28">
        <v>225</v>
      </c>
      <c r="E8" s="28">
        <v>223</v>
      </c>
      <c r="F8" s="28">
        <v>225</v>
      </c>
      <c r="G8" s="27">
        <v>224</v>
      </c>
      <c r="H8" s="27">
        <v>226</v>
      </c>
      <c r="I8" s="27">
        <v>223</v>
      </c>
      <c r="J8" s="27">
        <v>226</v>
      </c>
      <c r="K8" s="28">
        <v>227</v>
      </c>
      <c r="L8" s="27">
        <v>225</v>
      </c>
      <c r="M8" s="29">
        <v>232</v>
      </c>
    </row>
    <row r="9" spans="1:13" ht="15.95" customHeight="1">
      <c r="A9" s="6"/>
      <c r="B9" s="26">
        <v>237</v>
      </c>
      <c r="C9" s="27">
        <v>223</v>
      </c>
      <c r="D9" s="28">
        <v>225</v>
      </c>
      <c r="E9" s="28">
        <v>226</v>
      </c>
      <c r="F9" s="28">
        <v>225</v>
      </c>
      <c r="G9" s="27">
        <v>223</v>
      </c>
      <c r="H9" s="27">
        <v>224</v>
      </c>
      <c r="I9" s="27">
        <v>224</v>
      </c>
      <c r="J9" s="27">
        <v>225</v>
      </c>
      <c r="K9" s="28">
        <v>225</v>
      </c>
      <c r="L9" s="27">
        <v>223</v>
      </c>
      <c r="M9" s="29">
        <v>222</v>
      </c>
    </row>
    <row r="10" spans="1:13" ht="15.95" customHeight="1">
      <c r="A10" s="6"/>
      <c r="B10" s="26">
        <v>236</v>
      </c>
      <c r="C10" s="27">
        <v>225</v>
      </c>
      <c r="D10" s="28">
        <v>226</v>
      </c>
      <c r="E10" s="28">
        <v>223</v>
      </c>
      <c r="F10" s="28">
        <v>224</v>
      </c>
      <c r="G10" s="27">
        <v>227</v>
      </c>
      <c r="H10" s="27">
        <v>224</v>
      </c>
      <c r="I10" s="27">
        <v>224</v>
      </c>
      <c r="J10" s="27">
        <v>227</v>
      </c>
      <c r="K10" s="28">
        <v>225</v>
      </c>
      <c r="L10" s="27">
        <v>227</v>
      </c>
      <c r="M10" s="29">
        <v>219</v>
      </c>
    </row>
    <row r="11" spans="1:13" ht="15.95" customHeight="1">
      <c r="A11" s="6"/>
      <c r="B11" s="26">
        <v>212</v>
      </c>
      <c r="C11" s="27">
        <v>224</v>
      </c>
      <c r="D11" s="28">
        <v>226</v>
      </c>
      <c r="E11" s="28">
        <v>227</v>
      </c>
      <c r="F11" s="28">
        <v>223</v>
      </c>
      <c r="G11" s="27">
        <v>227</v>
      </c>
      <c r="H11" s="27">
        <v>224</v>
      </c>
      <c r="I11" s="27">
        <v>223</v>
      </c>
      <c r="J11" s="27">
        <v>227</v>
      </c>
      <c r="K11" s="28">
        <v>226</v>
      </c>
      <c r="L11" s="27">
        <v>224</v>
      </c>
      <c r="M11" s="29">
        <v>234</v>
      </c>
    </row>
    <row r="12" spans="1:13" ht="15.95" customHeight="1">
      <c r="A12" s="6"/>
      <c r="B12" s="26">
        <v>221</v>
      </c>
      <c r="C12" s="27">
        <v>226</v>
      </c>
      <c r="D12" s="28">
        <v>223</v>
      </c>
      <c r="E12" s="28">
        <v>227</v>
      </c>
      <c r="F12" s="28">
        <v>226</v>
      </c>
      <c r="G12" s="27">
        <v>224</v>
      </c>
      <c r="H12" s="27">
        <v>224</v>
      </c>
      <c r="I12" s="27">
        <v>226</v>
      </c>
      <c r="J12" s="27">
        <v>224</v>
      </c>
      <c r="K12" s="28">
        <v>227</v>
      </c>
      <c r="L12" s="27">
        <v>226</v>
      </c>
      <c r="M12" s="29">
        <v>207</v>
      </c>
    </row>
    <row r="13" spans="1:13" ht="15.95" customHeight="1">
      <c r="B13" s="26">
        <v>207</v>
      </c>
      <c r="C13" s="27">
        <v>227</v>
      </c>
      <c r="D13" s="28">
        <v>224</v>
      </c>
      <c r="E13" s="28">
        <v>223</v>
      </c>
      <c r="F13" s="28">
        <v>224</v>
      </c>
      <c r="G13" s="27">
        <v>224</v>
      </c>
      <c r="H13" s="27">
        <v>227</v>
      </c>
      <c r="I13" s="27">
        <v>226</v>
      </c>
      <c r="J13" s="27">
        <v>225</v>
      </c>
      <c r="K13" s="28">
        <v>225</v>
      </c>
      <c r="L13" s="27">
        <v>227</v>
      </c>
      <c r="M13" s="29">
        <v>234</v>
      </c>
    </row>
    <row r="14" spans="1:13" ht="15.95" customHeight="1">
      <c r="B14" s="26">
        <v>206</v>
      </c>
      <c r="C14" s="27">
        <v>223</v>
      </c>
      <c r="D14" s="28">
        <v>226</v>
      </c>
      <c r="E14" s="28">
        <v>223</v>
      </c>
      <c r="F14" s="28">
        <v>225</v>
      </c>
      <c r="G14" s="27">
        <v>225</v>
      </c>
      <c r="H14" s="27">
        <v>225</v>
      </c>
      <c r="I14" s="27">
        <v>223</v>
      </c>
      <c r="J14" s="27">
        <v>224</v>
      </c>
      <c r="K14" s="28">
        <v>223</v>
      </c>
      <c r="L14" s="27">
        <v>227</v>
      </c>
      <c r="M14" s="29">
        <v>231</v>
      </c>
    </row>
    <row r="15" spans="1:13" ht="15.95" customHeight="1">
      <c r="A15" s="7"/>
      <c r="B15" s="26">
        <v>217</v>
      </c>
      <c r="C15" s="27">
        <v>213</v>
      </c>
      <c r="D15" s="28">
        <v>219</v>
      </c>
      <c r="E15" s="28">
        <v>230</v>
      </c>
      <c r="F15" s="28">
        <v>244</v>
      </c>
      <c r="G15" s="27">
        <v>206</v>
      </c>
      <c r="H15" s="27">
        <v>226</v>
      </c>
      <c r="I15" s="27">
        <v>244</v>
      </c>
      <c r="J15" s="27">
        <v>223</v>
      </c>
      <c r="K15" s="28">
        <v>224</v>
      </c>
      <c r="L15" s="27">
        <v>226</v>
      </c>
      <c r="M15" s="29">
        <v>224</v>
      </c>
    </row>
    <row r="16" spans="1:13" ht="15.95" customHeight="1" thickBot="1">
      <c r="A16" s="7"/>
      <c r="B16" s="30">
        <v>201</v>
      </c>
      <c r="C16" s="31">
        <v>226</v>
      </c>
      <c r="D16" s="32">
        <v>205</v>
      </c>
      <c r="E16" s="32">
        <v>208</v>
      </c>
      <c r="F16" s="32">
        <v>215</v>
      </c>
      <c r="G16" s="31">
        <v>212</v>
      </c>
      <c r="H16" s="31">
        <v>227</v>
      </c>
      <c r="I16" s="31">
        <v>224</v>
      </c>
      <c r="J16" s="31">
        <v>223</v>
      </c>
      <c r="K16" s="32">
        <v>227</v>
      </c>
      <c r="L16" s="31">
        <v>208</v>
      </c>
      <c r="M16" s="33">
        <v>227</v>
      </c>
    </row>
    <row r="17" spans="1:1" ht="15.95" customHeight="1">
      <c r="A17" s="6"/>
    </row>
    <row r="18" spans="1:1" ht="15.95" customHeight="1"/>
    <row r="19" spans="1:1" ht="15.95" customHeight="1">
      <c r="A19" s="6"/>
    </row>
    <row r="20" spans="1:1" ht="15" customHeight="1"/>
    <row r="21" spans="1:1" ht="14.1" customHeight="1"/>
    <row r="22" spans="1:1" ht="15" customHeight="1"/>
    <row r="23" spans="1:1" ht="14.1" customHeight="1"/>
    <row r="24" spans="1:1" ht="15" customHeight="1"/>
    <row r="25" spans="1:1" ht="15" customHeight="1"/>
    <row r="26" spans="1:1" ht="15" customHeight="1"/>
    <row r="27" spans="1:1" ht="15" customHeight="1"/>
    <row r="28" spans="1:1" ht="14.1" customHeight="1"/>
    <row r="29" spans="1:1" ht="15" customHeight="1"/>
    <row r="30" spans="1:1" ht="14.1" customHeight="1"/>
    <row r="31" spans="1:1" ht="15" customHeight="1"/>
    <row r="32" spans="1:1" ht="14.1" customHeight="1"/>
    <row r="33" spans="1:5" ht="15" customHeight="1"/>
    <row r="34" spans="1:5" ht="18.95" customHeight="1">
      <c r="A34" s="8"/>
      <c r="C34" s="10"/>
      <c r="D34" s="10"/>
      <c r="E34" s="10"/>
    </row>
    <row r="35" spans="1:5" ht="18.95" customHeight="1">
      <c r="A35" s="9"/>
    </row>
    <row r="36" spans="1:5" ht="18.95" customHeight="1">
      <c r="A36" s="10"/>
    </row>
    <row r="37" spans="1:5" ht="15.95" customHeight="1">
      <c r="A37" s="5"/>
    </row>
    <row r="38" spans="1:5" ht="15.95" customHeight="1">
      <c r="A38" s="5"/>
    </row>
    <row r="39" spans="1:5" ht="15" customHeight="1">
      <c r="A39" s="11"/>
    </row>
    <row r="40" spans="1:5" ht="18.95" customHeight="1"/>
    <row r="41" spans="1:5" ht="93.95" customHeight="1">
      <c r="A41" s="12"/>
    </row>
    <row r="42" spans="1:5" ht="93.95" customHeight="1">
      <c r="A42" s="13"/>
    </row>
    <row r="43" spans="1:5" ht="93.95" customHeight="1">
      <c r="A43" s="14"/>
    </row>
    <row r="44" spans="1:5" ht="101.1" customHeight="1">
      <c r="A44" s="15"/>
    </row>
    <row r="45" spans="1:5" ht="101.1" customHeight="1"/>
    <row r="46" spans="1:5" ht="101.1" customHeight="1">
      <c r="A46" s="16"/>
    </row>
    <row r="47" spans="1:5" ht="101.1" customHeight="1"/>
    <row r="48" spans="1:5" ht="101.1" customHeight="1"/>
    <row r="49" spans="1:1" ht="93.95" customHeight="1"/>
    <row r="50" spans="1:1" ht="93.95" customHeight="1">
      <c r="A50" s="17"/>
    </row>
    <row r="51" spans="1:1" ht="72.95" customHeight="1">
      <c r="A51" s="18"/>
    </row>
    <row r="52" spans="1:1" ht="108" customHeight="1">
      <c r="A52" s="19"/>
    </row>
    <row r="53" spans="1:1" ht="77.099999999999994" customHeight="1">
      <c r="A53" s="20"/>
    </row>
    <row r="54" spans="1:1" ht="77.099999999999994" customHeight="1">
      <c r="A54" s="20"/>
    </row>
    <row r="55" spans="1:1" ht="108" customHeight="1"/>
    <row r="56" spans="1:1" ht="108" customHeight="1">
      <c r="A56" s="21"/>
    </row>
    <row r="57" spans="1:1" ht="108" customHeight="1">
      <c r="A57" s="19"/>
    </row>
    <row r="58" spans="1:1" ht="12" customHeight="1"/>
    <row r="59" spans="1:1" ht="12" customHeight="1"/>
    <row r="60" spans="1:1" ht="9" customHeight="1"/>
    <row r="61" spans="1:1" ht="17.100000000000001" customHeight="1"/>
    <row r="62" spans="1:1" ht="12" customHeight="1"/>
    <row r="63" spans="1:1" ht="12" customHeight="1"/>
    <row r="64" spans="1:1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1.1" customHeight="1"/>
    <row r="72" ht="15" customHeight="1"/>
    <row r="73" ht="9.9499999999999993" customHeight="1"/>
    <row r="74" ht="9.9499999999999993" customHeight="1"/>
    <row r="75" ht="9" customHeight="1"/>
    <row r="76" ht="9" customHeight="1"/>
    <row r="77" ht="9.9499999999999993" customHeight="1"/>
    <row r="78" ht="9.9499999999999993" customHeight="1"/>
    <row r="79" ht="9.9499999999999993" customHeight="1"/>
    <row r="80" ht="9" customHeight="1"/>
    <row r="81" ht="9.9499999999999993" customHeight="1"/>
    <row r="82" ht="9.9499999999999993" customHeight="1"/>
    <row r="83" ht="9.9499999999999993" customHeight="1"/>
    <row r="84" ht="9.9499999999999993" customHeight="1"/>
    <row r="85" ht="9.9499999999999993" customHeight="1"/>
    <row r="86" ht="9.9499999999999993" customHeight="1"/>
    <row r="87" ht="12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topLeftCell="B1" workbookViewId="0">
      <selection activeCell="D12" sqref="D12"/>
    </sheetView>
  </sheetViews>
  <sheetFormatPr baseColWidth="10" defaultRowHeight="12.75"/>
  <cols>
    <col min="5" max="5" width="15.33203125" customWidth="1"/>
    <col min="7" max="7" width="22.1640625" customWidth="1"/>
    <col min="9" max="9" width="22.1640625" customWidth="1"/>
    <col min="11" max="11" width="20.5" customWidth="1"/>
    <col min="12" max="12" width="13.6640625" bestFit="1" customWidth="1"/>
  </cols>
  <sheetData>
    <row r="1" spans="2:13" ht="13.5" thickBot="1"/>
    <row r="2" spans="2:13" ht="16.5" thickBot="1">
      <c r="B2" s="75" t="s">
        <v>0</v>
      </c>
      <c r="C2" s="76"/>
      <c r="D2" s="76"/>
      <c r="E2" s="76"/>
      <c r="F2" s="76"/>
      <c r="G2" s="76"/>
      <c r="H2" s="76"/>
      <c r="I2" s="77"/>
      <c r="K2" s="38" t="s">
        <v>11</v>
      </c>
      <c r="L2" s="37">
        <f>COUNT('Datos Recolectados'!B3:M16)</f>
        <v>168</v>
      </c>
      <c r="M2" s="35"/>
    </row>
    <row r="3" spans="2:13">
      <c r="K3" s="39" t="s">
        <v>12</v>
      </c>
      <c r="L3" s="62">
        <f>F17/L2</f>
        <v>223.57142857142858</v>
      </c>
      <c r="M3" s="35"/>
    </row>
    <row r="4" spans="2:13">
      <c r="B4" s="78" t="s">
        <v>1</v>
      </c>
      <c r="C4" s="78"/>
      <c r="D4" s="78"/>
      <c r="E4" s="78"/>
      <c r="F4" s="78"/>
      <c r="G4" s="78"/>
      <c r="K4" s="39" t="s">
        <v>13</v>
      </c>
      <c r="L4" s="60">
        <f>MIN('Datos Recolectados'!B3:M16)</f>
        <v>201</v>
      </c>
      <c r="M4" s="35"/>
    </row>
    <row r="5" spans="2:13" ht="13.5" thickBot="1">
      <c r="K5" s="40" t="s">
        <v>14</v>
      </c>
      <c r="L5" s="61">
        <f>MAX('Datos Recolectados'!B3:M16)</f>
        <v>244</v>
      </c>
      <c r="M5" s="35"/>
    </row>
    <row r="6" spans="2:13" ht="13.5" thickBot="1">
      <c r="B6" s="81" t="s">
        <v>2</v>
      </c>
      <c r="C6" s="82"/>
      <c r="L6" s="35"/>
      <c r="M6" s="35"/>
    </row>
    <row r="7" spans="2:13" ht="13.5" thickBot="1">
      <c r="B7" s="88" t="s">
        <v>16</v>
      </c>
      <c r="C7" s="83"/>
      <c r="D7" s="41" t="s">
        <v>17</v>
      </c>
      <c r="E7" s="41" t="s">
        <v>18</v>
      </c>
      <c r="F7" s="41" t="s">
        <v>19</v>
      </c>
      <c r="G7" s="41" t="s">
        <v>20</v>
      </c>
      <c r="H7" s="41" t="s">
        <v>21</v>
      </c>
      <c r="I7" s="42" t="s">
        <v>22</v>
      </c>
      <c r="K7" s="38" t="s">
        <v>3</v>
      </c>
      <c r="L7" s="63">
        <f>(1+(1.44*LN(L2)))</f>
        <v>8.3785081303406912</v>
      </c>
      <c r="M7" s="79">
        <f>ROUNDUP(L7, 0)</f>
        <v>9</v>
      </c>
    </row>
    <row r="8" spans="2:13" ht="13.5" thickBot="1">
      <c r="B8" s="85">
        <f>L4-L11</f>
        <v>200</v>
      </c>
      <c r="C8" s="84">
        <f>B8+$M$9</f>
        <v>205</v>
      </c>
      <c r="D8" s="36">
        <f>(B8+C8)/2</f>
        <v>202.5</v>
      </c>
      <c r="E8" s="43">
        <f>COUNTIFS('Datos Recolectados'!$B$3:$M$16, CONCATENATE("&gt;", B8), 'Datos Recolectados'!$B$3:$M$16, CONCATENATE("&lt;=", C8))</f>
        <v>3</v>
      </c>
      <c r="F8" s="43">
        <f>E8*D8</f>
        <v>607.5</v>
      </c>
      <c r="G8" s="36">
        <f>E8/$L$2</f>
        <v>1.7857142857142856E-2</v>
      </c>
      <c r="H8" s="44">
        <f>G8</f>
        <v>1.7857142857142856E-2</v>
      </c>
      <c r="I8" s="50">
        <f>E8*(D8-$L$3)^2</f>
        <v>1332.0153061224505</v>
      </c>
      <c r="K8" s="39" t="s">
        <v>4</v>
      </c>
      <c r="L8" s="56">
        <f>L5-L4</f>
        <v>43</v>
      </c>
      <c r="M8" s="57"/>
    </row>
    <row r="9" spans="2:13" ht="13.5" thickBot="1">
      <c r="B9" s="85">
        <f>C8</f>
        <v>205</v>
      </c>
      <c r="C9" s="84">
        <f>B9+$M$9</f>
        <v>210</v>
      </c>
      <c r="D9" s="36">
        <f t="shared" ref="D9:D16" si="0">(B9+C9)/2</f>
        <v>207.5</v>
      </c>
      <c r="E9" s="43">
        <f>COUNTIFS('Datos Recolectados'!$B$3:$M$16, CONCATENATE("&gt;", B9), 'Datos Recolectados'!$B$3:$M$16, CONCATENATE("&lt;=", C9))</f>
        <v>8</v>
      </c>
      <c r="F9" s="43">
        <f t="shared" ref="F9:F16" si="1">E9*D9</f>
        <v>1660</v>
      </c>
      <c r="G9" s="36">
        <f t="shared" ref="G9:G16" si="2">E9/$L$2</f>
        <v>4.7619047619047616E-2</v>
      </c>
      <c r="H9" s="44">
        <f t="shared" ref="H9:H16" si="3">G9</f>
        <v>4.7619047619047616E-2</v>
      </c>
      <c r="I9" s="50">
        <f t="shared" ref="I9:I16" si="4">E9*(D9-$L$3)^2</f>
        <v>2066.326530612248</v>
      </c>
      <c r="K9" s="39" t="s">
        <v>5</v>
      </c>
      <c r="L9" s="58">
        <f>L8/M7</f>
        <v>4.7777777777777777</v>
      </c>
      <c r="M9" s="80">
        <f>ROUNDUP(L9, 0)</f>
        <v>5</v>
      </c>
    </row>
    <row r="10" spans="2:13">
      <c r="B10" s="85">
        <f t="shared" ref="B10:B16" si="5">C9</f>
        <v>210</v>
      </c>
      <c r="C10" s="84">
        <f>B10+$M$9</f>
        <v>215</v>
      </c>
      <c r="D10" s="36">
        <f t="shared" si="0"/>
        <v>212.5</v>
      </c>
      <c r="E10" s="43">
        <f>COUNTIFS('Datos Recolectados'!$B$3:$M$16, CONCATENATE("&gt;", B10), 'Datos Recolectados'!$B$3:$M$16, CONCATENATE("&lt;=", C10))</f>
        <v>6</v>
      </c>
      <c r="F10" s="43">
        <f t="shared" si="1"/>
        <v>1275</v>
      </c>
      <c r="G10" s="36">
        <f t="shared" si="2"/>
        <v>3.5714285714285712E-2</v>
      </c>
      <c r="H10" s="44">
        <f t="shared" si="3"/>
        <v>3.5714285714285712E-2</v>
      </c>
      <c r="I10" s="50">
        <f t="shared" si="4"/>
        <v>735.45918367347099</v>
      </c>
      <c r="K10" s="39" t="s">
        <v>6</v>
      </c>
      <c r="L10" s="56">
        <f>(M9*M7)-L8</f>
        <v>2</v>
      </c>
      <c r="M10" s="57"/>
    </row>
    <row r="11" spans="2:13" ht="13.5" thickBot="1">
      <c r="B11" s="85">
        <f t="shared" si="5"/>
        <v>215</v>
      </c>
      <c r="C11" s="84">
        <f>B11+$M$9</f>
        <v>220</v>
      </c>
      <c r="D11" s="36">
        <f t="shared" si="0"/>
        <v>217.5</v>
      </c>
      <c r="E11" s="43">
        <f>COUNTIFS('Datos Recolectados'!$B$3:$M$16, CONCATENATE("&gt;", B11), 'Datos Recolectados'!$B$3:$M$16, CONCATENATE("&lt;=", C11))</f>
        <v>6</v>
      </c>
      <c r="F11" s="43">
        <f t="shared" si="1"/>
        <v>1305</v>
      </c>
      <c r="G11" s="36">
        <f t="shared" si="2"/>
        <v>3.5714285714285712E-2</v>
      </c>
      <c r="H11" s="44">
        <f t="shared" si="3"/>
        <v>3.5714285714285712E-2</v>
      </c>
      <c r="I11" s="50">
        <f t="shared" si="4"/>
        <v>221.17346938775597</v>
      </c>
      <c r="K11" s="40" t="s">
        <v>7</v>
      </c>
      <c r="L11" s="59">
        <f>L10/2</f>
        <v>1</v>
      </c>
      <c r="M11" s="57"/>
    </row>
    <row r="12" spans="2:13" ht="13.5" thickBot="1">
      <c r="B12" s="85">
        <f t="shared" si="5"/>
        <v>220</v>
      </c>
      <c r="C12" s="84">
        <f>B12+$M$9</f>
        <v>225</v>
      </c>
      <c r="D12" s="36">
        <f t="shared" si="0"/>
        <v>222.5</v>
      </c>
      <c r="E12" s="43">
        <f>COUNTIFS('Datos Recolectados'!$B$3:$M$16, CONCATENATE("&gt;", B12), 'Datos Recolectados'!$B$3:$M$16, CONCATENATE("&lt;=", C12))</f>
        <v>77</v>
      </c>
      <c r="F12" s="43">
        <f t="shared" si="1"/>
        <v>17132.5</v>
      </c>
      <c r="G12" s="36">
        <f t="shared" si="2"/>
        <v>0.45833333333333331</v>
      </c>
      <c r="H12" s="44">
        <f t="shared" si="3"/>
        <v>0.45833333333333331</v>
      </c>
      <c r="I12" s="50">
        <f t="shared" si="4"/>
        <v>88.392857142859157</v>
      </c>
      <c r="L12" s="35"/>
      <c r="M12" s="35"/>
    </row>
    <row r="13" spans="2:13">
      <c r="B13" s="85">
        <f t="shared" si="5"/>
        <v>225</v>
      </c>
      <c r="C13" s="84">
        <f t="shared" ref="C13:C16" si="6">B13+$M$9</f>
        <v>230</v>
      </c>
      <c r="D13" s="36">
        <f t="shared" si="0"/>
        <v>227.5</v>
      </c>
      <c r="E13" s="43">
        <f>COUNTIFS('Datos Recolectados'!$B$3:$M$16, CONCATENATE("&gt;", B13), 'Datos Recolectados'!$B$3:$M$16, CONCATENATE("&lt;=", C13))</f>
        <v>54</v>
      </c>
      <c r="F13" s="43">
        <f t="shared" si="1"/>
        <v>12285</v>
      </c>
      <c r="G13" s="36">
        <f t="shared" si="2"/>
        <v>0.32142857142857145</v>
      </c>
      <c r="H13" s="44">
        <f t="shared" si="3"/>
        <v>0.32142857142857145</v>
      </c>
      <c r="I13" s="50">
        <f t="shared" si="4"/>
        <v>833.41836734693368</v>
      </c>
      <c r="K13" s="53" t="s">
        <v>8</v>
      </c>
      <c r="L13" s="64">
        <f>I17/L2</f>
        <v>44.09013605442177</v>
      </c>
      <c r="M13" s="35"/>
    </row>
    <row r="14" spans="2:13">
      <c r="B14" s="85">
        <f t="shared" si="5"/>
        <v>230</v>
      </c>
      <c r="C14" s="84">
        <f t="shared" si="6"/>
        <v>235</v>
      </c>
      <c r="D14" s="36">
        <f t="shared" si="0"/>
        <v>232.5</v>
      </c>
      <c r="E14" s="43">
        <f>COUNTIFS('Datos Recolectados'!$B$3:$M$16, CONCATENATE("&gt;", B14), 'Datos Recolectados'!$B$3:$M$16, CONCATENATE("&lt;=", C14))</f>
        <v>8</v>
      </c>
      <c r="F14" s="43">
        <f t="shared" si="1"/>
        <v>1860</v>
      </c>
      <c r="G14" s="36">
        <f t="shared" si="2"/>
        <v>4.7619047619047616E-2</v>
      </c>
      <c r="H14" s="44">
        <f t="shared" si="3"/>
        <v>4.7619047619047616E-2</v>
      </c>
      <c r="I14" s="50">
        <f t="shared" si="4"/>
        <v>637.75510204081456</v>
      </c>
      <c r="J14" s="35"/>
      <c r="K14" s="54" t="s">
        <v>9</v>
      </c>
      <c r="L14" s="66">
        <f>SQRT(L13)</f>
        <v>6.6400403654211146</v>
      </c>
    </row>
    <row r="15" spans="2:13" ht="13.5" thickBot="1">
      <c r="B15" s="85">
        <f t="shared" si="5"/>
        <v>235</v>
      </c>
      <c r="C15" s="84">
        <f t="shared" si="6"/>
        <v>240</v>
      </c>
      <c r="D15" s="36">
        <f t="shared" si="0"/>
        <v>237.5</v>
      </c>
      <c r="E15" s="43">
        <f>COUNTIFS('Datos Recolectados'!$B$3:$M$16, CONCATENATE("&gt;", B15), 'Datos Recolectados'!$B$3:$M$16, CONCATENATE("&lt;=", C15))</f>
        <v>4</v>
      </c>
      <c r="F15" s="43">
        <f t="shared" si="1"/>
        <v>950</v>
      </c>
      <c r="G15" s="36">
        <f t="shared" si="2"/>
        <v>2.3809523809523808E-2</v>
      </c>
      <c r="H15" s="44">
        <f t="shared" si="3"/>
        <v>2.3809523809523808E-2</v>
      </c>
      <c r="I15" s="50">
        <f t="shared" si="4"/>
        <v>776.02040816326394</v>
      </c>
      <c r="J15" s="35"/>
      <c r="K15" s="55" t="s">
        <v>10</v>
      </c>
      <c r="L15" s="65">
        <f>L14/L3</f>
        <v>2.9699861059391566E-2</v>
      </c>
    </row>
    <row r="16" spans="2:13" ht="13.5" thickBot="1">
      <c r="B16" s="86">
        <f t="shared" si="5"/>
        <v>240</v>
      </c>
      <c r="C16" s="87">
        <f t="shared" si="6"/>
        <v>245</v>
      </c>
      <c r="D16" s="46">
        <f t="shared" si="0"/>
        <v>242.5</v>
      </c>
      <c r="E16" s="45">
        <f>COUNTIFS('Datos Recolectados'!$B$3:$M$16, CONCATENATE("&gt;", B16), 'Datos Recolectados'!$B$3:$M$16, CONCATENATE("&lt;=", C16))</f>
        <v>2</v>
      </c>
      <c r="F16" s="45">
        <f t="shared" si="1"/>
        <v>485</v>
      </c>
      <c r="G16" s="46">
        <f t="shared" si="2"/>
        <v>1.1904761904761904E-2</v>
      </c>
      <c r="H16" s="47">
        <f t="shared" si="3"/>
        <v>1.1904761904761904E-2</v>
      </c>
      <c r="I16" s="51">
        <f t="shared" si="4"/>
        <v>716.5816326530603</v>
      </c>
    </row>
    <row r="17" spans="2:11" ht="13.5" thickBot="1">
      <c r="D17" s="48">
        <f>SUM(D8:D16)</f>
        <v>2002.5</v>
      </c>
      <c r="E17" s="49">
        <f>SUM(E8:E16)</f>
        <v>168</v>
      </c>
      <c r="F17" s="49">
        <f>SUM(F8:F16)</f>
        <v>37560</v>
      </c>
      <c r="G17" s="49">
        <f>SUM(G8:G16)</f>
        <v>1.0000000000000002</v>
      </c>
      <c r="H17" s="89">
        <f>SUM(H8:H16)</f>
        <v>1.0000000000000002</v>
      </c>
      <c r="I17" s="52">
        <f>SUM(I8:I16)</f>
        <v>7407.1428571428569</v>
      </c>
    </row>
    <row r="19" spans="2:11" ht="12.75" customHeight="1">
      <c r="B19" s="67" t="s">
        <v>23</v>
      </c>
      <c r="C19" s="68"/>
      <c r="D19" s="68"/>
      <c r="E19" s="68"/>
      <c r="F19" s="68"/>
      <c r="G19" s="68"/>
      <c r="H19" s="68"/>
      <c r="I19" s="68"/>
    </row>
    <row r="20" spans="2:11">
      <c r="B20" s="68"/>
      <c r="C20" s="68"/>
      <c r="D20" s="68"/>
      <c r="E20" s="68"/>
      <c r="F20" s="68"/>
      <c r="G20" s="68"/>
      <c r="H20" s="68"/>
      <c r="I20" s="68"/>
    </row>
    <row r="21" spans="2:11" ht="13.5" thickBot="1"/>
    <row r="22" spans="2:11">
      <c r="B22" s="69" t="s">
        <v>24</v>
      </c>
      <c r="C22" s="70"/>
      <c r="D22" s="70"/>
      <c r="E22" s="70"/>
      <c r="F22" s="70"/>
      <c r="G22" s="70"/>
      <c r="H22" s="70"/>
      <c r="I22" s="70"/>
      <c r="J22" s="70"/>
      <c r="K22" s="71"/>
    </row>
    <row r="23" spans="2:11" ht="13.5" thickBot="1">
      <c r="B23" s="72"/>
      <c r="C23" s="73"/>
      <c r="D23" s="73"/>
      <c r="E23" s="73"/>
      <c r="F23" s="73"/>
      <c r="G23" s="73"/>
      <c r="H23" s="73"/>
      <c r="I23" s="73"/>
      <c r="J23" s="73"/>
      <c r="K23" s="74"/>
    </row>
  </sheetData>
  <mergeCells count="6">
    <mergeCell ref="B6:C6"/>
    <mergeCell ref="B19:I20"/>
    <mergeCell ref="B22:K23"/>
    <mergeCell ref="B2:I2"/>
    <mergeCell ref="B4:G4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Recolectados</vt:lpstr>
      <vt:lpstr>Tabulación de 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TP 11 Tabulación de Datos III.docx</dc:title>
  <dc:creator>Administrador</dc:creator>
  <cp:lastModifiedBy>Ale</cp:lastModifiedBy>
  <dcterms:created xsi:type="dcterms:W3CDTF">2020-08-15T11:32:30Z</dcterms:created>
  <dcterms:modified xsi:type="dcterms:W3CDTF">2020-08-18T15:01:32Z</dcterms:modified>
</cp:coreProperties>
</file>