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940" activeTab="3"/>
  </bookViews>
  <sheets>
    <sheet name="EJERCICIO 2 3 4 6" sheetId="1" r:id="rId1"/>
    <sheet name="EJERCICIO 5 (4a)" sheetId="5" r:id="rId2"/>
    <sheet name="EJERCICIO 5(4b)" sheetId="9" r:id="rId3"/>
    <sheet name="EJERECICIO 7" sheetId="10" r:id="rId4"/>
    <sheet name="EJERCICIO 8" sheetId="3" r:id="rId5"/>
    <sheet name="EJERCICIO 9" sheetId="4" r:id="rId6"/>
    <sheet name="EJ 10 INFECCION" sheetId="6" r:id="rId7"/>
    <sheet name="EJ 10 RECUPERACIÓN" sheetId="7" r:id="rId8"/>
    <sheet name="EJ 10 plantilla base" sheetId="8" r:id="rId9"/>
  </sheets>
  <definedNames>
    <definedName name="_xlnm._FilterDatabase" localSheetId="6" hidden="1">'EJ 10 INFECCION'!$E$1:$G$1</definedName>
    <definedName name="_xlnm._FilterDatabase" localSheetId="7" hidden="1">'EJ 10 RECUPERACIÓN'!$C$4:$D$4</definedName>
    <definedName name="_xlnm._FilterDatabase" localSheetId="0" hidden="1">'EJERCICIO 2 3 4 6'!#REF!</definedName>
    <definedName name="_xlnm._FilterDatabase" localSheetId="1" hidden="1">'EJERCICIO 5 (4a)'!$B$2:$I$2</definedName>
    <definedName name="_xlnm._FilterDatabase" localSheetId="2" hidden="1">'EJERCICIO 5(4b)'!$B$2:$H$25</definedName>
  </definedNames>
  <calcPr calcId="144525"/>
</workbook>
</file>

<file path=xl/calcChain.xml><?xml version="1.0" encoding="utf-8"?>
<calcChain xmlns="http://schemas.openxmlformats.org/spreadsheetml/2006/main">
  <c r="I4" i="9" l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4" i="5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B6" i="7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H9" i="5"/>
  <c r="H6" i="5"/>
  <c r="H10" i="5"/>
  <c r="H19" i="5"/>
  <c r="H5" i="5"/>
  <c r="H14" i="5"/>
  <c r="H22" i="5"/>
  <c r="H4" i="5"/>
  <c r="H18" i="5"/>
  <c r="H16" i="9"/>
  <c r="E24" i="9"/>
  <c r="D24" i="9"/>
  <c r="C24" i="9"/>
  <c r="F18" i="9"/>
  <c r="H18" i="9" s="1"/>
  <c r="F10" i="9"/>
  <c r="H10" i="9" s="1"/>
  <c r="F14" i="9"/>
  <c r="H14" i="9" s="1"/>
  <c r="F6" i="9"/>
  <c r="H6" i="9" s="1"/>
  <c r="F5" i="9"/>
  <c r="H5" i="9" s="1"/>
  <c r="F4" i="9"/>
  <c r="H4" i="9" s="1"/>
  <c r="F20" i="9"/>
  <c r="H20" i="9" s="1"/>
  <c r="F9" i="9"/>
  <c r="H9" i="9" s="1"/>
  <c r="F13" i="9"/>
  <c r="H13" i="9" s="1"/>
  <c r="F15" i="9"/>
  <c r="H15" i="9" s="1"/>
  <c r="F19" i="9"/>
  <c r="H19" i="9" s="1"/>
  <c r="F3" i="9"/>
  <c r="H3" i="9" s="1"/>
  <c r="F8" i="9"/>
  <c r="H8" i="9" s="1"/>
  <c r="F21" i="9"/>
  <c r="H21" i="9" s="1"/>
  <c r="F12" i="9"/>
  <c r="H12" i="9" s="1"/>
  <c r="F7" i="9"/>
  <c r="H7" i="9" s="1"/>
  <c r="F11" i="9"/>
  <c r="H11" i="9" s="1"/>
  <c r="F17" i="9"/>
  <c r="H17" i="9" s="1"/>
  <c r="F22" i="9"/>
  <c r="H22" i="9" s="1"/>
  <c r="F16" i="9"/>
  <c r="B13" i="1"/>
  <c r="W5" i="8"/>
  <c r="W8" i="8" s="1"/>
  <c r="V5" i="8"/>
  <c r="V8" i="8" s="1"/>
  <c r="U5" i="8"/>
  <c r="U8" i="8" s="1"/>
  <c r="T5" i="8"/>
  <c r="T8" i="8" s="1"/>
  <c r="S5" i="8"/>
  <c r="S8" i="8" s="1"/>
  <c r="R5" i="8"/>
  <c r="R8" i="8" s="1"/>
  <c r="Q5" i="8"/>
  <c r="Q8" i="8" s="1"/>
  <c r="P5" i="8"/>
  <c r="P8" i="8" s="1"/>
  <c r="O5" i="8"/>
  <c r="O8" i="8" s="1"/>
  <c r="N5" i="8"/>
  <c r="N8" i="8" s="1"/>
  <c r="M5" i="8"/>
  <c r="M8" i="8" s="1"/>
  <c r="L5" i="8"/>
  <c r="L8" i="8" s="1"/>
  <c r="K5" i="8"/>
  <c r="K8" i="8" s="1"/>
  <c r="J5" i="8"/>
  <c r="J8" i="8" s="1"/>
  <c r="I5" i="8"/>
  <c r="I8" i="8" s="1"/>
  <c r="H5" i="8"/>
  <c r="H8" i="8" s="1"/>
  <c r="G5" i="8"/>
  <c r="G8" i="8" s="1"/>
  <c r="F5" i="8"/>
  <c r="F8" i="8" s="1"/>
  <c r="E5" i="8"/>
  <c r="E8" i="8" s="1"/>
  <c r="D5" i="8"/>
  <c r="D8" i="8" s="1"/>
  <c r="D9" i="7"/>
  <c r="D17" i="7"/>
  <c r="D13" i="7"/>
  <c r="D24" i="7"/>
  <c r="D23" i="7"/>
  <c r="D22" i="7"/>
  <c r="D7" i="7"/>
  <c r="D18" i="7"/>
  <c r="D14" i="7"/>
  <c r="D12" i="7"/>
  <c r="D8" i="7"/>
  <c r="D21" i="7"/>
  <c r="D19" i="7"/>
  <c r="D6" i="7"/>
  <c r="D15" i="7"/>
  <c r="D20" i="7"/>
  <c r="D16" i="7"/>
  <c r="D10" i="7"/>
  <c r="D5" i="7"/>
  <c r="D11" i="7"/>
  <c r="F19" i="6"/>
  <c r="G19" i="6" s="1"/>
  <c r="F13" i="6"/>
  <c r="G13" i="6" s="1"/>
  <c r="F4" i="6"/>
  <c r="G4" i="6" s="1"/>
  <c r="F2" i="6"/>
  <c r="G2" i="6" s="1"/>
  <c r="F3" i="6"/>
  <c r="G3" i="6" s="1"/>
  <c r="F6" i="6"/>
  <c r="G6" i="6" s="1"/>
  <c r="F10" i="6"/>
  <c r="G10" i="6" s="1"/>
  <c r="F17" i="6"/>
  <c r="G17" i="6" s="1"/>
  <c r="F16" i="6"/>
  <c r="G16" i="6" s="1"/>
  <c r="F5" i="6"/>
  <c r="G5" i="6" s="1"/>
  <c r="F21" i="6"/>
  <c r="G21" i="6" s="1"/>
  <c r="F9" i="6"/>
  <c r="G9" i="6" s="1"/>
  <c r="F8" i="6"/>
  <c r="G8" i="6" s="1"/>
  <c r="F7" i="6"/>
  <c r="G7" i="6" s="1"/>
  <c r="F14" i="6"/>
  <c r="G14" i="6" s="1"/>
  <c r="F12" i="6"/>
  <c r="G12" i="6" s="1"/>
  <c r="F18" i="6"/>
  <c r="G18" i="6" s="1"/>
  <c r="F20" i="6"/>
  <c r="G20" i="6" s="1"/>
  <c r="F15" i="6"/>
  <c r="G15" i="6" s="1"/>
  <c r="F11" i="6"/>
  <c r="G11" i="6" s="1"/>
  <c r="E24" i="5"/>
  <c r="D24" i="5"/>
  <c r="C24" i="5"/>
  <c r="F18" i="5"/>
  <c r="F11" i="5"/>
  <c r="H11" i="5" s="1"/>
  <c r="F4" i="5"/>
  <c r="F21" i="5"/>
  <c r="H21" i="5" s="1"/>
  <c r="F22" i="5"/>
  <c r="F3" i="5"/>
  <c r="H3" i="5" s="1"/>
  <c r="F14" i="5"/>
  <c r="F17" i="5"/>
  <c r="H17" i="5" s="1"/>
  <c r="F5" i="5"/>
  <c r="F13" i="5"/>
  <c r="H13" i="5" s="1"/>
  <c r="F19" i="5"/>
  <c r="F7" i="5"/>
  <c r="H7" i="5" s="1"/>
  <c r="F10" i="5"/>
  <c r="F8" i="5"/>
  <c r="H8" i="5" s="1"/>
  <c r="F6" i="5"/>
  <c r="F15" i="5"/>
  <c r="H15" i="5" s="1"/>
  <c r="F9" i="5"/>
  <c r="F20" i="5"/>
  <c r="H20" i="5" s="1"/>
  <c r="F16" i="5"/>
  <c r="H16" i="5" s="1"/>
  <c r="F12" i="5"/>
  <c r="H12" i="5" s="1"/>
  <c r="D6" i="1"/>
  <c r="E8" i="4" s="1"/>
  <c r="E6" i="1"/>
  <c r="E8" i="1" s="1"/>
  <c r="F6" i="1"/>
  <c r="C8" i="4" s="1"/>
  <c r="G6" i="1"/>
  <c r="H6" i="1"/>
  <c r="I6" i="1"/>
  <c r="J6" i="1"/>
  <c r="K6" i="1"/>
  <c r="L6" i="1"/>
  <c r="F8" i="4" s="1"/>
  <c r="M6" i="1"/>
  <c r="N6" i="1"/>
  <c r="O6" i="1"/>
  <c r="P6" i="1"/>
  <c r="Q6" i="1"/>
  <c r="R6" i="1"/>
  <c r="S6" i="1"/>
  <c r="T6" i="1"/>
  <c r="U6" i="1"/>
  <c r="V6" i="1"/>
  <c r="G8" i="4" s="1"/>
  <c r="C6" i="1"/>
  <c r="C8" i="1" s="1"/>
  <c r="F24" i="9" l="1"/>
  <c r="D7" i="8"/>
  <c r="F7" i="8"/>
  <c r="H7" i="8"/>
  <c r="J7" i="8"/>
  <c r="L7" i="8"/>
  <c r="N7" i="8"/>
  <c r="P7" i="8"/>
  <c r="R7" i="8"/>
  <c r="T7" i="8"/>
  <c r="V7" i="8"/>
  <c r="E7" i="8"/>
  <c r="G7" i="8"/>
  <c r="I7" i="8"/>
  <c r="K7" i="8"/>
  <c r="M7" i="8"/>
  <c r="O7" i="8"/>
  <c r="Q7" i="8"/>
  <c r="S7" i="8"/>
  <c r="U7" i="8"/>
  <c r="W7" i="8"/>
  <c r="D8" i="1"/>
  <c r="D8" i="4"/>
  <c r="F24" i="5"/>
  <c r="K14" i="1"/>
  <c r="B4" i="3" s="1"/>
  <c r="F15" i="1"/>
  <c r="F14" i="1"/>
  <c r="F13" i="1"/>
  <c r="E15" i="1"/>
  <c r="E14" i="1"/>
  <c r="E13" i="1"/>
  <c r="D15" i="1"/>
  <c r="D14" i="1"/>
  <c r="D13" i="1"/>
  <c r="C15" i="1"/>
  <c r="C14" i="1"/>
  <c r="B15" i="1"/>
  <c r="B14" i="1"/>
  <c r="C13" i="1"/>
  <c r="Q8" i="1"/>
  <c r="K16" i="1"/>
  <c r="K15" i="1"/>
  <c r="S8" i="1"/>
  <c r="R8" i="1"/>
  <c r="P9" i="1"/>
  <c r="O8" i="1"/>
  <c r="N8" i="1"/>
  <c r="M8" i="1"/>
  <c r="L9" i="1"/>
  <c r="K8" i="1"/>
  <c r="J8" i="1"/>
  <c r="I8" i="1"/>
  <c r="H8" i="1"/>
  <c r="G8" i="1"/>
  <c r="F8" i="1"/>
  <c r="T8" i="1"/>
  <c r="U8" i="1"/>
  <c r="V9" i="1"/>
  <c r="F9" i="1" l="1"/>
  <c r="N9" i="1"/>
  <c r="L8" i="1"/>
  <c r="C16" i="1"/>
  <c r="D16" i="1"/>
  <c r="E16" i="1"/>
  <c r="F16" i="1"/>
  <c r="T4" i="3"/>
  <c r="R4" i="3"/>
  <c r="P4" i="3"/>
  <c r="N4" i="3"/>
  <c r="L4" i="3"/>
  <c r="J4" i="3"/>
  <c r="H4" i="3"/>
  <c r="F4" i="3"/>
  <c r="U4" i="3"/>
  <c r="C4" i="3"/>
  <c r="J9" i="1"/>
  <c r="P8" i="1"/>
  <c r="B16" i="1"/>
  <c r="S4" i="3"/>
  <c r="Q4" i="3"/>
  <c r="O4" i="3"/>
  <c r="M4" i="3"/>
  <c r="K4" i="3"/>
  <c r="I4" i="3"/>
  <c r="G4" i="3"/>
  <c r="E4" i="3"/>
  <c r="D4" i="3"/>
  <c r="R9" i="1"/>
  <c r="D9" i="1"/>
  <c r="H9" i="1"/>
  <c r="T9" i="1"/>
  <c r="V8" i="1"/>
  <c r="K17" i="1"/>
  <c r="C9" i="1"/>
  <c r="E9" i="1"/>
  <c r="G9" i="1"/>
  <c r="I9" i="1"/>
  <c r="K9" i="1"/>
  <c r="M9" i="1"/>
  <c r="O9" i="1"/>
  <c r="Q9" i="1"/>
  <c r="S9" i="1"/>
  <c r="U9" i="1"/>
</calcChain>
</file>

<file path=xl/sharedStrings.xml><?xml version="1.0" encoding="utf-8"?>
<sst xmlns="http://schemas.openxmlformats.org/spreadsheetml/2006/main" count="275" uniqueCount="81">
  <si>
    <t>Infectados activos (IA)</t>
  </si>
  <si>
    <t>Fallecidos (F)</t>
  </si>
  <si>
    <t>Recuperados ®</t>
  </si>
  <si>
    <t>Total de infectados (TI)</t>
  </si>
  <si>
    <t>Recuperados (R)</t>
  </si>
  <si>
    <t>Argentina</t>
  </si>
  <si>
    <t>Italia</t>
  </si>
  <si>
    <t xml:space="preserve">China </t>
  </si>
  <si>
    <t>EEUU</t>
  </si>
  <si>
    <t>Brasil</t>
  </si>
  <si>
    <t>Arabia Saudita</t>
  </si>
  <si>
    <t>Venezuela</t>
  </si>
  <si>
    <t>México</t>
  </si>
  <si>
    <t xml:space="preserve">Bolivia </t>
  </si>
  <si>
    <t>España</t>
  </si>
  <si>
    <t>India</t>
  </si>
  <si>
    <t>Australia</t>
  </si>
  <si>
    <t>Reuno Unido</t>
  </si>
  <si>
    <t xml:space="preserve">Japón </t>
  </si>
  <si>
    <t>Libia</t>
  </si>
  <si>
    <t>Angola</t>
  </si>
  <si>
    <t>Sudán</t>
  </si>
  <si>
    <t>Tanzania</t>
  </si>
  <si>
    <t>Peru</t>
  </si>
  <si>
    <t>Francia</t>
  </si>
  <si>
    <t>TOTALES</t>
  </si>
  <si>
    <t>F:</t>
  </si>
  <si>
    <t>R:</t>
  </si>
  <si>
    <t>TI:</t>
  </si>
  <si>
    <t>AII:</t>
  </si>
  <si>
    <t>4a. F/TI</t>
  </si>
  <si>
    <t>4b. R/TI</t>
  </si>
  <si>
    <t>Europa</t>
  </si>
  <si>
    <t>América</t>
  </si>
  <si>
    <t>Asia</t>
  </si>
  <si>
    <t>Oceanía</t>
  </si>
  <si>
    <t>África</t>
  </si>
  <si>
    <t xml:space="preserve"> Fallecidos (F)</t>
  </si>
  <si>
    <t>EJERCICIO 2:</t>
  </si>
  <si>
    <t>EJERCICIO 3</t>
  </si>
  <si>
    <t>EJERCICIO 4</t>
  </si>
  <si>
    <t>EJERCICIO 8</t>
  </si>
  <si>
    <t>medidas tomadas</t>
  </si>
  <si>
    <t>opinión</t>
  </si>
  <si>
    <t>EJERCICIO 9</t>
  </si>
  <si>
    <t>China</t>
  </si>
  <si>
    <t>n° de fallecidos (F)</t>
  </si>
  <si>
    <t>Total infectados(TI)</t>
  </si>
  <si>
    <t>F/TI</t>
  </si>
  <si>
    <t>cancelar reuniones masivas y cambio al teletrabajo</t>
  </si>
  <si>
    <t xml:space="preserve"> Cuarentena obligatoria (al inicio fue voluntaria)</t>
  </si>
  <si>
    <t>Cuarentena obligatoria (al inicio no sabían que pasab)</t>
  </si>
  <si>
    <t>Cuarentena obligatoria (al inicio cancelaron las clases)</t>
  </si>
  <si>
    <t>Cuarentena obligatoria (al inicio cancelaron las clases universidades y reuniones)</t>
  </si>
  <si>
    <t>Paises</t>
  </si>
  <si>
    <t xml:space="preserve">  Tienen pocos muertos, aunque tengan muchos contagiados, porque tienen muchos recursos.</t>
  </si>
  <si>
    <t>Sus muertos se deben a que tardaron en reacccionar y no tienen muchos recursos.</t>
  </si>
  <si>
    <t>Tienen relativamente pocos muertos ya que reaccionaron rápido y duramente.</t>
  </si>
  <si>
    <t>Murió demasiada gente porque al inicio de todo la gente seguía interactuando con otros.</t>
  </si>
  <si>
    <t>Sus muertos se deben principalmente a que tardaron en reaccionar, pero tienen buenos recursos.</t>
  </si>
  <si>
    <t>recuperados</t>
  </si>
  <si>
    <t>poblacion (millones)</t>
  </si>
  <si>
    <t>tasa de recuperación</t>
  </si>
  <si>
    <t>tasa de infección</t>
  </si>
  <si>
    <t>infectados totales</t>
  </si>
  <si>
    <t>EJERCICIO 10</t>
  </si>
  <si>
    <t>casos por millon de habitantes</t>
  </si>
  <si>
    <t>EJERCICIO 6</t>
  </si>
  <si>
    <t>IA:</t>
  </si>
  <si>
    <t>EJERCICIO 5 (4a)</t>
  </si>
  <si>
    <t>EEJERCICIO 5(4b)</t>
  </si>
  <si>
    <t>El país con mejor tasa de recuperación es China ya que el 94,64% de los infectados totales se logró recuperar. Esto en parte se debe a que en China el coronavirus inicio mucho antes que en otros países. Por ejemplo EEUU tiene pocos recuperados porque no tuvo suficiente tiempo para que muchas personas se recuperen.</t>
  </si>
  <si>
    <t>El país con menor tasa de infección es Sudán ya que tiene solo 6 infectados totales y una población de 41 millones de personas</t>
  </si>
  <si>
    <t>ordenar</t>
  </si>
  <si>
    <t>enumerar</t>
  </si>
  <si>
    <t>cuantificar</t>
  </si>
  <si>
    <t>lo use en el punto 5a, 5b, 10 infección y 10 recuperación para ordenar valores de menor  a mayor, aunque en el punto 10 recuperación fue al revés (de mayor a menor)</t>
  </si>
  <si>
    <t>lo use en el punto 5a, 5b, 10 infección y 10 recuperación para poder ver facilmente cual está en el 7° lugar (por ejemplo)</t>
  </si>
  <si>
    <t>clasificar</t>
  </si>
  <si>
    <t>En todas las tablas clasifiqué información. Por ejemplo en el punto 2 tuve que clasificar la ifnormación en: países, IA, F, R  y TI)</t>
  </si>
  <si>
    <t>La usé en varios casos, por ejemplo cuando quise saber que porcentaje de recuperados había en cada país en el ejercicio 10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</si>
</sst>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6" xfId="0" applyFill="1" applyBorder="1"/>
    <xf numFmtId="0" fontId="0" fillId="7" borderId="11" xfId="0" applyFill="1" applyBorder="1"/>
    <xf numFmtId="0" fontId="0" fillId="8" borderId="15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10" fontId="0" fillId="8" borderId="1" xfId="1" applyNumberFormat="1" applyFont="1" applyFill="1" applyBorder="1" applyAlignment="1">
      <alignment horizontal="center" vertical="center"/>
    </xf>
    <xf numFmtId="10" fontId="0" fillId="8" borderId="16" xfId="1" applyNumberFormat="1" applyFont="1" applyFill="1" applyBorder="1" applyAlignment="1">
      <alignment horizontal="center" vertical="center"/>
    </xf>
    <xf numFmtId="0" fontId="2" fillId="0" borderId="0" xfId="0" applyFont="1"/>
    <xf numFmtId="0" fontId="0" fillId="8" borderId="17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10" fontId="0" fillId="7" borderId="1" xfId="1" applyNumberFormat="1" applyFont="1" applyFill="1" applyBorder="1" applyAlignment="1">
      <alignment horizontal="center"/>
    </xf>
    <xf numFmtId="10" fontId="0" fillId="7" borderId="1" xfId="1" applyNumberFormat="1" applyFont="1" applyFill="1" applyBorder="1"/>
    <xf numFmtId="0" fontId="0" fillId="8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16" xfId="0" applyFill="1" applyBorder="1"/>
    <xf numFmtId="10" fontId="0" fillId="9" borderId="1" xfId="1" applyNumberFormat="1" applyFont="1" applyFill="1" applyBorder="1"/>
    <xf numFmtId="10" fontId="0" fillId="9" borderId="16" xfId="1" applyNumberFormat="1" applyFont="1" applyFill="1" applyBorder="1"/>
    <xf numFmtId="170" fontId="0" fillId="9" borderId="10" xfId="1" applyNumberFormat="1" applyFont="1" applyFill="1" applyBorder="1"/>
    <xf numFmtId="170" fontId="0" fillId="9" borderId="1" xfId="1" applyNumberFormat="1" applyFont="1" applyFill="1" applyBorder="1" applyAlignment="1">
      <alignment wrapText="1"/>
    </xf>
    <xf numFmtId="170" fontId="0" fillId="9" borderId="1" xfId="1" applyNumberFormat="1" applyFont="1" applyFill="1" applyBorder="1"/>
    <xf numFmtId="0" fontId="0" fillId="9" borderId="15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0" xfId="0" applyBorder="1"/>
    <xf numFmtId="0" fontId="0" fillId="9" borderId="23" xfId="0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4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2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right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1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170" fontId="0" fillId="9" borderId="7" xfId="1" applyNumberFormat="1" applyFont="1" applyFill="1" applyBorder="1"/>
    <xf numFmtId="0" fontId="0" fillId="9" borderId="10" xfId="0" applyFill="1" applyBorder="1" applyAlignment="1">
      <alignment horizontal="center" vertical="center" wrapText="1"/>
    </xf>
    <xf numFmtId="10" fontId="0" fillId="9" borderId="8" xfId="1" applyNumberFormat="1" applyFont="1" applyFill="1" applyBorder="1"/>
    <xf numFmtId="10" fontId="0" fillId="9" borderId="16" xfId="1" applyNumberFormat="1" applyFont="1" applyFill="1" applyBorder="1" applyAlignment="1">
      <alignment wrapText="1"/>
    </xf>
    <xf numFmtId="10" fontId="0" fillId="9" borderId="11" xfId="1" applyNumberFormat="1" applyFont="1" applyFill="1" applyBorder="1"/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10" fontId="0" fillId="7" borderId="7" xfId="1" applyNumberFormat="1" applyFont="1" applyFill="1" applyBorder="1" applyAlignment="1">
      <alignment horizontal="center"/>
    </xf>
    <xf numFmtId="0" fontId="0" fillId="7" borderId="8" xfId="0" applyFill="1" applyBorder="1"/>
    <xf numFmtId="10" fontId="0" fillId="7" borderId="10" xfId="1" applyNumberFormat="1" applyFont="1" applyFill="1" applyBorder="1" applyAlignment="1">
      <alignment horizontal="center"/>
    </xf>
    <xf numFmtId="0" fontId="0" fillId="7" borderId="18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10" fontId="0" fillId="7" borderId="7" xfId="1" applyNumberFormat="1" applyFont="1" applyFill="1" applyBorder="1"/>
    <xf numFmtId="10" fontId="0" fillId="7" borderId="10" xfId="1" applyNumberFormat="1" applyFont="1" applyFill="1" applyBorder="1"/>
    <xf numFmtId="0" fontId="0" fillId="10" borderId="6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15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10" borderId="11" xfId="0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Infectados</a:t>
            </a:r>
            <a:r>
              <a:rPr lang="es-AR" baseline="0"/>
              <a:t> Activos</a:t>
            </a:r>
            <a:endParaRPr lang="es-AR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strRef>
              <c:f>'EJERCICIO 8'!$B$3:$U$3</c:f>
              <c:strCache>
                <c:ptCount val="20"/>
                <c:pt idx="0">
                  <c:v>Argentina</c:v>
                </c:pt>
                <c:pt idx="1">
                  <c:v>China </c:v>
                </c:pt>
                <c:pt idx="2">
                  <c:v>Italia</c:v>
                </c:pt>
                <c:pt idx="3">
                  <c:v>Brasil</c:v>
                </c:pt>
                <c:pt idx="4">
                  <c:v>Arabia Saudita</c:v>
                </c:pt>
                <c:pt idx="5">
                  <c:v>Venezuela</c:v>
                </c:pt>
                <c:pt idx="6">
                  <c:v>México</c:v>
                </c:pt>
                <c:pt idx="7">
                  <c:v>Bolivia </c:v>
                </c:pt>
                <c:pt idx="8">
                  <c:v>España</c:v>
                </c:pt>
                <c:pt idx="9">
                  <c:v>India</c:v>
                </c:pt>
                <c:pt idx="10">
                  <c:v>Australia</c:v>
                </c:pt>
                <c:pt idx="11">
                  <c:v>Reuno Unido</c:v>
                </c:pt>
                <c:pt idx="12">
                  <c:v>Japón </c:v>
                </c:pt>
                <c:pt idx="13">
                  <c:v>Libia</c:v>
                </c:pt>
                <c:pt idx="14">
                  <c:v>Angola</c:v>
                </c:pt>
                <c:pt idx="15">
                  <c:v>Sudán</c:v>
                </c:pt>
                <c:pt idx="16">
                  <c:v>Tanzania</c:v>
                </c:pt>
                <c:pt idx="17">
                  <c:v>Peru</c:v>
                </c:pt>
                <c:pt idx="18">
                  <c:v>Francia</c:v>
                </c:pt>
                <c:pt idx="19">
                  <c:v>EEUU</c:v>
                </c:pt>
              </c:strCache>
            </c:strRef>
          </c:cat>
          <c:val>
            <c:numRef>
              <c:f>'EJERCICIO 8'!$B$4:$U$4</c:f>
              <c:numCache>
                <c:formatCode>0.00%</c:formatCode>
                <c:ptCount val="20"/>
                <c:pt idx="0">
                  <c:v>2.0095190981130801E-3</c:v>
                </c:pt>
                <c:pt idx="1">
                  <c:v>8.2685258303093253E-3</c:v>
                </c:pt>
                <c:pt idx="2">
                  <c:v>0.22700805958500664</c:v>
                </c:pt>
                <c:pt idx="3">
                  <c:v>1.2109349794592734E-2</c:v>
                </c:pt>
                <c:pt idx="4">
                  <c:v>3.7640074849977414E-3</c:v>
                </c:pt>
                <c:pt idx="5">
                  <c:v>2.3966741537128478E-4</c:v>
                </c:pt>
                <c:pt idx="6">
                  <c:v>2.5441617939413307E-3</c:v>
                </c:pt>
                <c:pt idx="7">
                  <c:v>2.458127337141382E-4</c:v>
                </c:pt>
                <c:pt idx="8">
                  <c:v>0.17662873981029403</c:v>
                </c:pt>
                <c:pt idx="9">
                  <c:v>2.7715385726269086E-3</c:v>
                </c:pt>
                <c:pt idx="10">
                  <c:v>1.1485599982793108E-2</c:v>
                </c:pt>
                <c:pt idx="11">
                  <c:v>5.5796417893937952E-2</c:v>
                </c:pt>
                <c:pt idx="12">
                  <c:v>4.2648509299402981E-3</c:v>
                </c:pt>
                <c:pt idx="13">
                  <c:v>2.4581273371413821E-5</c:v>
                </c:pt>
                <c:pt idx="14">
                  <c:v>1.5363295857133638E-5</c:v>
                </c:pt>
                <c:pt idx="15">
                  <c:v>1.5363295857133638E-5</c:v>
                </c:pt>
                <c:pt idx="16">
                  <c:v>3.9944569228547459E-5</c:v>
                </c:pt>
                <c:pt idx="17">
                  <c:v>2.5134352022270633E-3</c:v>
                </c:pt>
                <c:pt idx="18">
                  <c:v>9.3304368399544022E-2</c:v>
                </c:pt>
                <c:pt idx="19">
                  <c:v>0.39695069303827613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005376"/>
        <c:axId val="146003840"/>
      </c:barChart>
      <c:valAx>
        <c:axId val="146003840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146005376"/>
        <c:crossBetween val="between"/>
      </c:valAx>
      <c:catAx>
        <c:axId val="14600537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</c:spPr>
        <c:crossAx val="146003840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5</xdr:row>
      <xdr:rowOff>38099</xdr:rowOff>
    </xdr:from>
    <xdr:to>
      <xdr:col>14</xdr:col>
      <xdr:colOff>704850</xdr:colOff>
      <xdr:row>39</xdr:row>
      <xdr:rowOff>9524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zoomScale="80" zoomScaleNormal="80" workbookViewId="0">
      <selection activeCell="C2" sqref="C2"/>
    </sheetView>
  </sheetViews>
  <sheetFormatPr baseColWidth="10" defaultRowHeight="15" x14ac:dyDescent="0.25"/>
  <cols>
    <col min="1" max="1" width="26.5703125" customWidth="1"/>
    <col min="2" max="2" width="23.42578125" customWidth="1"/>
    <col min="3" max="3" width="15.140625" bestFit="1" customWidth="1"/>
    <col min="8" max="8" width="11.5703125" customWidth="1"/>
    <col min="24" max="24" width="12" customWidth="1"/>
  </cols>
  <sheetData>
    <row r="2" spans="1:22" ht="30" customHeight="1" x14ac:dyDescent="0.25">
      <c r="B2" s="3" t="s">
        <v>38</v>
      </c>
      <c r="C2" s="2" t="s">
        <v>5</v>
      </c>
      <c r="D2" s="2" t="s">
        <v>7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</row>
    <row r="3" spans="1:22" x14ac:dyDescent="0.25">
      <c r="B3" s="2" t="s">
        <v>0</v>
      </c>
      <c r="C3" s="2">
        <v>654</v>
      </c>
      <c r="D3" s="2">
        <v>2691</v>
      </c>
      <c r="E3" s="2">
        <v>73880</v>
      </c>
      <c r="F3" s="2">
        <v>129188</v>
      </c>
      <c r="G3" s="2">
        <v>3941</v>
      </c>
      <c r="H3" s="2">
        <v>1225</v>
      </c>
      <c r="I3" s="2">
        <v>78</v>
      </c>
      <c r="J3" s="2">
        <v>828</v>
      </c>
      <c r="K3" s="2">
        <v>80</v>
      </c>
      <c r="L3" s="2">
        <v>57484</v>
      </c>
      <c r="M3" s="2">
        <v>902</v>
      </c>
      <c r="N3" s="2">
        <v>3738</v>
      </c>
      <c r="O3" s="2">
        <v>18159</v>
      </c>
      <c r="P3" s="2">
        <v>1388</v>
      </c>
      <c r="Q3" s="2">
        <v>8</v>
      </c>
      <c r="R3" s="2">
        <v>5</v>
      </c>
      <c r="S3" s="2">
        <v>5</v>
      </c>
      <c r="T3" s="2">
        <v>13</v>
      </c>
      <c r="U3" s="2">
        <v>818</v>
      </c>
      <c r="V3" s="2">
        <v>30366</v>
      </c>
    </row>
    <row r="4" spans="1:22" x14ac:dyDescent="0.25">
      <c r="B4" s="2" t="s">
        <v>1</v>
      </c>
      <c r="C4" s="2">
        <v>19</v>
      </c>
      <c r="D4" s="2">
        <v>3300</v>
      </c>
      <c r="E4" s="2">
        <v>10779</v>
      </c>
      <c r="F4" s="2">
        <v>2391</v>
      </c>
      <c r="G4" s="2">
        <v>118</v>
      </c>
      <c r="H4" s="2">
        <v>8</v>
      </c>
      <c r="I4" s="2">
        <v>2</v>
      </c>
      <c r="J4" s="2">
        <v>16</v>
      </c>
      <c r="K4" s="2">
        <v>1</v>
      </c>
      <c r="L4" s="2">
        <v>6606</v>
      </c>
      <c r="M4" s="2">
        <v>27</v>
      </c>
      <c r="N4" s="2">
        <v>16</v>
      </c>
      <c r="O4" s="2">
        <v>1228</v>
      </c>
      <c r="P4" s="2">
        <v>54</v>
      </c>
      <c r="Q4" s="2">
        <v>0</v>
      </c>
      <c r="R4" s="2">
        <v>2</v>
      </c>
      <c r="S4" s="2">
        <v>1</v>
      </c>
      <c r="T4" s="2">
        <v>0</v>
      </c>
      <c r="U4" s="2">
        <v>18</v>
      </c>
      <c r="V4" s="2">
        <v>2606</v>
      </c>
    </row>
    <row r="5" spans="1:22" x14ac:dyDescent="0.25">
      <c r="B5" s="2" t="s">
        <v>4</v>
      </c>
      <c r="C5" s="2">
        <v>72</v>
      </c>
      <c r="D5" s="2">
        <v>75448</v>
      </c>
      <c r="E5" s="2">
        <v>10030</v>
      </c>
      <c r="F5" s="2">
        <v>4378</v>
      </c>
      <c r="G5" s="2">
        <v>6</v>
      </c>
      <c r="H5" s="2">
        <v>66</v>
      </c>
      <c r="I5" s="2">
        <v>39</v>
      </c>
      <c r="J5" s="2">
        <v>4</v>
      </c>
      <c r="K5" s="2">
        <v>0</v>
      </c>
      <c r="L5" s="2">
        <v>14709</v>
      </c>
      <c r="M5" s="2">
        <v>95</v>
      </c>
      <c r="N5" s="2">
        <v>226</v>
      </c>
      <c r="O5" s="2">
        <v>135</v>
      </c>
      <c r="P5" s="2">
        <v>424</v>
      </c>
      <c r="Q5" s="2">
        <v>0</v>
      </c>
      <c r="R5" s="2">
        <v>0</v>
      </c>
      <c r="S5" s="2">
        <v>0</v>
      </c>
      <c r="T5" s="2">
        <v>1</v>
      </c>
      <c r="U5" s="2">
        <v>16</v>
      </c>
      <c r="V5" s="2">
        <v>7202</v>
      </c>
    </row>
    <row r="6" spans="1:22" x14ac:dyDescent="0.25">
      <c r="B6" s="2" t="s">
        <v>3</v>
      </c>
      <c r="C6" s="2">
        <f>SUM(C$3+C$4+C$5)</f>
        <v>745</v>
      </c>
      <c r="D6" s="2">
        <f>SUM(D$3+D$4+D$5)</f>
        <v>81439</v>
      </c>
      <c r="E6" s="2">
        <f>SUM(E$3+E$4+E$5)</f>
        <v>94689</v>
      </c>
      <c r="F6" s="2">
        <f>SUM(F$3+F$4+F$5)</f>
        <v>135957</v>
      </c>
      <c r="G6" s="2">
        <f>SUM(G$3+G$4+G$5)</f>
        <v>4065</v>
      </c>
      <c r="H6" s="2">
        <f>SUM(H$3+H$4+H$5)</f>
        <v>1299</v>
      </c>
      <c r="I6" s="2">
        <f>SUM(I$3+I$4+I$5)</f>
        <v>119</v>
      </c>
      <c r="J6" s="2">
        <f>SUM(J$3+J$4+J$5)</f>
        <v>848</v>
      </c>
      <c r="K6" s="2">
        <f>SUM(K$3+K$4+K$5)</f>
        <v>81</v>
      </c>
      <c r="L6" s="2">
        <f>SUM(L$3+L$4+L$5)</f>
        <v>78799</v>
      </c>
      <c r="M6" s="2">
        <f>SUM(M$3+M$4+M$5)</f>
        <v>1024</v>
      </c>
      <c r="N6" s="2">
        <f>SUM(N$3+N$4+N$5)</f>
        <v>3980</v>
      </c>
      <c r="O6" s="2">
        <f>SUM(O$3+O$4+O$5)</f>
        <v>19522</v>
      </c>
      <c r="P6" s="2">
        <f>SUM(P$3+P$4+P$5)</f>
        <v>1866</v>
      </c>
      <c r="Q6" s="2">
        <f>SUM(Q$3+Q$4+Q$5)</f>
        <v>8</v>
      </c>
      <c r="R6" s="2">
        <f>SUM(R$3+R$4+R$5)</f>
        <v>7</v>
      </c>
      <c r="S6" s="2">
        <f>SUM(S$3+S$4+S$5)</f>
        <v>6</v>
      </c>
      <c r="T6" s="2">
        <f>SUM(T$3+T$4+T$5)</f>
        <v>14</v>
      </c>
      <c r="U6" s="2">
        <f>SUM(U$3+U$4+U$5)</f>
        <v>852</v>
      </c>
      <c r="V6" s="2">
        <f>SUM(V$3+V$4+V$5)</f>
        <v>40174</v>
      </c>
    </row>
    <row r="8" spans="1:22" x14ac:dyDescent="0.25">
      <c r="A8" s="10" t="s">
        <v>40</v>
      </c>
      <c r="B8" s="5" t="s">
        <v>30</v>
      </c>
      <c r="C8" s="61">
        <f>$C$4/$C$6</f>
        <v>2.5503355704697986E-2</v>
      </c>
      <c r="D8" s="61">
        <f>$D$4/$D$6</f>
        <v>4.0521126241726935E-2</v>
      </c>
      <c r="E8" s="61">
        <f>E$4/E$6</f>
        <v>0.11383582042264677</v>
      </c>
      <c r="F8" s="61">
        <f>F$4/F$6</f>
        <v>1.7586442772347138E-2</v>
      </c>
      <c r="G8" s="61">
        <f>G$4/G$6</f>
        <v>2.9028290282902828E-2</v>
      </c>
      <c r="H8" s="61">
        <f>H$4/H$6</f>
        <v>6.1585835257890681E-3</v>
      </c>
      <c r="I8" s="61">
        <f>I$4/I$6</f>
        <v>1.680672268907563E-2</v>
      </c>
      <c r="J8" s="61">
        <f>J$4/J$6</f>
        <v>1.8867924528301886E-2</v>
      </c>
      <c r="K8" s="61">
        <f>K$4/K$6</f>
        <v>1.2345679012345678E-2</v>
      </c>
      <c r="L8" s="61">
        <f>L$4/L$6</f>
        <v>8.3833551187197805E-2</v>
      </c>
      <c r="M8" s="61">
        <f>M$4/M$6</f>
        <v>2.63671875E-2</v>
      </c>
      <c r="N8" s="61">
        <f>N$4/N$6</f>
        <v>4.0201005025125632E-3</v>
      </c>
      <c r="O8" s="61">
        <f>O$4/O$6</f>
        <v>6.2903391045999388E-2</v>
      </c>
      <c r="P8" s="61">
        <f>P$4/P$6</f>
        <v>2.8938906752411574E-2</v>
      </c>
      <c r="Q8" s="61">
        <f>Q$4/Q$6</f>
        <v>0</v>
      </c>
      <c r="R8" s="61">
        <f>R$4/R$6</f>
        <v>0.2857142857142857</v>
      </c>
      <c r="S8" s="61">
        <f>S$4/S$6</f>
        <v>0.16666666666666666</v>
      </c>
      <c r="T8" s="61">
        <f>T$4/T$6</f>
        <v>0</v>
      </c>
      <c r="U8" s="61">
        <f>U$4/U$6</f>
        <v>2.1126760563380281E-2</v>
      </c>
      <c r="V8" s="61">
        <f>V$4/V$6</f>
        <v>6.4867824961417839E-2</v>
      </c>
    </row>
    <row r="9" spans="1:22" x14ac:dyDescent="0.25">
      <c r="A9" s="11"/>
      <c r="B9" s="5" t="s">
        <v>31</v>
      </c>
      <c r="C9" s="61">
        <f>C5/C6</f>
        <v>9.6644295302013419E-2</v>
      </c>
      <c r="D9" s="61">
        <f>D5/D6</f>
        <v>0.92643573717751937</v>
      </c>
      <c r="E9" s="61">
        <f>E5/E6</f>
        <v>0.10592571470814983</v>
      </c>
      <c r="F9" s="61">
        <f>F5/F6</f>
        <v>3.2201357782239974E-2</v>
      </c>
      <c r="G9" s="61">
        <f>G5/G6</f>
        <v>1.4760147601476014E-3</v>
      </c>
      <c r="H9" s="61">
        <f>H5/H6</f>
        <v>5.0808314087759814E-2</v>
      </c>
      <c r="I9" s="61">
        <f>I5/I6</f>
        <v>0.32773109243697479</v>
      </c>
      <c r="J9" s="61">
        <f>J5/J6</f>
        <v>4.7169811320754715E-3</v>
      </c>
      <c r="K9" s="61">
        <f>K5/K6</f>
        <v>0</v>
      </c>
      <c r="L9" s="61">
        <f>L5/L6</f>
        <v>0.18666480539093136</v>
      </c>
      <c r="M9" s="61">
        <f>M5/M6</f>
        <v>9.27734375E-2</v>
      </c>
      <c r="N9" s="61">
        <f>N5/N6</f>
        <v>5.6783919597989951E-2</v>
      </c>
      <c r="O9" s="61">
        <f>O5/O6</f>
        <v>6.9152750742751765E-3</v>
      </c>
      <c r="P9" s="61">
        <f>P5/P6</f>
        <v>0.22722400857449088</v>
      </c>
      <c r="Q9" s="61">
        <f>Q5/Q6</f>
        <v>0</v>
      </c>
      <c r="R9" s="61">
        <f>R5/R6</f>
        <v>0</v>
      </c>
      <c r="S9" s="61">
        <f>S5/S6</f>
        <v>0</v>
      </c>
      <c r="T9" s="61">
        <f>T5/T6</f>
        <v>7.1428571428571425E-2</v>
      </c>
      <c r="U9" s="61">
        <f>U5/U6</f>
        <v>1.8779342723004695E-2</v>
      </c>
      <c r="V9" s="61">
        <f>V5/V6</f>
        <v>0.17927017473988152</v>
      </c>
    </row>
    <row r="10" spans="1:22" x14ac:dyDescent="0.25">
      <c r="A10" s="12"/>
    </row>
    <row r="11" spans="1:22" ht="15.75" thickBot="1" x14ac:dyDescent="0.3"/>
    <row r="12" spans="1:22" ht="15.75" thickBot="1" x14ac:dyDescent="0.3">
      <c r="A12" s="6" t="s">
        <v>67</v>
      </c>
      <c r="B12" s="6" t="s">
        <v>32</v>
      </c>
      <c r="C12" s="6" t="s">
        <v>33</v>
      </c>
      <c r="D12" s="6" t="s">
        <v>34</v>
      </c>
      <c r="E12" s="6" t="s">
        <v>35</v>
      </c>
      <c r="F12" s="6" t="s">
        <v>36</v>
      </c>
      <c r="J12" s="68" t="s">
        <v>39</v>
      </c>
    </row>
    <row r="13" spans="1:22" ht="15.75" thickBot="1" x14ac:dyDescent="0.3">
      <c r="A13" s="6" t="s">
        <v>0</v>
      </c>
      <c r="B13" s="6">
        <f>SUM(E3,O3,V3)</f>
        <v>122405</v>
      </c>
      <c r="C13" s="6">
        <f>SUM(C3,G3,I3,J3,K3,U3)</f>
        <v>6399</v>
      </c>
      <c r="D13" s="6">
        <f>SUM(D3,H3,M3,P3)</f>
        <v>6206</v>
      </c>
      <c r="E13" s="6">
        <f>SUM(N3)</f>
        <v>3738</v>
      </c>
      <c r="F13" s="6">
        <f>SUM(Q3,R3,S3,T3)</f>
        <v>31</v>
      </c>
      <c r="J13" s="69"/>
      <c r="K13" s="66" t="s">
        <v>25</v>
      </c>
    </row>
    <row r="14" spans="1:22" x14ac:dyDescent="0.25">
      <c r="A14" s="6" t="s">
        <v>37</v>
      </c>
      <c r="B14" s="6">
        <f>SUM(E4,O4,V4)</f>
        <v>14613</v>
      </c>
      <c r="C14" s="6">
        <f>SUM(C4,G4,I4,J4,K4,U4)</f>
        <v>174</v>
      </c>
      <c r="D14" s="6">
        <f>SUM(D4,H4,M4,P4)</f>
        <v>3389</v>
      </c>
      <c r="E14" s="6">
        <f>SUM(N4)</f>
        <v>16</v>
      </c>
      <c r="F14" s="6">
        <f>SUM(Q4,R4,S4,T4)</f>
        <v>3</v>
      </c>
      <c r="J14" s="67" t="s">
        <v>68</v>
      </c>
      <c r="K14" s="38">
        <f>SUM(C3:V3)</f>
        <v>325451</v>
      </c>
    </row>
    <row r="15" spans="1:22" x14ac:dyDescent="0.25">
      <c r="A15" s="6" t="s">
        <v>2</v>
      </c>
      <c r="B15" s="6">
        <f>SUM(E5,O5,V5)</f>
        <v>17367</v>
      </c>
      <c r="C15" s="6">
        <f>SUM(C5,G5,I5,J5,K5,U5)</f>
        <v>137</v>
      </c>
      <c r="D15" s="6">
        <f>SUM(D5,H5,M5,P5)</f>
        <v>76033</v>
      </c>
      <c r="E15" s="6">
        <f>SUM(N5)</f>
        <v>226</v>
      </c>
      <c r="F15" s="6">
        <f>SUM(Q5,R5,S5,T5)</f>
        <v>1</v>
      </c>
      <c r="J15" s="63" t="s">
        <v>26</v>
      </c>
      <c r="K15" s="38">
        <f>SUM(C4:V4)</f>
        <v>27192</v>
      </c>
    </row>
    <row r="16" spans="1:22" x14ac:dyDescent="0.25">
      <c r="A16" s="6" t="s">
        <v>3</v>
      </c>
      <c r="B16" s="6">
        <f>SUM(E6,O6,V6)</f>
        <v>154385</v>
      </c>
      <c r="C16" s="6">
        <f>SUM(C6,G6,I6,J6,K6,U6)</f>
        <v>6710</v>
      </c>
      <c r="D16" s="6">
        <f>SUM(D6,H6,M6,P6)</f>
        <v>85628</v>
      </c>
      <c r="E16" s="6">
        <f>SUM(N6)</f>
        <v>3980</v>
      </c>
      <c r="F16" s="6">
        <f>SUM(Q6,R6,S6,T6)</f>
        <v>35</v>
      </c>
      <c r="J16" s="63" t="s">
        <v>27</v>
      </c>
      <c r="K16" s="38">
        <f>SUM(C5:V5)</f>
        <v>112851</v>
      </c>
    </row>
    <row r="17" spans="10:11" ht="15.75" thickBot="1" x14ac:dyDescent="0.3">
      <c r="J17" s="64" t="s">
        <v>28</v>
      </c>
      <c r="K17" s="62">
        <f>SUM(C6:V6)</f>
        <v>465494</v>
      </c>
    </row>
    <row r="19" spans="10:11" ht="30" customHeight="1" x14ac:dyDescent="0.25"/>
  </sheetData>
  <mergeCells count="2">
    <mergeCell ref="J12:J13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workbookViewId="0">
      <selection activeCell="H4" sqref="H3:H4"/>
    </sheetView>
  </sheetViews>
  <sheetFormatPr baseColWidth="10" defaultRowHeight="15" x14ac:dyDescent="0.25"/>
  <cols>
    <col min="1" max="6" width="11.42578125" customWidth="1"/>
    <col min="8" max="8" width="19.28515625" bestFit="1" customWidth="1"/>
  </cols>
  <sheetData>
    <row r="1" spans="2:9" x14ac:dyDescent="0.25">
      <c r="B1" s="3" t="s">
        <v>38</v>
      </c>
      <c r="G1" s="71" t="s">
        <v>69</v>
      </c>
      <c r="H1" s="71"/>
    </row>
    <row r="2" spans="2:9" ht="45.75" thickBot="1" x14ac:dyDescent="0.3">
      <c r="B2" s="2"/>
      <c r="C2" s="2" t="s">
        <v>0</v>
      </c>
      <c r="D2" s="2" t="s">
        <v>1</v>
      </c>
      <c r="E2" s="2" t="s">
        <v>4</v>
      </c>
      <c r="F2" s="70" t="s">
        <v>3</v>
      </c>
      <c r="G2" s="83" t="s">
        <v>54</v>
      </c>
      <c r="H2" s="84" t="s">
        <v>30</v>
      </c>
    </row>
    <row r="3" spans="2:9" x14ac:dyDescent="0.25">
      <c r="B3" s="2" t="s">
        <v>19</v>
      </c>
      <c r="C3" s="2">
        <v>8</v>
      </c>
      <c r="D3" s="2">
        <v>0</v>
      </c>
      <c r="E3" s="2">
        <v>0</v>
      </c>
      <c r="F3" s="70">
        <f>SUM($C3+$D3+$E3)</f>
        <v>8</v>
      </c>
      <c r="G3" s="13" t="s">
        <v>19</v>
      </c>
      <c r="H3" s="85">
        <f>D3/F3</f>
        <v>0</v>
      </c>
      <c r="I3" s="86">
        <v>1</v>
      </c>
    </row>
    <row r="4" spans="2:9" x14ac:dyDescent="0.25">
      <c r="B4" s="2" t="s">
        <v>22</v>
      </c>
      <c r="C4" s="2">
        <v>13</v>
      </c>
      <c r="D4" s="2">
        <v>0</v>
      </c>
      <c r="E4" s="2">
        <v>1</v>
      </c>
      <c r="F4" s="70">
        <f>SUM($C4+$D4+$E4)</f>
        <v>14</v>
      </c>
      <c r="G4" s="74" t="s">
        <v>22</v>
      </c>
      <c r="H4" s="35">
        <f>D4/F4</f>
        <v>0</v>
      </c>
      <c r="I4" s="14">
        <f>+I3+1</f>
        <v>2</v>
      </c>
    </row>
    <row r="5" spans="2:9" x14ac:dyDescent="0.25">
      <c r="B5" s="2" t="s">
        <v>16</v>
      </c>
      <c r="C5" s="2">
        <v>3738</v>
      </c>
      <c r="D5" s="2">
        <v>16</v>
      </c>
      <c r="E5" s="2">
        <v>226</v>
      </c>
      <c r="F5" s="70">
        <f>SUM($C5+$D5+$E5)</f>
        <v>3980</v>
      </c>
      <c r="G5" s="74" t="s">
        <v>16</v>
      </c>
      <c r="H5" s="35">
        <f>D5/F5</f>
        <v>4.0201005025125632E-3</v>
      </c>
      <c r="I5" s="14">
        <f t="shared" ref="I5:I22" si="0">+I4+1</f>
        <v>3</v>
      </c>
    </row>
    <row r="6" spans="2:9" ht="30" x14ac:dyDescent="0.25">
      <c r="B6" s="2" t="s">
        <v>10</v>
      </c>
      <c r="C6" s="2">
        <v>1225</v>
      </c>
      <c r="D6" s="2">
        <v>8</v>
      </c>
      <c r="E6" s="2">
        <v>66</v>
      </c>
      <c r="F6" s="70">
        <f>SUM($C6+$D6+$E6)</f>
        <v>1299</v>
      </c>
      <c r="G6" s="74" t="s">
        <v>10</v>
      </c>
      <c r="H6" s="35">
        <f>D6/F6</f>
        <v>6.1585835257890681E-3</v>
      </c>
      <c r="I6" s="14">
        <f t="shared" si="0"/>
        <v>4</v>
      </c>
    </row>
    <row r="7" spans="2:9" x14ac:dyDescent="0.25">
      <c r="B7" s="2" t="s">
        <v>13</v>
      </c>
      <c r="C7" s="2">
        <v>80</v>
      </c>
      <c r="D7" s="2">
        <v>1</v>
      </c>
      <c r="E7" s="2">
        <v>0</v>
      </c>
      <c r="F7" s="70">
        <f>SUM($C7+$D7+$E7)</f>
        <v>81</v>
      </c>
      <c r="G7" s="74" t="s">
        <v>13</v>
      </c>
      <c r="H7" s="35">
        <f>D7/F7</f>
        <v>1.2345679012345678E-2</v>
      </c>
      <c r="I7" s="14">
        <f t="shared" si="0"/>
        <v>5</v>
      </c>
    </row>
    <row r="8" spans="2:9" x14ac:dyDescent="0.25">
      <c r="B8" s="2" t="s">
        <v>11</v>
      </c>
      <c r="C8" s="2">
        <v>78</v>
      </c>
      <c r="D8" s="2">
        <v>2</v>
      </c>
      <c r="E8" s="2">
        <v>39</v>
      </c>
      <c r="F8" s="70">
        <f>SUM($C8+$D8+$E8)</f>
        <v>119</v>
      </c>
      <c r="G8" s="74" t="s">
        <v>11</v>
      </c>
      <c r="H8" s="35">
        <f>D8/F8</f>
        <v>1.680672268907563E-2</v>
      </c>
      <c r="I8" s="14">
        <f t="shared" si="0"/>
        <v>6</v>
      </c>
    </row>
    <row r="9" spans="2:9" x14ac:dyDescent="0.25">
      <c r="B9" s="2" t="s">
        <v>8</v>
      </c>
      <c r="C9" s="2">
        <v>129188</v>
      </c>
      <c r="D9" s="2">
        <v>2391</v>
      </c>
      <c r="E9" s="2">
        <v>4378</v>
      </c>
      <c r="F9" s="70">
        <f>SUM($C9+$D9+$E9)</f>
        <v>135957</v>
      </c>
      <c r="G9" s="74" t="s">
        <v>8</v>
      </c>
      <c r="H9" s="35">
        <f>D9/F9</f>
        <v>1.7586442772347138E-2</v>
      </c>
      <c r="I9" s="14">
        <f t="shared" si="0"/>
        <v>7</v>
      </c>
    </row>
    <row r="10" spans="2:9" x14ac:dyDescent="0.25">
      <c r="B10" s="2" t="s">
        <v>12</v>
      </c>
      <c r="C10" s="2">
        <v>828</v>
      </c>
      <c r="D10" s="2">
        <v>16</v>
      </c>
      <c r="E10" s="2">
        <v>4</v>
      </c>
      <c r="F10" s="70">
        <f>SUM($C10+$D10+$E10)</f>
        <v>848</v>
      </c>
      <c r="G10" s="74" t="s">
        <v>12</v>
      </c>
      <c r="H10" s="35">
        <f>D10/F10</f>
        <v>1.8867924528301886E-2</v>
      </c>
      <c r="I10" s="14">
        <f t="shared" si="0"/>
        <v>8</v>
      </c>
    </row>
    <row r="11" spans="2:9" x14ac:dyDescent="0.25">
      <c r="B11" s="2" t="s">
        <v>23</v>
      </c>
      <c r="C11" s="2">
        <v>818</v>
      </c>
      <c r="D11" s="2">
        <v>18</v>
      </c>
      <c r="E11" s="2">
        <v>16</v>
      </c>
      <c r="F11" s="70">
        <f>SUM($C11+$D11+$E11)</f>
        <v>852</v>
      </c>
      <c r="G11" s="74" t="s">
        <v>23</v>
      </c>
      <c r="H11" s="35">
        <f>D11/F11</f>
        <v>2.1126760563380281E-2</v>
      </c>
      <c r="I11" s="14">
        <f t="shared" si="0"/>
        <v>9</v>
      </c>
    </row>
    <row r="12" spans="2:9" x14ac:dyDescent="0.25">
      <c r="B12" s="2" t="s">
        <v>5</v>
      </c>
      <c r="C12" s="2">
        <v>654</v>
      </c>
      <c r="D12" s="2">
        <v>19</v>
      </c>
      <c r="E12" s="2">
        <v>72</v>
      </c>
      <c r="F12" s="70">
        <f>SUM($C12+$D12+$E12)</f>
        <v>745</v>
      </c>
      <c r="G12" s="74" t="s">
        <v>5</v>
      </c>
      <c r="H12" s="35">
        <f>D12/F12</f>
        <v>2.5503355704697986E-2</v>
      </c>
      <c r="I12" s="14">
        <f t="shared" si="0"/>
        <v>10</v>
      </c>
    </row>
    <row r="13" spans="2:9" x14ac:dyDescent="0.25">
      <c r="B13" s="2" t="s">
        <v>15</v>
      </c>
      <c r="C13" s="2">
        <v>902</v>
      </c>
      <c r="D13" s="2">
        <v>27</v>
      </c>
      <c r="E13" s="2">
        <v>95</v>
      </c>
      <c r="F13" s="70">
        <f>SUM($C13+$D13+$E13)</f>
        <v>1024</v>
      </c>
      <c r="G13" s="74" t="s">
        <v>15</v>
      </c>
      <c r="H13" s="35">
        <f>D13/F13</f>
        <v>2.63671875E-2</v>
      </c>
      <c r="I13" s="14">
        <f t="shared" si="0"/>
        <v>11</v>
      </c>
    </row>
    <row r="14" spans="2:9" x14ac:dyDescent="0.25">
      <c r="B14" s="2" t="s">
        <v>18</v>
      </c>
      <c r="C14" s="2">
        <v>1388</v>
      </c>
      <c r="D14" s="2">
        <v>54</v>
      </c>
      <c r="E14" s="2">
        <v>424</v>
      </c>
      <c r="F14" s="70">
        <f>SUM($C14+$D14+$E14)</f>
        <v>1866</v>
      </c>
      <c r="G14" s="74" t="s">
        <v>18</v>
      </c>
      <c r="H14" s="35">
        <f>D14/F14</f>
        <v>2.8938906752411574E-2</v>
      </c>
      <c r="I14" s="14">
        <f t="shared" si="0"/>
        <v>12</v>
      </c>
    </row>
    <row r="15" spans="2:9" x14ac:dyDescent="0.25">
      <c r="B15" s="2" t="s">
        <v>9</v>
      </c>
      <c r="C15" s="2">
        <v>3941</v>
      </c>
      <c r="D15" s="2">
        <v>118</v>
      </c>
      <c r="E15" s="2">
        <v>6</v>
      </c>
      <c r="F15" s="70">
        <f>SUM($C15+$D15+$E15)</f>
        <v>4065</v>
      </c>
      <c r="G15" s="74" t="s">
        <v>9</v>
      </c>
      <c r="H15" s="35">
        <f>D15/F15</f>
        <v>2.9028290282902828E-2</v>
      </c>
      <c r="I15" s="14">
        <f t="shared" si="0"/>
        <v>13</v>
      </c>
    </row>
    <row r="16" spans="2:9" x14ac:dyDescent="0.25">
      <c r="B16" s="2" t="s">
        <v>7</v>
      </c>
      <c r="C16" s="2">
        <v>2691</v>
      </c>
      <c r="D16" s="2">
        <v>3300</v>
      </c>
      <c r="E16" s="2">
        <v>75448</v>
      </c>
      <c r="F16" s="70">
        <f>SUM($C16+$D16+$E16)</f>
        <v>81439</v>
      </c>
      <c r="G16" s="74" t="s">
        <v>7</v>
      </c>
      <c r="H16" s="35">
        <f>D16/F16</f>
        <v>4.0521126241726935E-2</v>
      </c>
      <c r="I16" s="14">
        <f t="shared" si="0"/>
        <v>14</v>
      </c>
    </row>
    <row r="17" spans="2:9" ht="30" x14ac:dyDescent="0.25">
      <c r="B17" s="2" t="s">
        <v>17</v>
      </c>
      <c r="C17" s="2">
        <v>18159</v>
      </c>
      <c r="D17" s="2">
        <v>1228</v>
      </c>
      <c r="E17" s="2">
        <v>135</v>
      </c>
      <c r="F17" s="70">
        <f>SUM($C17+$D17+$E17)</f>
        <v>19522</v>
      </c>
      <c r="G17" s="74" t="s">
        <v>17</v>
      </c>
      <c r="H17" s="35">
        <f>D17/F17</f>
        <v>6.2903391045999388E-2</v>
      </c>
      <c r="I17" s="14">
        <f t="shared" si="0"/>
        <v>15</v>
      </c>
    </row>
    <row r="18" spans="2:9" x14ac:dyDescent="0.25">
      <c r="B18" s="2" t="s">
        <v>24</v>
      </c>
      <c r="C18" s="2">
        <v>30366</v>
      </c>
      <c r="D18" s="2">
        <v>2606</v>
      </c>
      <c r="E18" s="2">
        <v>7202</v>
      </c>
      <c r="F18" s="70">
        <f>SUM($C18+$D18+$E18)</f>
        <v>40174</v>
      </c>
      <c r="G18" s="74" t="s">
        <v>24</v>
      </c>
      <c r="H18" s="35">
        <f>D18/F18</f>
        <v>6.4867824961417839E-2</v>
      </c>
      <c r="I18" s="14">
        <f t="shared" si="0"/>
        <v>16</v>
      </c>
    </row>
    <row r="19" spans="2:9" x14ac:dyDescent="0.25">
      <c r="B19" s="2" t="s">
        <v>14</v>
      </c>
      <c r="C19" s="2">
        <v>57484</v>
      </c>
      <c r="D19" s="2">
        <v>6606</v>
      </c>
      <c r="E19" s="2">
        <v>14709</v>
      </c>
      <c r="F19" s="70">
        <f>SUM($C19+$D19+$E19)</f>
        <v>78799</v>
      </c>
      <c r="G19" s="74" t="s">
        <v>14</v>
      </c>
      <c r="H19" s="35">
        <f>D19/F19</f>
        <v>8.3833551187197805E-2</v>
      </c>
      <c r="I19" s="14">
        <f t="shared" si="0"/>
        <v>17</v>
      </c>
    </row>
    <row r="20" spans="2:9" x14ac:dyDescent="0.25">
      <c r="B20" s="2" t="s">
        <v>6</v>
      </c>
      <c r="C20" s="2">
        <v>73880</v>
      </c>
      <c r="D20" s="2">
        <v>10779</v>
      </c>
      <c r="E20" s="2">
        <v>10030</v>
      </c>
      <c r="F20" s="70">
        <f>SUM($C20+$D20+$E20)</f>
        <v>94689</v>
      </c>
      <c r="G20" s="74" t="s">
        <v>6</v>
      </c>
      <c r="H20" s="35">
        <f>D20/F20</f>
        <v>0.11383582042264677</v>
      </c>
      <c r="I20" s="14">
        <f t="shared" si="0"/>
        <v>18</v>
      </c>
    </row>
    <row r="21" spans="2:9" x14ac:dyDescent="0.25">
      <c r="B21" s="2" t="s">
        <v>21</v>
      </c>
      <c r="C21" s="2">
        <v>5</v>
      </c>
      <c r="D21" s="2">
        <v>1</v>
      </c>
      <c r="E21" s="2">
        <v>0</v>
      </c>
      <c r="F21" s="70">
        <f>SUM($C21+$D21+$E21)</f>
        <v>6</v>
      </c>
      <c r="G21" s="74" t="s">
        <v>21</v>
      </c>
      <c r="H21" s="35">
        <f>D21/F21</f>
        <v>0.16666666666666666</v>
      </c>
      <c r="I21" s="14">
        <f t="shared" si="0"/>
        <v>19</v>
      </c>
    </row>
    <row r="22" spans="2:9" ht="15.75" thickBot="1" x14ac:dyDescent="0.3">
      <c r="B22" s="2" t="s">
        <v>20</v>
      </c>
      <c r="C22" s="2">
        <v>5</v>
      </c>
      <c r="D22" s="2">
        <v>2</v>
      </c>
      <c r="E22" s="2">
        <v>0</v>
      </c>
      <c r="F22" s="70">
        <f>SUM($C22+$D22+$E22)</f>
        <v>7</v>
      </c>
      <c r="G22" s="75" t="s">
        <v>20</v>
      </c>
      <c r="H22" s="87">
        <f>D22/F22</f>
        <v>0.2857142857142857</v>
      </c>
      <c r="I22" s="15">
        <f t="shared" si="0"/>
        <v>20</v>
      </c>
    </row>
    <row r="23" spans="2:9" x14ac:dyDescent="0.25">
      <c r="C23" s="1" t="s">
        <v>29</v>
      </c>
      <c r="D23" s="1" t="s">
        <v>26</v>
      </c>
      <c r="E23" s="1" t="s">
        <v>27</v>
      </c>
      <c r="F23" s="1" t="s">
        <v>28</v>
      </c>
    </row>
    <row r="24" spans="2:9" x14ac:dyDescent="0.25">
      <c r="B24" s="4" t="s">
        <v>25</v>
      </c>
      <c r="C24" s="4">
        <f>SUM(C3:C22)</f>
        <v>325451</v>
      </c>
      <c r="D24" s="4">
        <f>SUM(D3:D22)</f>
        <v>27192</v>
      </c>
      <c r="E24" s="4">
        <f>SUM(E3:E22)</f>
        <v>112851</v>
      </c>
      <c r="F24" s="4">
        <f>SUM(F3:F22)</f>
        <v>465494</v>
      </c>
    </row>
    <row r="25" spans="2:9" x14ac:dyDescent="0.25">
      <c r="B25" s="4" t="s">
        <v>39</v>
      </c>
    </row>
  </sheetData>
  <autoFilter ref="B2:I2">
    <sortState ref="B3:H25">
      <sortCondition ref="H2"/>
    </sortState>
  </autoFilter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workbookViewId="0">
      <selection activeCell="H4" sqref="H4"/>
    </sheetView>
  </sheetViews>
  <sheetFormatPr baseColWidth="10" defaultRowHeight="15" x14ac:dyDescent="0.25"/>
  <sheetData>
    <row r="1" spans="2:9" x14ac:dyDescent="0.25">
      <c r="B1" s="3" t="s">
        <v>38</v>
      </c>
      <c r="G1" s="72" t="s">
        <v>70</v>
      </c>
      <c r="H1" s="73"/>
    </row>
    <row r="2" spans="2:9" ht="53.25" customHeight="1" thickBot="1" x14ac:dyDescent="0.3">
      <c r="B2" s="2"/>
      <c r="C2" s="2" t="s">
        <v>0</v>
      </c>
      <c r="D2" s="2" t="s">
        <v>1</v>
      </c>
      <c r="E2" s="2" t="s">
        <v>4</v>
      </c>
      <c r="F2" s="70" t="s">
        <v>3</v>
      </c>
      <c r="G2" s="88" t="s">
        <v>54</v>
      </c>
      <c r="H2" s="89" t="s">
        <v>31</v>
      </c>
    </row>
    <row r="3" spans="2:9" x14ac:dyDescent="0.25">
      <c r="B3" s="2" t="s">
        <v>13</v>
      </c>
      <c r="C3" s="2">
        <v>80</v>
      </c>
      <c r="D3" s="2">
        <v>1</v>
      </c>
      <c r="E3" s="2">
        <v>0</v>
      </c>
      <c r="F3" s="70">
        <f>SUM($C3+$D3+$E3)</f>
        <v>81</v>
      </c>
      <c r="G3" s="13" t="s">
        <v>13</v>
      </c>
      <c r="H3" s="90">
        <f>E3/F3</f>
        <v>0</v>
      </c>
      <c r="I3" s="86">
        <v>1</v>
      </c>
    </row>
    <row r="4" spans="2:9" x14ac:dyDescent="0.25">
      <c r="B4" s="2" t="s">
        <v>19</v>
      </c>
      <c r="C4" s="2">
        <v>8</v>
      </c>
      <c r="D4" s="2">
        <v>0</v>
      </c>
      <c r="E4" s="2">
        <v>0</v>
      </c>
      <c r="F4" s="70">
        <f>SUM($C4+$D4+$E4)</f>
        <v>8</v>
      </c>
      <c r="G4" s="74" t="s">
        <v>19</v>
      </c>
      <c r="H4" s="36">
        <f>E4/F4</f>
        <v>0</v>
      </c>
      <c r="I4" s="14">
        <f>+I3+1</f>
        <v>2</v>
      </c>
    </row>
    <row r="5" spans="2:9" x14ac:dyDescent="0.25">
      <c r="B5" s="2" t="s">
        <v>20</v>
      </c>
      <c r="C5" s="2">
        <v>5</v>
      </c>
      <c r="D5" s="2">
        <v>2</v>
      </c>
      <c r="E5" s="2">
        <v>0</v>
      </c>
      <c r="F5" s="70">
        <f>SUM($C5+$D5+$E5)</f>
        <v>7</v>
      </c>
      <c r="G5" s="74" t="s">
        <v>20</v>
      </c>
      <c r="H5" s="36">
        <f>E5/F5</f>
        <v>0</v>
      </c>
      <c r="I5" s="14">
        <f t="shared" ref="I5:I22" si="0">+I4+1</f>
        <v>3</v>
      </c>
    </row>
    <row r="6" spans="2:9" x14ac:dyDescent="0.25">
      <c r="B6" s="2" t="s">
        <v>21</v>
      </c>
      <c r="C6" s="2">
        <v>5</v>
      </c>
      <c r="D6" s="2">
        <v>1</v>
      </c>
      <c r="E6" s="2">
        <v>0</v>
      </c>
      <c r="F6" s="70">
        <f>SUM($C6+$D6+$E6)</f>
        <v>6</v>
      </c>
      <c r="G6" s="74" t="s">
        <v>21</v>
      </c>
      <c r="H6" s="36">
        <f>E6/F6</f>
        <v>0</v>
      </c>
      <c r="I6" s="14">
        <f t="shared" si="0"/>
        <v>4</v>
      </c>
    </row>
    <row r="7" spans="2:9" x14ac:dyDescent="0.25">
      <c r="B7" s="2" t="s">
        <v>9</v>
      </c>
      <c r="C7" s="2">
        <v>3941</v>
      </c>
      <c r="D7" s="2">
        <v>118</v>
      </c>
      <c r="E7" s="2">
        <v>6</v>
      </c>
      <c r="F7" s="70">
        <f>SUM($C7+$D7+$E7)</f>
        <v>4065</v>
      </c>
      <c r="G7" s="74" t="s">
        <v>9</v>
      </c>
      <c r="H7" s="36">
        <f>E7/F7</f>
        <v>1.4760147601476014E-3</v>
      </c>
      <c r="I7" s="14">
        <f t="shared" si="0"/>
        <v>5</v>
      </c>
    </row>
    <row r="8" spans="2:9" x14ac:dyDescent="0.25">
      <c r="B8" s="2" t="s">
        <v>12</v>
      </c>
      <c r="C8" s="2">
        <v>828</v>
      </c>
      <c r="D8" s="2">
        <v>16</v>
      </c>
      <c r="E8" s="2">
        <v>4</v>
      </c>
      <c r="F8" s="70">
        <f>SUM($C8+$D8+$E8)</f>
        <v>848</v>
      </c>
      <c r="G8" s="74" t="s">
        <v>12</v>
      </c>
      <c r="H8" s="36">
        <f>E8/F8</f>
        <v>4.7169811320754715E-3</v>
      </c>
      <c r="I8" s="14">
        <f t="shared" si="0"/>
        <v>6</v>
      </c>
    </row>
    <row r="9" spans="2:9" ht="30" x14ac:dyDescent="0.25">
      <c r="B9" s="2" t="s">
        <v>17</v>
      </c>
      <c r="C9" s="2">
        <v>18159</v>
      </c>
      <c r="D9" s="2">
        <v>1228</v>
      </c>
      <c r="E9" s="2">
        <v>135</v>
      </c>
      <c r="F9" s="70">
        <f>SUM($C9+$D9+$E9)</f>
        <v>19522</v>
      </c>
      <c r="G9" s="74" t="s">
        <v>17</v>
      </c>
      <c r="H9" s="36">
        <f>E9/F9</f>
        <v>6.9152750742751765E-3</v>
      </c>
      <c r="I9" s="14">
        <f t="shared" si="0"/>
        <v>7</v>
      </c>
    </row>
    <row r="10" spans="2:9" x14ac:dyDescent="0.25">
      <c r="B10" s="2" t="s">
        <v>23</v>
      </c>
      <c r="C10" s="2">
        <v>818</v>
      </c>
      <c r="D10" s="2">
        <v>18</v>
      </c>
      <c r="E10" s="2">
        <v>16</v>
      </c>
      <c r="F10" s="70">
        <f>SUM($C10+$D10+$E10)</f>
        <v>852</v>
      </c>
      <c r="G10" s="74" t="s">
        <v>23</v>
      </c>
      <c r="H10" s="36">
        <f>E10/F10</f>
        <v>1.8779342723004695E-2</v>
      </c>
      <c r="I10" s="14">
        <f t="shared" si="0"/>
        <v>8</v>
      </c>
    </row>
    <row r="11" spans="2:9" x14ac:dyDescent="0.25">
      <c r="B11" s="2" t="s">
        <v>8</v>
      </c>
      <c r="C11" s="2">
        <v>129188</v>
      </c>
      <c r="D11" s="2">
        <v>2391</v>
      </c>
      <c r="E11" s="2">
        <v>4378</v>
      </c>
      <c r="F11" s="70">
        <f>SUM($C11+$D11+$E11)</f>
        <v>135957</v>
      </c>
      <c r="G11" s="74" t="s">
        <v>8</v>
      </c>
      <c r="H11" s="36">
        <f>E11/F11</f>
        <v>3.2201357782239974E-2</v>
      </c>
      <c r="I11" s="14">
        <f t="shared" si="0"/>
        <v>9</v>
      </c>
    </row>
    <row r="12" spans="2:9" ht="30" x14ac:dyDescent="0.25">
      <c r="B12" s="2" t="s">
        <v>10</v>
      </c>
      <c r="C12" s="2">
        <v>1225</v>
      </c>
      <c r="D12" s="2">
        <v>8</v>
      </c>
      <c r="E12" s="2">
        <v>66</v>
      </c>
      <c r="F12" s="70">
        <f>SUM($C12+$D12+$E12)</f>
        <v>1299</v>
      </c>
      <c r="G12" s="74" t="s">
        <v>10</v>
      </c>
      <c r="H12" s="36">
        <f>E12/F12</f>
        <v>5.0808314087759814E-2</v>
      </c>
      <c r="I12" s="14">
        <f t="shared" si="0"/>
        <v>10</v>
      </c>
    </row>
    <row r="13" spans="2:9" x14ac:dyDescent="0.25">
      <c r="B13" s="2" t="s">
        <v>16</v>
      </c>
      <c r="C13" s="2">
        <v>3738</v>
      </c>
      <c r="D13" s="2">
        <v>16</v>
      </c>
      <c r="E13" s="2">
        <v>226</v>
      </c>
      <c r="F13" s="70">
        <f>SUM($C13+$D13+$E13)</f>
        <v>3980</v>
      </c>
      <c r="G13" s="74" t="s">
        <v>16</v>
      </c>
      <c r="H13" s="36">
        <f>E13/F13</f>
        <v>5.6783919597989951E-2</v>
      </c>
      <c r="I13" s="14">
        <f t="shared" si="0"/>
        <v>11</v>
      </c>
    </row>
    <row r="14" spans="2:9" x14ac:dyDescent="0.25">
      <c r="B14" s="2" t="s">
        <v>22</v>
      </c>
      <c r="C14" s="2">
        <v>13</v>
      </c>
      <c r="D14" s="2">
        <v>0</v>
      </c>
      <c r="E14" s="2">
        <v>1</v>
      </c>
      <c r="F14" s="70">
        <f>SUM($C14+$D14+$E14)</f>
        <v>14</v>
      </c>
      <c r="G14" s="74" t="s">
        <v>22</v>
      </c>
      <c r="H14" s="36">
        <f>E14/F14</f>
        <v>7.1428571428571425E-2</v>
      </c>
      <c r="I14" s="14">
        <f t="shared" si="0"/>
        <v>12</v>
      </c>
    </row>
    <row r="15" spans="2:9" x14ac:dyDescent="0.25">
      <c r="B15" s="2" t="s">
        <v>15</v>
      </c>
      <c r="C15" s="2">
        <v>902</v>
      </c>
      <c r="D15" s="2">
        <v>27</v>
      </c>
      <c r="E15" s="2">
        <v>95</v>
      </c>
      <c r="F15" s="70">
        <f>SUM($C15+$D15+$E15)</f>
        <v>1024</v>
      </c>
      <c r="G15" s="74" t="s">
        <v>15</v>
      </c>
      <c r="H15" s="36">
        <f>E15/F15</f>
        <v>9.27734375E-2</v>
      </c>
      <c r="I15" s="14">
        <f t="shared" si="0"/>
        <v>13</v>
      </c>
    </row>
    <row r="16" spans="2:9" x14ac:dyDescent="0.25">
      <c r="B16" s="2" t="s">
        <v>5</v>
      </c>
      <c r="C16" s="2">
        <v>654</v>
      </c>
      <c r="D16" s="2">
        <v>19</v>
      </c>
      <c r="E16" s="2">
        <v>72</v>
      </c>
      <c r="F16" s="70">
        <f>SUM($C16+$D16+$E16)</f>
        <v>745</v>
      </c>
      <c r="G16" s="74" t="s">
        <v>5</v>
      </c>
      <c r="H16" s="36">
        <f>E16/F16</f>
        <v>9.6644295302013419E-2</v>
      </c>
      <c r="I16" s="14">
        <f t="shared" si="0"/>
        <v>14</v>
      </c>
    </row>
    <row r="17" spans="2:9" x14ac:dyDescent="0.25">
      <c r="B17" s="2" t="s">
        <v>6</v>
      </c>
      <c r="C17" s="2">
        <v>73880</v>
      </c>
      <c r="D17" s="2">
        <v>10779</v>
      </c>
      <c r="E17" s="2">
        <v>10030</v>
      </c>
      <c r="F17" s="70">
        <f>SUM($C17+$D17+$E17)</f>
        <v>94689</v>
      </c>
      <c r="G17" s="74" t="s">
        <v>6</v>
      </c>
      <c r="H17" s="36">
        <f>E17/F17</f>
        <v>0.10592571470814983</v>
      </c>
      <c r="I17" s="14">
        <f t="shared" si="0"/>
        <v>15</v>
      </c>
    </row>
    <row r="18" spans="2:9" x14ac:dyDescent="0.25">
      <c r="B18" s="2" t="s">
        <v>24</v>
      </c>
      <c r="C18" s="2">
        <v>30366</v>
      </c>
      <c r="D18" s="2">
        <v>2606</v>
      </c>
      <c r="E18" s="2">
        <v>7202</v>
      </c>
      <c r="F18" s="70">
        <f>SUM($C18+$D18+$E18)</f>
        <v>40174</v>
      </c>
      <c r="G18" s="74" t="s">
        <v>24</v>
      </c>
      <c r="H18" s="36">
        <f>E18/F18</f>
        <v>0.17927017473988152</v>
      </c>
      <c r="I18" s="14">
        <f t="shared" si="0"/>
        <v>16</v>
      </c>
    </row>
    <row r="19" spans="2:9" x14ac:dyDescent="0.25">
      <c r="B19" s="2" t="s">
        <v>14</v>
      </c>
      <c r="C19" s="2">
        <v>57484</v>
      </c>
      <c r="D19" s="2">
        <v>6606</v>
      </c>
      <c r="E19" s="2">
        <v>14709</v>
      </c>
      <c r="F19" s="70">
        <f>SUM($C19+$D19+$E19)</f>
        <v>78799</v>
      </c>
      <c r="G19" s="74" t="s">
        <v>14</v>
      </c>
      <c r="H19" s="36">
        <f>E19/F19</f>
        <v>0.18666480539093136</v>
      </c>
      <c r="I19" s="14">
        <f t="shared" si="0"/>
        <v>17</v>
      </c>
    </row>
    <row r="20" spans="2:9" x14ac:dyDescent="0.25">
      <c r="B20" s="2" t="s">
        <v>18</v>
      </c>
      <c r="C20" s="2">
        <v>1388</v>
      </c>
      <c r="D20" s="2">
        <v>54</v>
      </c>
      <c r="E20" s="2">
        <v>424</v>
      </c>
      <c r="F20" s="70">
        <f>SUM($C20+$D20+$E20)</f>
        <v>1866</v>
      </c>
      <c r="G20" s="74" t="s">
        <v>18</v>
      </c>
      <c r="H20" s="36">
        <f>E20/F20</f>
        <v>0.22722400857449088</v>
      </c>
      <c r="I20" s="14">
        <f t="shared" si="0"/>
        <v>18</v>
      </c>
    </row>
    <row r="21" spans="2:9" x14ac:dyDescent="0.25">
      <c r="B21" s="2" t="s">
        <v>11</v>
      </c>
      <c r="C21" s="2">
        <v>78</v>
      </c>
      <c r="D21" s="2">
        <v>2</v>
      </c>
      <c r="E21" s="2">
        <v>39</v>
      </c>
      <c r="F21" s="70">
        <f>SUM($C21+$D21+$E21)</f>
        <v>119</v>
      </c>
      <c r="G21" s="74" t="s">
        <v>11</v>
      </c>
      <c r="H21" s="36">
        <f>E21/F21</f>
        <v>0.32773109243697479</v>
      </c>
      <c r="I21" s="14">
        <f t="shared" si="0"/>
        <v>19</v>
      </c>
    </row>
    <row r="22" spans="2:9" ht="15.75" thickBot="1" x14ac:dyDescent="0.3">
      <c r="B22" s="2" t="s">
        <v>7</v>
      </c>
      <c r="C22" s="2">
        <v>2691</v>
      </c>
      <c r="D22" s="2">
        <v>3300</v>
      </c>
      <c r="E22" s="2">
        <v>75448</v>
      </c>
      <c r="F22" s="70">
        <f>SUM($C22+$D22+$E22)</f>
        <v>81439</v>
      </c>
      <c r="G22" s="75" t="s">
        <v>7</v>
      </c>
      <c r="H22" s="91">
        <f>E22/F22</f>
        <v>0.92643573717751937</v>
      </c>
      <c r="I22" s="15">
        <f t="shared" si="0"/>
        <v>20</v>
      </c>
    </row>
    <row r="23" spans="2:9" x14ac:dyDescent="0.25">
      <c r="C23" s="1" t="s">
        <v>29</v>
      </c>
      <c r="D23" s="1" t="s">
        <v>26</v>
      </c>
      <c r="E23" s="1" t="s">
        <v>27</v>
      </c>
      <c r="F23" s="1" t="s">
        <v>28</v>
      </c>
    </row>
    <row r="24" spans="2:9" x14ac:dyDescent="0.25">
      <c r="B24" s="4" t="s">
        <v>25</v>
      </c>
      <c r="C24" s="4">
        <f>SUM(C3:C22)</f>
        <v>325451</v>
      </c>
      <c r="D24" s="4">
        <f>SUM(D3:D22)</f>
        <v>27192</v>
      </c>
      <c r="E24" s="4">
        <f>SUM(E3:E22)</f>
        <v>112851</v>
      </c>
      <c r="F24" s="4">
        <f>SUM(F3:F22)</f>
        <v>465494</v>
      </c>
    </row>
    <row r="25" spans="2:9" x14ac:dyDescent="0.25">
      <c r="B25" s="4" t="s">
        <v>39</v>
      </c>
    </row>
  </sheetData>
  <autoFilter ref="B2:H25">
    <sortState ref="B3:H25">
      <sortCondition ref="H2:H25"/>
    </sortState>
  </autoFilter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workbookViewId="0">
      <selection activeCell="E11" sqref="E11"/>
    </sheetView>
  </sheetViews>
  <sheetFormatPr baseColWidth="10" defaultRowHeight="15" x14ac:dyDescent="0.25"/>
  <sheetData>
    <row r="1" spans="2:15" x14ac:dyDescent="0.25">
      <c r="B1" s="92" t="s">
        <v>73</v>
      </c>
      <c r="C1" s="93" t="s">
        <v>76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2:15" x14ac:dyDescent="0.25">
      <c r="B2" s="95" t="s">
        <v>74</v>
      </c>
      <c r="C2" s="96" t="s">
        <v>77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</row>
    <row r="3" spans="2:15" x14ac:dyDescent="0.25">
      <c r="B3" s="95" t="s">
        <v>75</v>
      </c>
      <c r="C3" s="96" t="s">
        <v>80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7"/>
    </row>
    <row r="4" spans="2:15" ht="15.75" thickBot="1" x14ac:dyDescent="0.3">
      <c r="B4" s="98" t="s">
        <v>78</v>
      </c>
      <c r="C4" s="99" t="s">
        <v>79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100"/>
    </row>
  </sheetData>
  <mergeCells count="4">
    <mergeCell ref="C4:O4"/>
    <mergeCell ref="C3:O3"/>
    <mergeCell ref="C2:O2"/>
    <mergeCell ref="C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"/>
  <sheetViews>
    <sheetView zoomScale="75" zoomScaleNormal="75" workbookViewId="0">
      <selection activeCell="P25" sqref="P25"/>
    </sheetView>
  </sheetViews>
  <sheetFormatPr baseColWidth="10" defaultRowHeight="15" x14ac:dyDescent="0.25"/>
  <cols>
    <col min="1" max="1" width="20.42578125" customWidth="1"/>
  </cols>
  <sheetData>
    <row r="3" spans="1:21" ht="30" x14ac:dyDescent="0.25">
      <c r="A3" s="9" t="s">
        <v>41</v>
      </c>
      <c r="B3" s="7" t="s">
        <v>5</v>
      </c>
      <c r="C3" s="7" t="s">
        <v>7</v>
      </c>
      <c r="D3" s="7" t="s">
        <v>6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8</v>
      </c>
    </row>
    <row r="4" spans="1:21" x14ac:dyDescent="0.25">
      <c r="B4" s="8">
        <f>654/'EJERCICIO 2 3 4 6'!K14</f>
        <v>2.0095190981130801E-3</v>
      </c>
      <c r="C4" s="8">
        <f>2691/'EJERCICIO 2 3 4 6'!K14</f>
        <v>8.2685258303093253E-3</v>
      </c>
      <c r="D4" s="8">
        <f>73880/'EJERCICIO 2 3 4 6'!K14</f>
        <v>0.22700805958500664</v>
      </c>
      <c r="E4" s="8">
        <f>3941/'EJERCICIO 2 3 4 6'!K14</f>
        <v>1.2109349794592734E-2</v>
      </c>
      <c r="F4" s="8">
        <f>1225/'EJERCICIO 2 3 4 6'!K14</f>
        <v>3.7640074849977414E-3</v>
      </c>
      <c r="G4" s="8">
        <f>78/'EJERCICIO 2 3 4 6'!K14</f>
        <v>2.3966741537128478E-4</v>
      </c>
      <c r="H4" s="8">
        <f>828/'EJERCICIO 2 3 4 6'!K14</f>
        <v>2.5441617939413307E-3</v>
      </c>
      <c r="I4" s="8">
        <f>80/'EJERCICIO 2 3 4 6'!K14</f>
        <v>2.458127337141382E-4</v>
      </c>
      <c r="J4" s="8">
        <f>57484/'EJERCICIO 2 3 4 6'!K14</f>
        <v>0.17662873981029403</v>
      </c>
      <c r="K4" s="8">
        <f>902/'EJERCICIO 2 3 4 6'!K14</f>
        <v>2.7715385726269086E-3</v>
      </c>
      <c r="L4" s="8">
        <f>3738/'EJERCICIO 2 3 4 6'!K14</f>
        <v>1.1485599982793108E-2</v>
      </c>
      <c r="M4" s="8">
        <f>18159/'EJERCICIO 2 3 4 6'!K14</f>
        <v>5.5796417893937952E-2</v>
      </c>
      <c r="N4" s="8">
        <f>1388/'EJERCICIO 2 3 4 6'!K14</f>
        <v>4.2648509299402981E-3</v>
      </c>
      <c r="O4" s="8">
        <f>8/'EJERCICIO 2 3 4 6'!K14</f>
        <v>2.4581273371413821E-5</v>
      </c>
      <c r="P4" s="8">
        <f>5/'EJERCICIO 2 3 4 6'!K14</f>
        <v>1.5363295857133638E-5</v>
      </c>
      <c r="Q4" s="8">
        <f>5/'EJERCICIO 2 3 4 6'!K14</f>
        <v>1.5363295857133638E-5</v>
      </c>
      <c r="R4" s="8">
        <f>13/'EJERCICIO 2 3 4 6'!K14</f>
        <v>3.9944569228547459E-5</v>
      </c>
      <c r="S4" s="8">
        <f>818/'EJERCICIO 2 3 4 6'!K14</f>
        <v>2.5134352022270633E-3</v>
      </c>
      <c r="T4" s="8">
        <f>30366/'EJERCICIO 2 3 4 6'!K14</f>
        <v>9.3304368399544022E-2</v>
      </c>
      <c r="U4" s="8">
        <f>129188/'EJERCICIO 2 3 4 6'!K14</f>
        <v>0.39695069303827613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I6" sqref="I6"/>
    </sheetView>
  </sheetViews>
  <sheetFormatPr baseColWidth="10" defaultRowHeight="15" x14ac:dyDescent="0.25"/>
  <cols>
    <col min="2" max="2" width="20.28515625" customWidth="1"/>
    <col min="3" max="7" width="20.7109375" customWidth="1"/>
  </cols>
  <sheetData>
    <row r="1" spans="2:8" ht="15.75" thickBot="1" x14ac:dyDescent="0.3"/>
    <row r="2" spans="2:8" x14ac:dyDescent="0.25">
      <c r="B2" s="19" t="s">
        <v>44</v>
      </c>
      <c r="C2" s="26" t="s">
        <v>8</v>
      </c>
      <c r="D2" s="26" t="s">
        <v>6</v>
      </c>
      <c r="E2" s="26" t="s">
        <v>45</v>
      </c>
      <c r="F2" s="26" t="s">
        <v>14</v>
      </c>
      <c r="G2" s="27" t="s">
        <v>24</v>
      </c>
    </row>
    <row r="3" spans="2:8" x14ac:dyDescent="0.25">
      <c r="B3" s="16"/>
      <c r="C3" s="25"/>
      <c r="D3" s="25"/>
      <c r="E3" s="25"/>
      <c r="F3" s="25"/>
      <c r="G3" s="28"/>
    </row>
    <row r="4" spans="2:8" x14ac:dyDescent="0.25">
      <c r="B4" s="16" t="s">
        <v>42</v>
      </c>
      <c r="C4" s="17" t="s">
        <v>49</v>
      </c>
      <c r="D4" s="17" t="s">
        <v>50</v>
      </c>
      <c r="E4" s="17" t="s">
        <v>51</v>
      </c>
      <c r="F4" s="17" t="s">
        <v>52</v>
      </c>
      <c r="G4" s="32" t="s">
        <v>53</v>
      </c>
    </row>
    <row r="5" spans="2:8" ht="60" customHeight="1" x14ac:dyDescent="0.25">
      <c r="B5" s="16"/>
      <c r="C5" s="18"/>
      <c r="D5" s="18"/>
      <c r="E5" s="18"/>
      <c r="F5" s="18"/>
      <c r="G5" s="33"/>
    </row>
    <row r="6" spans="2:8" x14ac:dyDescent="0.25">
      <c r="B6" s="20" t="s">
        <v>47</v>
      </c>
      <c r="C6" s="21">
        <v>135957</v>
      </c>
      <c r="D6" s="21">
        <v>94689</v>
      </c>
      <c r="E6" s="21">
        <v>81439</v>
      </c>
      <c r="F6" s="21">
        <v>78799</v>
      </c>
      <c r="G6" s="22">
        <v>40174</v>
      </c>
      <c r="H6" s="31"/>
    </row>
    <row r="7" spans="2:8" x14ac:dyDescent="0.25">
      <c r="B7" s="23" t="s">
        <v>46</v>
      </c>
      <c r="C7" s="21">
        <v>2391</v>
      </c>
      <c r="D7" s="21">
        <v>10779</v>
      </c>
      <c r="E7" s="21">
        <v>3300</v>
      </c>
      <c r="F7" s="21">
        <v>6606</v>
      </c>
      <c r="G7" s="22">
        <v>2606</v>
      </c>
    </row>
    <row r="8" spans="2:8" x14ac:dyDescent="0.25">
      <c r="B8" s="20" t="s">
        <v>48</v>
      </c>
      <c r="C8" s="29">
        <f>'EJERCICIO 2 3 4 6'!F4/'EJERCICIO 2 3 4 6'!F6</f>
        <v>1.7586442772347138E-2</v>
      </c>
      <c r="D8" s="29">
        <f>'EJERCICIO 2 3 4 6'!E4/'EJERCICIO 2 3 4 6'!E6</f>
        <v>0.11383582042264677</v>
      </c>
      <c r="E8" s="29">
        <f>'EJERCICIO 2 3 4 6'!D4/'EJERCICIO 2 3 4 6'!D6</f>
        <v>4.0521126241726935E-2</v>
      </c>
      <c r="F8" s="29">
        <f>'EJERCICIO 2 3 4 6'!L4/'EJERCICIO 2 3 4 6'!L6</f>
        <v>8.3833551187197805E-2</v>
      </c>
      <c r="G8" s="30">
        <f>'EJERCICIO 2 3 4 6'!V4/'EJERCICIO 2 3 4 6'!V6</f>
        <v>6.4867824961417839E-2</v>
      </c>
    </row>
    <row r="9" spans="2:8" ht="165" customHeight="1" thickBot="1" x14ac:dyDescent="0.3">
      <c r="B9" s="24" t="s">
        <v>43</v>
      </c>
      <c r="C9" s="34" t="s">
        <v>55</v>
      </c>
      <c r="D9" s="34" t="s">
        <v>56</v>
      </c>
      <c r="E9" s="34" t="s">
        <v>57</v>
      </c>
      <c r="F9" s="34" t="s">
        <v>58</v>
      </c>
      <c r="G9" s="37" t="s">
        <v>59</v>
      </c>
    </row>
  </sheetData>
  <mergeCells count="12">
    <mergeCell ref="C2:C3"/>
    <mergeCell ref="E2:E3"/>
    <mergeCell ref="F2:F3"/>
    <mergeCell ref="G2:G3"/>
    <mergeCell ref="C4:C5"/>
    <mergeCell ref="E4:E5"/>
    <mergeCell ref="F4:F5"/>
    <mergeCell ref="G4:G5"/>
    <mergeCell ref="B4:B5"/>
    <mergeCell ref="B2:B3"/>
    <mergeCell ref="D2:D3"/>
    <mergeCell ref="D4:D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2"/>
  <sheetViews>
    <sheetView zoomScale="80" zoomScaleNormal="80" workbookViewId="0">
      <selection activeCell="D3" sqref="D3"/>
    </sheetView>
  </sheetViews>
  <sheetFormatPr baseColWidth="10" defaultRowHeight="15" x14ac:dyDescent="0.25"/>
  <cols>
    <col min="8" max="8" width="22.42578125" customWidth="1"/>
  </cols>
  <sheetData>
    <row r="1" spans="4:10" ht="93" customHeight="1" thickBot="1" x14ac:dyDescent="0.3">
      <c r="E1" s="59" t="s">
        <v>65</v>
      </c>
      <c r="F1" s="76" t="s">
        <v>63</v>
      </c>
      <c r="G1" s="77" t="s">
        <v>66</v>
      </c>
    </row>
    <row r="2" spans="4:10" x14ac:dyDescent="0.25">
      <c r="D2" s="52">
        <v>1</v>
      </c>
      <c r="E2" s="39" t="s">
        <v>21</v>
      </c>
      <c r="F2" s="78">
        <f>'EJ 10 plantilla base'!T$5/('EJ 10 plantilla base'!T$6*1000000)</f>
        <v>1.4634146341463415E-7</v>
      </c>
      <c r="G2" s="57">
        <f>F2*1000000</f>
        <v>0.14634146341463417</v>
      </c>
      <c r="H2" s="65" t="s">
        <v>72</v>
      </c>
      <c r="I2" s="65"/>
      <c r="J2" s="65"/>
    </row>
    <row r="3" spans="4:10" x14ac:dyDescent="0.25">
      <c r="D3" s="50">
        <f>+D2+1</f>
        <v>2</v>
      </c>
      <c r="E3" s="41" t="s">
        <v>20</v>
      </c>
      <c r="F3" s="49">
        <f>'EJ 10 plantilla base'!S$5/('EJ 10 plantilla base'!S$6*1000000)</f>
        <v>2.3333333333333333E-7</v>
      </c>
      <c r="G3" s="44">
        <f>F3*1000000</f>
        <v>0.23333333333333334</v>
      </c>
      <c r="H3" s="65"/>
      <c r="I3" s="65"/>
      <c r="J3" s="65"/>
    </row>
    <row r="4" spans="4:10" x14ac:dyDescent="0.25">
      <c r="D4" s="50">
        <f t="shared" ref="D4:D21" si="0">+D3+1</f>
        <v>3</v>
      </c>
      <c r="E4" s="41" t="s">
        <v>22</v>
      </c>
      <c r="F4" s="49">
        <f>'EJ 10 plantilla base'!U$5/('EJ 10 plantilla base'!U$6*1000000)</f>
        <v>2.4561403508771927E-7</v>
      </c>
      <c r="G4" s="44">
        <f>F4*1000000</f>
        <v>0.24561403508771928</v>
      </c>
      <c r="H4" s="65"/>
      <c r="I4" s="65"/>
      <c r="J4" s="65"/>
    </row>
    <row r="5" spans="4:10" x14ac:dyDescent="0.25">
      <c r="D5" s="50">
        <f t="shared" si="0"/>
        <v>4</v>
      </c>
      <c r="E5" s="41" t="s">
        <v>15</v>
      </c>
      <c r="F5" s="49">
        <f>'EJ 10 plantilla base'!N$5/('EJ 10 plantilla base'!N$6*1000000)</f>
        <v>7.6474981329350266E-7</v>
      </c>
      <c r="G5" s="44">
        <f>F5*1000000</f>
        <v>0.76474981329350267</v>
      </c>
      <c r="H5" s="65"/>
      <c r="I5" s="65"/>
      <c r="J5" s="65"/>
    </row>
    <row r="6" spans="4:10" x14ac:dyDescent="0.25">
      <c r="D6" s="50">
        <f t="shared" si="0"/>
        <v>5</v>
      </c>
      <c r="E6" s="41" t="s">
        <v>19</v>
      </c>
      <c r="F6" s="49">
        <f>'EJ 10 plantilla base'!R$5/('EJ 10 plantilla base'!R$6*1000000)</f>
        <v>1.3333333333333334E-6</v>
      </c>
      <c r="G6" s="44">
        <f>F6*1000000</f>
        <v>1.3333333333333335</v>
      </c>
      <c r="H6" s="65"/>
      <c r="I6" s="65"/>
      <c r="J6" s="65"/>
    </row>
    <row r="7" spans="4:10" x14ac:dyDescent="0.25">
      <c r="D7" s="50">
        <f t="shared" si="0"/>
        <v>6</v>
      </c>
      <c r="E7" s="41" t="s">
        <v>11</v>
      </c>
      <c r="F7" s="49">
        <f>'EJ 10 plantilla base'!J$5/('EJ 10 plantilla base'!J$6*1000000)</f>
        <v>3.7187500000000002E-6</v>
      </c>
      <c r="G7" s="44">
        <f>F7*1000000</f>
        <v>3.71875</v>
      </c>
    </row>
    <row r="8" spans="4:10" x14ac:dyDescent="0.25">
      <c r="D8" s="50">
        <f t="shared" si="0"/>
        <v>7</v>
      </c>
      <c r="E8" s="41" t="s">
        <v>12</v>
      </c>
      <c r="F8" s="49">
        <f>'EJ 10 plantilla base'!K$5/('EJ 10 plantilla base'!K$6*1000000)</f>
        <v>4.416666666666667E-6</v>
      </c>
      <c r="G8" s="44">
        <f>F8*1000000</f>
        <v>4.416666666666667</v>
      </c>
    </row>
    <row r="9" spans="4:10" x14ac:dyDescent="0.25">
      <c r="D9" s="50">
        <f t="shared" si="0"/>
        <v>8</v>
      </c>
      <c r="E9" s="41" t="s">
        <v>13</v>
      </c>
      <c r="F9" s="49">
        <f>'EJ 10 plantilla base'!L$5/('EJ 10 plantilla base'!L$6*1000000)</f>
        <v>7.363636363636364E-6</v>
      </c>
      <c r="G9" s="44">
        <f>F9*1000000</f>
        <v>7.3636363636363642</v>
      </c>
    </row>
    <row r="10" spans="4:10" x14ac:dyDescent="0.25">
      <c r="D10" s="50">
        <f t="shared" si="0"/>
        <v>9</v>
      </c>
      <c r="E10" s="41" t="s">
        <v>18</v>
      </c>
      <c r="F10" s="49">
        <f>'EJ 10 plantilla base'!Q$5/('EJ 10 plantilla base'!Q$6*1000000)</f>
        <v>1.4692913385826772E-5</v>
      </c>
      <c r="G10" s="44">
        <f>F10*1000000</f>
        <v>14.692913385826772</v>
      </c>
    </row>
    <row r="11" spans="4:10" x14ac:dyDescent="0.25">
      <c r="D11" s="50">
        <f t="shared" si="0"/>
        <v>10</v>
      </c>
      <c r="E11" s="41" t="s">
        <v>5</v>
      </c>
      <c r="F11" s="48">
        <f>'EJ 10 plantilla base'!D$5/('EJ 10 plantilla base'!D$6*1000000)</f>
        <v>1.6931818181818182E-5</v>
      </c>
      <c r="G11" s="44">
        <f>F11*1000000</f>
        <v>16.931818181818183</v>
      </c>
    </row>
    <row r="12" spans="4:10" x14ac:dyDescent="0.25">
      <c r="D12" s="50">
        <f t="shared" si="0"/>
        <v>11</v>
      </c>
      <c r="E12" s="41" t="s">
        <v>9</v>
      </c>
      <c r="F12" s="49">
        <f>'EJ 10 plantilla base'!H$5/('EJ 10 plantilla base'!H$6*1000000)</f>
        <v>1.944976076555024E-5</v>
      </c>
      <c r="G12" s="44">
        <f>F12*1000000</f>
        <v>19.449760765550241</v>
      </c>
    </row>
    <row r="13" spans="4:10" ht="30" customHeight="1" x14ac:dyDescent="0.25">
      <c r="D13" s="50">
        <f t="shared" si="0"/>
        <v>12</v>
      </c>
      <c r="E13" s="41" t="s">
        <v>23</v>
      </c>
      <c r="F13" s="49">
        <f>'EJ 10 plantilla base'!V$5/('EJ 10 plantilla base'!V$6*1000000)</f>
        <v>2.6625E-5</v>
      </c>
      <c r="G13" s="44">
        <f>F13*1000000</f>
        <v>26.625</v>
      </c>
    </row>
    <row r="14" spans="4:10" ht="30" x14ac:dyDescent="0.25">
      <c r="D14" s="50">
        <f t="shared" si="0"/>
        <v>13</v>
      </c>
      <c r="E14" s="41" t="s">
        <v>10</v>
      </c>
      <c r="F14" s="49">
        <f>'EJ 10 plantilla base'!I$5/('EJ 10 plantilla base'!I$6*1000000)</f>
        <v>3.9363636363636363E-5</v>
      </c>
      <c r="G14" s="44">
        <f>F14*1000000</f>
        <v>39.36363636363636</v>
      </c>
    </row>
    <row r="15" spans="4:10" x14ac:dyDescent="0.25">
      <c r="D15" s="50">
        <f t="shared" si="0"/>
        <v>14</v>
      </c>
      <c r="E15" s="41" t="s">
        <v>7</v>
      </c>
      <c r="F15" s="49">
        <f>'EJ 10 plantilla base'!E$5/('EJ 10 plantilla base'!E$6*1000000)</f>
        <v>5.8758297258297257E-5</v>
      </c>
      <c r="G15" s="44">
        <f>F15*1000000</f>
        <v>58.758297258297254</v>
      </c>
    </row>
    <row r="16" spans="4:10" x14ac:dyDescent="0.25">
      <c r="D16" s="50">
        <f t="shared" si="0"/>
        <v>15</v>
      </c>
      <c r="E16" s="41" t="s">
        <v>16</v>
      </c>
      <c r="F16" s="49">
        <f>'EJ 10 plantilla base'!O$5/('EJ 10 plantilla base'!O$6*1000000)</f>
        <v>1.5919999999999999E-4</v>
      </c>
      <c r="G16" s="44">
        <f>F16*1000000</f>
        <v>159.19999999999999</v>
      </c>
    </row>
    <row r="17" spans="4:28" ht="30" x14ac:dyDescent="0.25">
      <c r="D17" s="50">
        <f t="shared" si="0"/>
        <v>16</v>
      </c>
      <c r="E17" s="41" t="s">
        <v>17</v>
      </c>
      <c r="F17" s="49">
        <f>'EJ 10 plantilla base'!P$5/('EJ 10 plantilla base'!P$6*1000000)</f>
        <v>2.9578787878787878E-4</v>
      </c>
      <c r="G17" s="44">
        <f>F17*1000000</f>
        <v>295.78787878787875</v>
      </c>
    </row>
    <row r="18" spans="4:28" x14ac:dyDescent="0.25">
      <c r="D18" s="50">
        <f t="shared" si="0"/>
        <v>17</v>
      </c>
      <c r="E18" s="41" t="s">
        <v>8</v>
      </c>
      <c r="F18" s="49">
        <f>'EJ 10 plantilla base'!G$5/('EJ 10 plantilla base'!G$6*1000000)</f>
        <v>4.1577064220183488E-4</v>
      </c>
      <c r="G18" s="44">
        <f>F18*1000000</f>
        <v>415.7706422018349</v>
      </c>
    </row>
    <row r="19" spans="4:28" x14ac:dyDescent="0.25">
      <c r="D19" s="50">
        <f t="shared" si="0"/>
        <v>18</v>
      </c>
      <c r="E19" s="41" t="s">
        <v>24</v>
      </c>
      <c r="F19" s="49">
        <f>'EJ 10 plantilla base'!W$5/('EJ 10 plantilla base'!W$6*1000000)</f>
        <v>5.9961194029850746E-4</v>
      </c>
      <c r="G19" s="44">
        <f>F19*1000000</f>
        <v>599.61194029850742</v>
      </c>
    </row>
    <row r="20" spans="4:28" x14ac:dyDescent="0.25">
      <c r="D20" s="50">
        <f t="shared" si="0"/>
        <v>19</v>
      </c>
      <c r="E20" s="41" t="s">
        <v>6</v>
      </c>
      <c r="F20" s="49">
        <f>'EJ 10 plantilla base'!F$5/('EJ 10 plantilla base'!F$6*1000000)</f>
        <v>1.57815E-3</v>
      </c>
      <c r="G20" s="44">
        <f>F20*1000000</f>
        <v>1578.1499999999999</v>
      </c>
    </row>
    <row r="21" spans="4:28" ht="15.75" thickBot="1" x14ac:dyDescent="0.3">
      <c r="D21" s="51">
        <f t="shared" si="0"/>
        <v>20</v>
      </c>
      <c r="E21" s="79" t="s">
        <v>14</v>
      </c>
      <c r="F21" s="47">
        <f>'EJ 10 plantilla base'!M$5/('EJ 10 plantilla base'!M$6*1000000)</f>
        <v>1.6765744680851064E-3</v>
      </c>
      <c r="G21" s="58">
        <f>F21*1000000</f>
        <v>1676.5744680851064</v>
      </c>
    </row>
    <row r="25" spans="4:28" x14ac:dyDescent="0.25">
      <c r="V25" s="53"/>
      <c r="W25" s="53"/>
      <c r="X25" s="53"/>
      <c r="Y25" s="53"/>
      <c r="Z25" s="53"/>
      <c r="AA25" s="53"/>
      <c r="AB25" s="53"/>
    </row>
    <row r="30" spans="4:28" x14ac:dyDescent="0.25">
      <c r="V30" s="53"/>
      <c r="W30" s="53"/>
      <c r="X30" s="53"/>
      <c r="Y30" s="53"/>
      <c r="Z30" s="53"/>
      <c r="AA30" s="53"/>
      <c r="AB30" s="53"/>
    </row>
    <row r="31" spans="4:28" x14ac:dyDescent="0.25"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spans="4:28" x14ac:dyDescent="0.25"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</sheetData>
  <autoFilter ref="E1:G1">
    <sortState ref="E2:G21">
      <sortCondition ref="F1"/>
    </sortState>
  </autoFilter>
  <mergeCells count="1">
    <mergeCell ref="H2:J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P14" sqref="P14"/>
    </sheetView>
  </sheetViews>
  <sheetFormatPr baseColWidth="10" defaultRowHeight="15" x14ac:dyDescent="0.25"/>
  <cols>
    <col min="4" max="4" width="12.7109375" customWidth="1"/>
  </cols>
  <sheetData>
    <row r="2" spans="2:8" ht="15.75" thickBot="1" x14ac:dyDescent="0.3"/>
    <row r="3" spans="2:8" ht="15" hidden="1" customHeight="1" thickBot="1" x14ac:dyDescent="0.3"/>
    <row r="4" spans="2:8" ht="30.75" thickBot="1" x14ac:dyDescent="0.3">
      <c r="C4" s="59" t="s">
        <v>65</v>
      </c>
      <c r="D4" s="60" t="s">
        <v>62</v>
      </c>
    </row>
    <row r="5" spans="2:8" ht="15" customHeight="1" x14ac:dyDescent="0.25">
      <c r="B5" s="52">
        <v>1</v>
      </c>
      <c r="C5" s="39" t="s">
        <v>7</v>
      </c>
      <c r="D5" s="80">
        <f>'EJ 10 plantilla base'!E$4/'EJ 10 plantilla base'!E$5</f>
        <v>0.92643573717751937</v>
      </c>
      <c r="E5" s="65" t="s">
        <v>71</v>
      </c>
      <c r="F5" s="65"/>
      <c r="G5" s="65"/>
      <c r="H5" s="65"/>
    </row>
    <row r="6" spans="2:8" x14ac:dyDescent="0.25">
      <c r="B6" s="50">
        <f>+B5+1</f>
        <v>2</v>
      </c>
      <c r="C6" s="41" t="s">
        <v>11</v>
      </c>
      <c r="D6" s="46">
        <f>'EJ 10 plantilla base'!J$4/'EJ 10 plantilla base'!J$5</f>
        <v>0.32773109243697479</v>
      </c>
      <c r="E6" s="65"/>
      <c r="F6" s="65"/>
      <c r="G6" s="65"/>
      <c r="H6" s="65"/>
    </row>
    <row r="7" spans="2:8" x14ac:dyDescent="0.25">
      <c r="B7" s="50">
        <f>+B6+1</f>
        <v>3</v>
      </c>
      <c r="C7" s="41" t="s">
        <v>18</v>
      </c>
      <c r="D7" s="46">
        <f>'EJ 10 plantilla base'!Q$4/'EJ 10 plantilla base'!Q$5</f>
        <v>0.22722400857449088</v>
      </c>
      <c r="E7" s="65"/>
      <c r="F7" s="65"/>
      <c r="G7" s="65"/>
      <c r="H7" s="65"/>
    </row>
    <row r="8" spans="2:8" x14ac:dyDescent="0.25">
      <c r="B8" s="50">
        <f t="shared" ref="B8:B24" si="0">+B7+1</f>
        <v>4</v>
      </c>
      <c r="C8" s="41" t="s">
        <v>14</v>
      </c>
      <c r="D8" s="46">
        <f>'EJ 10 plantilla base'!M$4/'EJ 10 plantilla base'!M$5</f>
        <v>0.18666480539093136</v>
      </c>
      <c r="E8" s="65"/>
      <c r="F8" s="65"/>
      <c r="G8" s="65"/>
      <c r="H8" s="65"/>
    </row>
    <row r="9" spans="2:8" x14ac:dyDescent="0.25">
      <c r="B9" s="50">
        <f t="shared" si="0"/>
        <v>5</v>
      </c>
      <c r="C9" s="41" t="s">
        <v>24</v>
      </c>
      <c r="D9" s="46">
        <f>'EJ 10 plantilla base'!W$4/'EJ 10 plantilla base'!W$5</f>
        <v>0.17927017473988152</v>
      </c>
      <c r="E9" s="65"/>
      <c r="F9" s="65"/>
      <c r="G9" s="65"/>
      <c r="H9" s="65"/>
    </row>
    <row r="10" spans="2:8" x14ac:dyDescent="0.25">
      <c r="B10" s="50">
        <f t="shared" si="0"/>
        <v>6</v>
      </c>
      <c r="C10" s="41" t="s">
        <v>6</v>
      </c>
      <c r="D10" s="46">
        <f>'EJ 10 plantilla base'!F$4/'EJ 10 plantilla base'!F$5</f>
        <v>0.10592571470814983</v>
      </c>
      <c r="E10" s="65"/>
      <c r="F10" s="65"/>
      <c r="G10" s="65"/>
      <c r="H10" s="65"/>
    </row>
    <row r="11" spans="2:8" x14ac:dyDescent="0.25">
      <c r="B11" s="50">
        <f t="shared" si="0"/>
        <v>7</v>
      </c>
      <c r="C11" s="41" t="s">
        <v>5</v>
      </c>
      <c r="D11" s="81">
        <f>'EJ 10 plantilla base'!D$4/'EJ 10 plantilla base'!D$5</f>
        <v>9.6644295302013419E-2</v>
      </c>
      <c r="E11" s="65"/>
      <c r="F11" s="65"/>
      <c r="G11" s="65"/>
      <c r="H11" s="65"/>
    </row>
    <row r="12" spans="2:8" x14ac:dyDescent="0.25">
      <c r="B12" s="50">
        <f t="shared" si="0"/>
        <v>8</v>
      </c>
      <c r="C12" s="41" t="s">
        <v>15</v>
      </c>
      <c r="D12" s="46">
        <f>'EJ 10 plantilla base'!N$4/'EJ 10 plantilla base'!N$5</f>
        <v>9.27734375E-2</v>
      </c>
    </row>
    <row r="13" spans="2:8" x14ac:dyDescent="0.25">
      <c r="B13" s="50">
        <f t="shared" si="0"/>
        <v>9</v>
      </c>
      <c r="C13" s="41" t="s">
        <v>22</v>
      </c>
      <c r="D13" s="46">
        <f>'EJ 10 plantilla base'!U$4/'EJ 10 plantilla base'!U$5</f>
        <v>7.1428571428571425E-2</v>
      </c>
    </row>
    <row r="14" spans="2:8" x14ac:dyDescent="0.25">
      <c r="B14" s="50">
        <f t="shared" si="0"/>
        <v>10</v>
      </c>
      <c r="C14" s="41" t="s">
        <v>16</v>
      </c>
      <c r="D14" s="46">
        <f>'EJ 10 plantilla base'!O$4/'EJ 10 plantilla base'!O$5</f>
        <v>5.6783919597989951E-2</v>
      </c>
    </row>
    <row r="15" spans="2:8" ht="30" x14ac:dyDescent="0.25">
      <c r="B15" s="50">
        <f t="shared" si="0"/>
        <v>11</v>
      </c>
      <c r="C15" s="41" t="s">
        <v>10</v>
      </c>
      <c r="D15" s="46">
        <f>'EJ 10 plantilla base'!I$4/'EJ 10 plantilla base'!I$5</f>
        <v>5.0808314087759814E-2</v>
      </c>
    </row>
    <row r="16" spans="2:8" x14ac:dyDescent="0.25">
      <c r="B16" s="50">
        <f t="shared" si="0"/>
        <v>12</v>
      </c>
      <c r="C16" s="41" t="s">
        <v>8</v>
      </c>
      <c r="D16" s="46">
        <f>'EJ 10 plantilla base'!G$4/'EJ 10 plantilla base'!G$5</f>
        <v>3.2201357782239974E-2</v>
      </c>
    </row>
    <row r="17" spans="2:4" x14ac:dyDescent="0.25">
      <c r="B17" s="50">
        <f t="shared" si="0"/>
        <v>13</v>
      </c>
      <c r="C17" s="41" t="s">
        <v>23</v>
      </c>
      <c r="D17" s="46">
        <f>'EJ 10 plantilla base'!V$4/'EJ 10 plantilla base'!V$5</f>
        <v>1.8779342723004695E-2</v>
      </c>
    </row>
    <row r="18" spans="2:4" ht="30" x14ac:dyDescent="0.25">
      <c r="B18" s="50">
        <f t="shared" si="0"/>
        <v>14</v>
      </c>
      <c r="C18" s="41" t="s">
        <v>17</v>
      </c>
      <c r="D18" s="46">
        <f>'EJ 10 plantilla base'!P$4/'EJ 10 plantilla base'!P$5</f>
        <v>6.9152750742751765E-3</v>
      </c>
    </row>
    <row r="19" spans="2:4" x14ac:dyDescent="0.25">
      <c r="B19" s="50">
        <f t="shared" si="0"/>
        <v>15</v>
      </c>
      <c r="C19" s="41" t="s">
        <v>12</v>
      </c>
      <c r="D19" s="46">
        <f>'EJ 10 plantilla base'!K$4/'EJ 10 plantilla base'!K$5</f>
        <v>4.7169811320754715E-3</v>
      </c>
    </row>
    <row r="20" spans="2:4" x14ac:dyDescent="0.25">
      <c r="B20" s="50">
        <f t="shared" si="0"/>
        <v>16</v>
      </c>
      <c r="C20" s="41" t="s">
        <v>9</v>
      </c>
      <c r="D20" s="46">
        <f>'EJ 10 plantilla base'!H$4/'EJ 10 plantilla base'!H$5</f>
        <v>1.4760147601476014E-3</v>
      </c>
    </row>
    <row r="21" spans="2:4" x14ac:dyDescent="0.25">
      <c r="B21" s="50">
        <f t="shared" si="0"/>
        <v>17</v>
      </c>
      <c r="C21" s="41" t="s">
        <v>13</v>
      </c>
      <c r="D21" s="46">
        <f>'EJ 10 plantilla base'!L$4/'EJ 10 plantilla base'!L$5</f>
        <v>0</v>
      </c>
    </row>
    <row r="22" spans="2:4" x14ac:dyDescent="0.25">
      <c r="B22" s="50">
        <f t="shared" si="0"/>
        <v>18</v>
      </c>
      <c r="C22" s="41" t="s">
        <v>19</v>
      </c>
      <c r="D22" s="46">
        <f>'EJ 10 plantilla base'!R$4/'EJ 10 plantilla base'!R$5</f>
        <v>0</v>
      </c>
    </row>
    <row r="23" spans="2:4" x14ac:dyDescent="0.25">
      <c r="B23" s="50">
        <f t="shared" si="0"/>
        <v>19</v>
      </c>
      <c r="C23" s="41" t="s">
        <v>20</v>
      </c>
      <c r="D23" s="46">
        <f>'EJ 10 plantilla base'!S$4/'EJ 10 plantilla base'!S$5</f>
        <v>0</v>
      </c>
    </row>
    <row r="24" spans="2:4" ht="15.75" thickBot="1" x14ac:dyDescent="0.3">
      <c r="B24" s="51">
        <f t="shared" si="0"/>
        <v>20</v>
      </c>
      <c r="C24" s="79" t="s">
        <v>21</v>
      </c>
      <c r="D24" s="82">
        <f>'EJ 10 plantilla base'!T$4/'EJ 10 plantilla base'!T$5</f>
        <v>0</v>
      </c>
    </row>
  </sheetData>
  <autoFilter ref="C4:D4">
    <sortState ref="C5:D24">
      <sortCondition descending="1" ref="D4"/>
    </sortState>
  </autoFilter>
  <mergeCells count="1">
    <mergeCell ref="E5:H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8"/>
  <sheetViews>
    <sheetView topLeftCell="F1" workbookViewId="0">
      <selection activeCell="K22" sqref="K22"/>
    </sheetView>
  </sheetViews>
  <sheetFormatPr baseColWidth="10" defaultRowHeight="15" x14ac:dyDescent="0.25"/>
  <sheetData>
    <row r="2" spans="3:23" ht="15.75" thickBot="1" x14ac:dyDescent="0.3"/>
    <row r="3" spans="3:23" ht="30" x14ac:dyDescent="0.25">
      <c r="C3" s="54" t="s">
        <v>65</v>
      </c>
      <c r="D3" s="39" t="s">
        <v>5</v>
      </c>
      <c r="E3" s="39" t="s">
        <v>7</v>
      </c>
      <c r="F3" s="39" t="s">
        <v>6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39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39" t="s">
        <v>21</v>
      </c>
      <c r="U3" s="39" t="s">
        <v>22</v>
      </c>
      <c r="V3" s="39" t="s">
        <v>23</v>
      </c>
      <c r="W3" s="40" t="s">
        <v>24</v>
      </c>
    </row>
    <row r="4" spans="3:23" x14ac:dyDescent="0.25">
      <c r="C4" s="55" t="s">
        <v>60</v>
      </c>
      <c r="D4" s="41">
        <v>72</v>
      </c>
      <c r="E4" s="41">
        <v>75448</v>
      </c>
      <c r="F4" s="41">
        <v>10030</v>
      </c>
      <c r="G4" s="41">
        <v>4378</v>
      </c>
      <c r="H4" s="41">
        <v>6</v>
      </c>
      <c r="I4" s="41">
        <v>66</v>
      </c>
      <c r="J4" s="41">
        <v>39</v>
      </c>
      <c r="K4" s="41">
        <v>4</v>
      </c>
      <c r="L4" s="41">
        <v>0</v>
      </c>
      <c r="M4" s="41">
        <v>14709</v>
      </c>
      <c r="N4" s="41">
        <v>95</v>
      </c>
      <c r="O4" s="41">
        <v>226</v>
      </c>
      <c r="P4" s="41">
        <v>135</v>
      </c>
      <c r="Q4" s="41">
        <v>424</v>
      </c>
      <c r="R4" s="41">
        <v>0</v>
      </c>
      <c r="S4" s="41">
        <v>0</v>
      </c>
      <c r="T4" s="41">
        <v>0</v>
      </c>
      <c r="U4" s="41">
        <v>1</v>
      </c>
      <c r="V4" s="41">
        <v>16</v>
      </c>
      <c r="W4" s="42">
        <v>7202</v>
      </c>
    </row>
    <row r="5" spans="3:23" x14ac:dyDescent="0.25">
      <c r="C5" s="55" t="s">
        <v>64</v>
      </c>
      <c r="D5" s="41">
        <f>SUM('EJERCICIO 2 3 4 6'!C$3+'EJERCICIO 2 3 4 6'!C$4+'EJERCICIO 2 3 4 6'!C$5)</f>
        <v>745</v>
      </c>
      <c r="E5" s="41">
        <f>SUM('EJERCICIO 2 3 4 6'!D$3+'EJERCICIO 2 3 4 6'!D$4+'EJERCICIO 2 3 4 6'!D$5)</f>
        <v>81439</v>
      </c>
      <c r="F5" s="41">
        <f>SUM('EJERCICIO 2 3 4 6'!E$3+'EJERCICIO 2 3 4 6'!E$4+'EJERCICIO 2 3 4 6'!E$5)</f>
        <v>94689</v>
      </c>
      <c r="G5" s="41">
        <f>SUM('EJERCICIO 2 3 4 6'!F$3+'EJERCICIO 2 3 4 6'!F$4+'EJERCICIO 2 3 4 6'!F$5)</f>
        <v>135957</v>
      </c>
      <c r="H5" s="41">
        <f>SUM('EJERCICIO 2 3 4 6'!G$3+'EJERCICIO 2 3 4 6'!G$4+'EJERCICIO 2 3 4 6'!G$5)</f>
        <v>4065</v>
      </c>
      <c r="I5" s="41">
        <f>SUM('EJERCICIO 2 3 4 6'!H$3+'EJERCICIO 2 3 4 6'!H$4+'EJERCICIO 2 3 4 6'!H$5)</f>
        <v>1299</v>
      </c>
      <c r="J5" s="41">
        <f>SUM('EJERCICIO 2 3 4 6'!I$3+'EJERCICIO 2 3 4 6'!I$4+'EJERCICIO 2 3 4 6'!I$5)</f>
        <v>119</v>
      </c>
      <c r="K5" s="41">
        <f>SUM('EJERCICIO 2 3 4 6'!J$3+'EJERCICIO 2 3 4 6'!J$4+'EJERCICIO 2 3 4 6'!J$5)</f>
        <v>848</v>
      </c>
      <c r="L5" s="41">
        <f>SUM('EJERCICIO 2 3 4 6'!K$3+'EJERCICIO 2 3 4 6'!K$4+'EJERCICIO 2 3 4 6'!K$5)</f>
        <v>81</v>
      </c>
      <c r="M5" s="41">
        <f>SUM('EJERCICIO 2 3 4 6'!L$3+'EJERCICIO 2 3 4 6'!L$4+'EJERCICIO 2 3 4 6'!L$5)</f>
        <v>78799</v>
      </c>
      <c r="N5" s="41">
        <f>SUM('EJERCICIO 2 3 4 6'!M$3+'EJERCICIO 2 3 4 6'!M$4+'EJERCICIO 2 3 4 6'!M$5)</f>
        <v>1024</v>
      </c>
      <c r="O5" s="41">
        <f>SUM('EJERCICIO 2 3 4 6'!N$3+'EJERCICIO 2 3 4 6'!N$4+'EJERCICIO 2 3 4 6'!N$5)</f>
        <v>3980</v>
      </c>
      <c r="P5" s="41">
        <f>SUM('EJERCICIO 2 3 4 6'!O$3+'EJERCICIO 2 3 4 6'!O$4+'EJERCICIO 2 3 4 6'!O$5)</f>
        <v>19522</v>
      </c>
      <c r="Q5" s="41">
        <f>SUM('EJERCICIO 2 3 4 6'!P$3+'EJERCICIO 2 3 4 6'!P$4+'EJERCICIO 2 3 4 6'!P$5)</f>
        <v>1866</v>
      </c>
      <c r="R5" s="41">
        <f>SUM('EJERCICIO 2 3 4 6'!Q$3+'EJERCICIO 2 3 4 6'!Q$4+'EJERCICIO 2 3 4 6'!Q$5)</f>
        <v>8</v>
      </c>
      <c r="S5" s="41">
        <f>SUM('EJERCICIO 2 3 4 6'!R$3+'EJERCICIO 2 3 4 6'!R$4+'EJERCICIO 2 3 4 6'!R$5)</f>
        <v>7</v>
      </c>
      <c r="T5" s="41">
        <f>SUM('EJERCICIO 2 3 4 6'!S$3+'EJERCICIO 2 3 4 6'!S$4+'EJERCICIO 2 3 4 6'!S$5)</f>
        <v>6</v>
      </c>
      <c r="U5" s="41">
        <f>SUM('EJERCICIO 2 3 4 6'!T$3+'EJERCICIO 2 3 4 6'!T$4+'EJERCICIO 2 3 4 6'!T$5)</f>
        <v>14</v>
      </c>
      <c r="V5" s="41">
        <f>SUM('EJERCICIO 2 3 4 6'!U$3+'EJERCICIO 2 3 4 6'!U$4+'EJERCICIO 2 3 4 6'!U$5)</f>
        <v>852</v>
      </c>
      <c r="W5" s="42">
        <f>SUM('EJERCICIO 2 3 4 6'!V$3+'EJERCICIO 2 3 4 6'!V$4+'EJERCICIO 2 3 4 6'!V$5)</f>
        <v>40174</v>
      </c>
    </row>
    <row r="6" spans="3:23" x14ac:dyDescent="0.25">
      <c r="C6" s="55" t="s">
        <v>61</v>
      </c>
      <c r="D6" s="43">
        <v>44</v>
      </c>
      <c r="E6" s="43">
        <v>1386</v>
      </c>
      <c r="F6" s="43">
        <v>60</v>
      </c>
      <c r="G6" s="43">
        <v>327</v>
      </c>
      <c r="H6" s="43">
        <v>209</v>
      </c>
      <c r="I6" s="43">
        <v>33</v>
      </c>
      <c r="J6" s="43">
        <v>32</v>
      </c>
      <c r="K6" s="43">
        <v>192</v>
      </c>
      <c r="L6" s="43">
        <v>11</v>
      </c>
      <c r="M6" s="43">
        <v>47</v>
      </c>
      <c r="N6" s="43">
        <v>1339</v>
      </c>
      <c r="O6" s="43">
        <v>25</v>
      </c>
      <c r="P6" s="43">
        <v>66</v>
      </c>
      <c r="Q6" s="43">
        <v>127</v>
      </c>
      <c r="R6" s="43">
        <v>6</v>
      </c>
      <c r="S6" s="43">
        <v>30</v>
      </c>
      <c r="T6" s="43">
        <v>41</v>
      </c>
      <c r="U6" s="43">
        <v>57</v>
      </c>
      <c r="V6" s="43">
        <v>32</v>
      </c>
      <c r="W6" s="44">
        <v>67</v>
      </c>
    </row>
    <row r="7" spans="3:23" x14ac:dyDescent="0.25">
      <c r="C7" s="55" t="s">
        <v>62</v>
      </c>
      <c r="D7" s="45">
        <f>D$4/D$5</f>
        <v>9.6644295302013419E-2</v>
      </c>
      <c r="E7" s="45">
        <f>E$4/E$5</f>
        <v>0.92643573717751937</v>
      </c>
      <c r="F7" s="45">
        <f>F$4/F$5</f>
        <v>0.10592571470814983</v>
      </c>
      <c r="G7" s="45">
        <f>G$4/G$5</f>
        <v>3.2201357782239974E-2</v>
      </c>
      <c r="H7" s="45">
        <f>H$4/H$5</f>
        <v>1.4760147601476014E-3</v>
      </c>
      <c r="I7" s="45">
        <f>I$4/I$5</f>
        <v>5.0808314087759814E-2</v>
      </c>
      <c r="J7" s="45">
        <f>J$4/J$5</f>
        <v>0.32773109243697479</v>
      </c>
      <c r="K7" s="45">
        <f>K$4/K$5</f>
        <v>4.7169811320754715E-3</v>
      </c>
      <c r="L7" s="45">
        <f>L$4/L$5</f>
        <v>0</v>
      </c>
      <c r="M7" s="45">
        <f>M$4/M$5</f>
        <v>0.18666480539093136</v>
      </c>
      <c r="N7" s="45">
        <f>N$4/N$5</f>
        <v>9.27734375E-2</v>
      </c>
      <c r="O7" s="45">
        <f>O$4/O$5</f>
        <v>5.6783919597989951E-2</v>
      </c>
      <c r="P7" s="45">
        <f>P$4/P$5</f>
        <v>6.9152750742751765E-3</v>
      </c>
      <c r="Q7" s="45">
        <f>Q$4/Q$5</f>
        <v>0.22722400857449088</v>
      </c>
      <c r="R7" s="45">
        <f>R$4/R$5</f>
        <v>0</v>
      </c>
      <c r="S7" s="45">
        <f>S$4/S$5</f>
        <v>0</v>
      </c>
      <c r="T7" s="45">
        <f>T$4/T$5</f>
        <v>0</v>
      </c>
      <c r="U7" s="45">
        <f>U$4/U$5</f>
        <v>7.1428571428571425E-2</v>
      </c>
      <c r="V7" s="45">
        <f>V$4/V$5</f>
        <v>1.8779342723004695E-2</v>
      </c>
      <c r="W7" s="45">
        <f>W$4/W$5</f>
        <v>0.17927017473988152</v>
      </c>
    </row>
    <row r="8" spans="3:23" ht="15.75" thickBot="1" x14ac:dyDescent="0.3">
      <c r="C8" s="56" t="s">
        <v>63</v>
      </c>
      <c r="D8" s="47">
        <f>D$5/(D$6*1000000)</f>
        <v>1.6931818181818182E-5</v>
      </c>
      <c r="E8" s="47">
        <f>E$5/(E$6*1000000)</f>
        <v>5.8758297258297257E-5</v>
      </c>
      <c r="F8" s="47">
        <f>F$5/(F$6*1000000)</f>
        <v>1.57815E-3</v>
      </c>
      <c r="G8" s="47">
        <f>G$5/(G$6*1000000)</f>
        <v>4.1577064220183488E-4</v>
      </c>
      <c r="H8" s="47">
        <f>H$5/(H$6*1000000)</f>
        <v>1.944976076555024E-5</v>
      </c>
      <c r="I8" s="47">
        <f>I$5/(I$6*1000000)</f>
        <v>3.9363636363636363E-5</v>
      </c>
      <c r="J8" s="47">
        <f>J$5/(J$6*1000000)</f>
        <v>3.7187500000000002E-6</v>
      </c>
      <c r="K8" s="47">
        <f>K$5/(K$6*1000000)</f>
        <v>4.416666666666667E-6</v>
      </c>
      <c r="L8" s="47">
        <f>L$5/(L$6*1000000)</f>
        <v>7.363636363636364E-6</v>
      </c>
      <c r="M8" s="47">
        <f>M$5/(M$6*1000000)</f>
        <v>1.6765744680851064E-3</v>
      </c>
      <c r="N8" s="47">
        <f>N$5/(N$6*1000000)</f>
        <v>7.6474981329350266E-7</v>
      </c>
      <c r="O8" s="47">
        <f>O$5/(O$6*1000000)</f>
        <v>1.5919999999999999E-4</v>
      </c>
      <c r="P8" s="47">
        <f>P$5/(P$6*1000000)</f>
        <v>2.9578787878787878E-4</v>
      </c>
      <c r="Q8" s="47">
        <f>Q$5/(Q$6*1000000)</f>
        <v>1.4692913385826772E-5</v>
      </c>
      <c r="R8" s="47">
        <f>R$5/(R$6*1000000)</f>
        <v>1.3333333333333334E-6</v>
      </c>
      <c r="S8" s="47">
        <f>S$5/(S$6*1000000)</f>
        <v>2.3333333333333333E-7</v>
      </c>
      <c r="T8" s="47">
        <f>T$5/(T$6*1000000)</f>
        <v>1.4634146341463415E-7</v>
      </c>
      <c r="U8" s="47">
        <f>U$5/(U$6*1000000)</f>
        <v>2.4561403508771927E-7</v>
      </c>
      <c r="V8" s="47">
        <f>V$5/(V$6*1000000)</f>
        <v>2.6625E-5</v>
      </c>
      <c r="W8" s="47">
        <f>W$5/(W$6*1000000)</f>
        <v>5.9961194029850746E-4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EJERCICIO 2 3 4 6</vt:lpstr>
      <vt:lpstr>EJERCICIO 5 (4a)</vt:lpstr>
      <vt:lpstr>EJERCICIO 5(4b)</vt:lpstr>
      <vt:lpstr>EJERECICIO 7</vt:lpstr>
      <vt:lpstr>EJERCICIO 8</vt:lpstr>
      <vt:lpstr>EJERCICIO 9</vt:lpstr>
      <vt:lpstr>EJ 10 INFECCION</vt:lpstr>
      <vt:lpstr>EJ 10 RECUPERACIÓN</vt:lpstr>
      <vt:lpstr>EJ 10 plantilla base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2020-03-29T19:20:11Z</dcterms:created>
  <dcterms:modified xsi:type="dcterms:W3CDTF">2020-03-30T19:09:20Z</dcterms:modified>
</cp:coreProperties>
</file>