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K/Dropbox/pio ypf/Tablas/"/>
    </mc:Choice>
  </mc:AlternateContent>
  <bookViews>
    <workbookView xWindow="2560" yWindow="760" windowWidth="22880" windowHeight="18140" tabRatio="500" activeTab="2"/>
  </bookViews>
  <sheets>
    <sheet name="Precio mercado int y mercado ex" sheetId="1" r:id="rId1"/>
    <sheet name="Hoja3" sheetId="3" r:id="rId2"/>
    <sheet name="20F2007-2015procesado" sheetId="2" r:id="rId3"/>
  </sheets>
  <externalReferences>
    <externalReference r:id="rId4"/>
  </externalReferences>
  <definedNames>
    <definedName name="_xlnm._FilterDatabase" localSheetId="2" hidden="1">'20F2007-2015procesado'!$A$1:$AS$1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1" l="1"/>
  <c r="AQ7" i="1"/>
  <c r="AQ8" i="1"/>
  <c r="AQ9" i="1"/>
  <c r="AQ10" i="1"/>
  <c r="AQ11" i="1"/>
  <c r="AQ12" i="1"/>
  <c r="AQ13" i="1"/>
  <c r="AQ14" i="1"/>
  <c r="AQ15" i="1"/>
  <c r="AQ5" i="1"/>
  <c r="AY6" i="1"/>
  <c r="AY7" i="1"/>
  <c r="AY8" i="1"/>
  <c r="AY9" i="1"/>
  <c r="AY10" i="1"/>
  <c r="AY11" i="1"/>
  <c r="AY12" i="1"/>
  <c r="AY13" i="1"/>
  <c r="AY14" i="1"/>
  <c r="AY15" i="1"/>
  <c r="AY5" i="1"/>
  <c r="AU6" i="1"/>
  <c r="AU7" i="1"/>
  <c r="AU8" i="1"/>
  <c r="AU9" i="1"/>
  <c r="AU10" i="1"/>
  <c r="AU11" i="1"/>
  <c r="AU12" i="1"/>
  <c r="AU13" i="1"/>
  <c r="AU14" i="1"/>
  <c r="AU15" i="1"/>
  <c r="AU5" i="1"/>
  <c r="AW6" i="1"/>
  <c r="AW7" i="1"/>
  <c r="AW8" i="1"/>
  <c r="AW9" i="1"/>
  <c r="AW10" i="1"/>
  <c r="AW11" i="1"/>
  <c r="AW12" i="1"/>
  <c r="AW13" i="1"/>
  <c r="AW14" i="1"/>
  <c r="AW15" i="1"/>
  <c r="AW5" i="1"/>
  <c r="BF5" i="1"/>
  <c r="AV6" i="1"/>
  <c r="AV7" i="1"/>
  <c r="AV8" i="1"/>
  <c r="AV9" i="1"/>
  <c r="AV10" i="1"/>
  <c r="AV11" i="1"/>
  <c r="AV12" i="1"/>
  <c r="AV13" i="1"/>
  <c r="AV14" i="1"/>
  <c r="AV15" i="1"/>
  <c r="AV5" i="1"/>
  <c r="BH5" i="1"/>
  <c r="AX6" i="1"/>
  <c r="AX7" i="1"/>
  <c r="AX8" i="1"/>
  <c r="AX9" i="1"/>
  <c r="AX10" i="1"/>
  <c r="AX11" i="1"/>
  <c r="AX12" i="1"/>
  <c r="AX13" i="1"/>
  <c r="AX14" i="1"/>
  <c r="AX15" i="1"/>
  <c r="AX5" i="1"/>
  <c r="BE5" i="1"/>
  <c r="AT6" i="1"/>
  <c r="AT7" i="1"/>
  <c r="AT8" i="1"/>
  <c r="AT9" i="1"/>
  <c r="AT10" i="1"/>
  <c r="AT11" i="1"/>
  <c r="AT12" i="1"/>
  <c r="AT13" i="1"/>
  <c r="AT14" i="1"/>
  <c r="AT15" i="1"/>
  <c r="AT5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AK6" i="1"/>
  <c r="AH6" i="1"/>
  <c r="AG6" i="1"/>
  <c r="AP6" i="1"/>
  <c r="AR6" i="1"/>
  <c r="BV6" i="1"/>
  <c r="AL6" i="1"/>
  <c r="AI6" i="1"/>
  <c r="AJ6" i="1"/>
  <c r="AN6" i="1"/>
  <c r="AO6" i="1"/>
  <c r="AS6" i="1"/>
  <c r="AK7" i="1"/>
  <c r="AH7" i="1"/>
  <c r="AG7" i="1"/>
  <c r="AP7" i="1"/>
  <c r="AR7" i="1"/>
  <c r="BV7" i="1"/>
  <c r="AL7" i="1"/>
  <c r="AI7" i="1"/>
  <c r="AJ7" i="1"/>
  <c r="AN7" i="1"/>
  <c r="AO7" i="1"/>
  <c r="AS7" i="1"/>
  <c r="AK8" i="1"/>
  <c r="AH8" i="1"/>
  <c r="AG8" i="1"/>
  <c r="AP8" i="1"/>
  <c r="AR8" i="1"/>
  <c r="BV8" i="1"/>
  <c r="AL8" i="1"/>
  <c r="AI8" i="1"/>
  <c r="AJ8" i="1"/>
  <c r="AN8" i="1"/>
  <c r="AO8" i="1"/>
  <c r="AS8" i="1"/>
  <c r="AB9" i="1"/>
  <c r="O9" i="1"/>
  <c r="AK9" i="1"/>
  <c r="AH9" i="1"/>
  <c r="AG9" i="1"/>
  <c r="AP9" i="1"/>
  <c r="AR9" i="1"/>
  <c r="BV9" i="1"/>
  <c r="AL9" i="1"/>
  <c r="AI9" i="1"/>
  <c r="AJ9" i="1"/>
  <c r="AN9" i="1"/>
  <c r="AO9" i="1"/>
  <c r="AS9" i="1"/>
  <c r="AB10" i="1"/>
  <c r="O10" i="1"/>
  <c r="AK10" i="1"/>
  <c r="AH10" i="1"/>
  <c r="AG10" i="1"/>
  <c r="AP10" i="1"/>
  <c r="AR10" i="1"/>
  <c r="BV10" i="1"/>
  <c r="AL10" i="1"/>
  <c r="AI10" i="1"/>
  <c r="AJ10" i="1"/>
  <c r="AN10" i="1"/>
  <c r="AO10" i="1"/>
  <c r="AS10" i="1"/>
  <c r="AB11" i="1"/>
  <c r="O11" i="1"/>
  <c r="AK11" i="1"/>
  <c r="AH11" i="1"/>
  <c r="AG11" i="1"/>
  <c r="AP11" i="1"/>
  <c r="AR11" i="1"/>
  <c r="BV11" i="1"/>
  <c r="AL11" i="1"/>
  <c r="AI11" i="1"/>
  <c r="AJ11" i="1"/>
  <c r="AN11" i="1"/>
  <c r="AO11" i="1"/>
  <c r="AS11" i="1"/>
  <c r="AB12" i="1"/>
  <c r="O12" i="1"/>
  <c r="AK12" i="1"/>
  <c r="AH12" i="1"/>
  <c r="AG12" i="1"/>
  <c r="AP12" i="1"/>
  <c r="AR12" i="1"/>
  <c r="BV12" i="1"/>
  <c r="AL12" i="1"/>
  <c r="AI12" i="1"/>
  <c r="AJ12" i="1"/>
  <c r="AN12" i="1"/>
  <c r="AO12" i="1"/>
  <c r="AS12" i="1"/>
  <c r="M13" i="1"/>
  <c r="AB13" i="1"/>
  <c r="O13" i="1"/>
  <c r="AK13" i="1"/>
  <c r="AH13" i="1"/>
  <c r="AG13" i="1"/>
  <c r="AP13" i="1"/>
  <c r="AR13" i="1"/>
  <c r="BV13" i="1"/>
  <c r="AL13" i="1"/>
  <c r="AI13" i="1"/>
  <c r="AJ13" i="1"/>
  <c r="AN13" i="1"/>
  <c r="AO13" i="1"/>
  <c r="AS13" i="1"/>
  <c r="M14" i="1"/>
  <c r="AB14" i="1"/>
  <c r="O14" i="1"/>
  <c r="AK14" i="1"/>
  <c r="AH14" i="1"/>
  <c r="AG14" i="1"/>
  <c r="AP14" i="1"/>
  <c r="AR14" i="1"/>
  <c r="BV14" i="1"/>
  <c r="AL14" i="1"/>
  <c r="AI14" i="1"/>
  <c r="AJ14" i="1"/>
  <c r="AN14" i="1"/>
  <c r="AO14" i="1"/>
  <c r="AS14" i="1"/>
  <c r="M15" i="1"/>
  <c r="AB15" i="1"/>
  <c r="O15" i="1"/>
  <c r="AK15" i="1"/>
  <c r="AH15" i="1"/>
  <c r="AG15" i="1"/>
  <c r="AP15" i="1"/>
  <c r="AR15" i="1"/>
  <c r="BV15" i="1"/>
  <c r="AL15" i="1"/>
  <c r="AI15" i="1"/>
  <c r="AJ15" i="1"/>
  <c r="AN15" i="1"/>
  <c r="AO15" i="1"/>
  <c r="AS15" i="1"/>
  <c r="AK5" i="1"/>
  <c r="AH5" i="1"/>
  <c r="AG5" i="1"/>
  <c r="AP5" i="1"/>
  <c r="AR5" i="1"/>
  <c r="BV5" i="1"/>
  <c r="AL5" i="1"/>
  <c r="AI5" i="1"/>
  <c r="AJ5" i="1"/>
  <c r="AN5" i="1"/>
  <c r="AO5" i="1"/>
  <c r="AS5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2" i="2"/>
  <c r="BD6" i="1"/>
  <c r="BE6" i="1"/>
  <c r="BF6" i="1"/>
  <c r="BG6" i="1"/>
  <c r="BH6" i="1"/>
  <c r="BI6" i="1"/>
  <c r="BJ6" i="1"/>
  <c r="BD7" i="1"/>
  <c r="BE7" i="1"/>
  <c r="BF7" i="1"/>
  <c r="BG7" i="1"/>
  <c r="BH7" i="1"/>
  <c r="BI7" i="1"/>
  <c r="BJ7" i="1"/>
  <c r="BD8" i="1"/>
  <c r="BE8" i="1"/>
  <c r="BF8" i="1"/>
  <c r="BG8" i="1"/>
  <c r="BH8" i="1"/>
  <c r="BI8" i="1"/>
  <c r="BJ8" i="1"/>
  <c r="BD9" i="1"/>
  <c r="BE9" i="1"/>
  <c r="BF9" i="1"/>
  <c r="BG9" i="1"/>
  <c r="BH9" i="1"/>
  <c r="BI9" i="1"/>
  <c r="BJ9" i="1"/>
  <c r="BD10" i="1"/>
  <c r="BE10" i="1"/>
  <c r="BF10" i="1"/>
  <c r="BG10" i="1"/>
  <c r="BH10" i="1"/>
  <c r="BI10" i="1"/>
  <c r="BJ10" i="1"/>
  <c r="BD11" i="1"/>
  <c r="BE11" i="1"/>
  <c r="BF11" i="1"/>
  <c r="BG11" i="1"/>
  <c r="BH11" i="1"/>
  <c r="BI11" i="1"/>
  <c r="BJ11" i="1"/>
  <c r="BD12" i="1"/>
  <c r="BE12" i="1"/>
  <c r="BF12" i="1"/>
  <c r="BG12" i="1"/>
  <c r="BH12" i="1"/>
  <c r="BI12" i="1"/>
  <c r="BJ12" i="1"/>
  <c r="BD13" i="1"/>
  <c r="BE13" i="1"/>
  <c r="BF13" i="1"/>
  <c r="BG13" i="1"/>
  <c r="BH13" i="1"/>
  <c r="BI13" i="1"/>
  <c r="BJ13" i="1"/>
  <c r="BD14" i="1"/>
  <c r="BE14" i="1"/>
  <c r="BF14" i="1"/>
  <c r="BG14" i="1"/>
  <c r="BH14" i="1"/>
  <c r="BI14" i="1"/>
  <c r="BJ14" i="1"/>
  <c r="BD15" i="1"/>
  <c r="BE15" i="1"/>
  <c r="BF15" i="1"/>
  <c r="BG15" i="1"/>
  <c r="BH15" i="1"/>
  <c r="BI15" i="1"/>
  <c r="BJ15" i="1"/>
  <c r="BD5" i="1"/>
  <c r="BG5" i="1"/>
  <c r="BI5" i="1"/>
  <c r="BJ5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2" i="2"/>
  <c r="K33" i="2"/>
  <c r="F33" i="2"/>
  <c r="E33" i="2"/>
  <c r="D33" i="2"/>
  <c r="C33" i="2"/>
  <c r="B33" i="2"/>
  <c r="K32" i="2"/>
  <c r="F32" i="2"/>
  <c r="E32" i="2"/>
  <c r="D32" i="2"/>
  <c r="C32" i="2"/>
  <c r="B32" i="2"/>
  <c r="K31" i="2"/>
  <c r="F31" i="2"/>
  <c r="E31" i="2"/>
  <c r="D31" i="2"/>
  <c r="C31" i="2"/>
  <c r="B31" i="2"/>
  <c r="K30" i="2"/>
  <c r="F30" i="2"/>
  <c r="E30" i="2"/>
  <c r="D30" i="2"/>
  <c r="C30" i="2"/>
  <c r="B30" i="2"/>
  <c r="K29" i="2"/>
  <c r="F29" i="2"/>
  <c r="E29" i="2"/>
  <c r="D29" i="2"/>
  <c r="C29" i="2"/>
  <c r="B29" i="2"/>
  <c r="K28" i="2"/>
  <c r="F28" i="2"/>
  <c r="E28" i="2"/>
  <c r="D28" i="2"/>
  <c r="C28" i="2"/>
  <c r="B28" i="2"/>
  <c r="K27" i="2"/>
  <c r="F27" i="2"/>
  <c r="E27" i="2"/>
  <c r="D27" i="2"/>
  <c r="C27" i="2"/>
  <c r="B27" i="2"/>
  <c r="K26" i="2"/>
  <c r="F26" i="2"/>
  <c r="E26" i="2"/>
  <c r="D26" i="2"/>
  <c r="C26" i="2"/>
  <c r="B26" i="2"/>
  <c r="K25" i="2"/>
  <c r="F25" i="2"/>
  <c r="E25" i="2"/>
  <c r="D25" i="2"/>
  <c r="C25" i="2"/>
  <c r="B25" i="2"/>
  <c r="K24" i="2"/>
  <c r="F24" i="2"/>
  <c r="E24" i="2"/>
  <c r="D24" i="2"/>
  <c r="C24" i="2"/>
  <c r="B24" i="2"/>
  <c r="K23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BK6" i="1"/>
  <c r="BK7" i="1"/>
  <c r="BK8" i="1"/>
  <c r="BK9" i="1"/>
  <c r="BK10" i="1"/>
  <c r="BK11" i="1"/>
  <c r="BK12" i="1"/>
  <c r="BK13" i="1"/>
  <c r="BK14" i="1"/>
  <c r="BK15" i="1"/>
  <c r="BK5" i="1"/>
  <c r="BR6" i="1"/>
  <c r="BR7" i="1"/>
  <c r="BR8" i="1"/>
  <c r="BR9" i="1"/>
  <c r="BR10" i="1"/>
  <c r="BR11" i="1"/>
  <c r="BR12" i="1"/>
  <c r="BR13" i="1"/>
  <c r="BR14" i="1"/>
  <c r="BR15" i="1"/>
  <c r="BR5" i="1"/>
  <c r="BS6" i="1"/>
  <c r="BS7" i="1"/>
  <c r="BS8" i="1"/>
  <c r="BS9" i="1"/>
  <c r="BS10" i="1"/>
  <c r="BS11" i="1"/>
  <c r="BS12" i="1"/>
  <c r="BS13" i="1"/>
  <c r="BS14" i="1"/>
  <c r="BS15" i="1"/>
  <c r="BS5" i="1"/>
  <c r="W5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24" i="1"/>
  <c r="O24" i="1"/>
  <c r="Q25" i="1"/>
  <c r="Q26" i="1"/>
  <c r="Q27" i="1"/>
  <c r="Q28" i="1"/>
  <c r="Q29" i="1"/>
  <c r="Q30" i="1"/>
  <c r="Q31" i="1"/>
  <c r="Q32" i="1"/>
  <c r="Q33" i="1"/>
  <c r="Q34" i="1"/>
  <c r="Q24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21" i="1"/>
  <c r="Z5" i="1"/>
  <c r="AB5" i="1"/>
  <c r="AD5" i="1"/>
  <c r="AF5" i="1"/>
  <c r="Z6" i="1"/>
  <c r="AB6" i="1"/>
  <c r="AD6" i="1"/>
  <c r="AF6" i="1"/>
  <c r="Z7" i="1"/>
  <c r="AB7" i="1"/>
  <c r="AD7" i="1"/>
  <c r="AF7" i="1"/>
  <c r="Z8" i="1"/>
  <c r="AB8" i="1"/>
  <c r="AD8" i="1"/>
  <c r="AF8" i="1"/>
  <c r="Z9" i="1"/>
  <c r="AD9" i="1"/>
  <c r="AF9" i="1"/>
  <c r="Z10" i="1"/>
  <c r="AD10" i="1"/>
  <c r="AF10" i="1"/>
  <c r="Z11" i="1"/>
  <c r="AD11" i="1"/>
  <c r="AF11" i="1"/>
  <c r="Z12" i="1"/>
  <c r="AD12" i="1"/>
  <c r="AF12" i="1"/>
  <c r="Z13" i="1"/>
  <c r="AD13" i="1"/>
  <c r="AF13" i="1"/>
  <c r="Z14" i="1"/>
  <c r="AD14" i="1"/>
  <c r="AF14" i="1"/>
  <c r="Z15" i="1"/>
  <c r="AD15" i="1"/>
  <c r="AF15" i="1"/>
  <c r="Z16" i="1"/>
  <c r="AB16" i="1"/>
  <c r="AD16" i="1"/>
  <c r="AF16" i="1"/>
  <c r="X6" i="1"/>
  <c r="X7" i="1"/>
  <c r="X8" i="1"/>
  <c r="X9" i="1"/>
  <c r="X10" i="1"/>
  <c r="X11" i="1"/>
  <c r="X12" i="1"/>
  <c r="X13" i="1"/>
  <c r="X14" i="1"/>
  <c r="X15" i="1"/>
  <c r="X16" i="1"/>
  <c r="X5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M13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atos de secretaria de energia
</t>
        </r>
      </text>
    </comment>
  </commentList>
</comments>
</file>

<file path=xl/sharedStrings.xml><?xml version="1.0" encoding="utf-8"?>
<sst xmlns="http://schemas.openxmlformats.org/spreadsheetml/2006/main" count="231" uniqueCount="169">
  <si>
    <t>Domestic market</t>
  </si>
  <si>
    <t>Natural gas</t>
  </si>
  <si>
    <t>Diesel</t>
  </si>
  <si>
    <t>Gasoline</t>
  </si>
  <si>
    <t>Fuel oil</t>
  </si>
  <si>
    <t>Petrochemicals</t>
  </si>
  <si>
    <t>Export markets</t>
  </si>
  <si>
    <t>Units sold</t>
  </si>
  <si>
    <t>Average prive per unit</t>
  </si>
  <si>
    <t>Units sold mmcm</t>
  </si>
  <si>
    <t>Average prive per unit /mcm</t>
  </si>
  <si>
    <t>Units sold mcm</t>
  </si>
  <si>
    <t>Average prive per unit /m3</t>
  </si>
  <si>
    <t>Units sold mtn</t>
  </si>
  <si>
    <t>Average prive per unit /ton</t>
  </si>
  <si>
    <t>Average prive per unit ton</t>
  </si>
  <si>
    <t>Diferencia de precio nacional / exportado</t>
  </si>
  <si>
    <t>Average prices shown are net of applicable domestic fuel transfer taxes payable by consumers</t>
  </si>
  <si>
    <t>Año</t>
  </si>
  <si>
    <t>Mercado interno</t>
  </si>
  <si>
    <t>Precio de exportación</t>
  </si>
  <si>
    <t>Pesos</t>
  </si>
  <si>
    <t>TCC</t>
  </si>
  <si>
    <t>TCP</t>
  </si>
  <si>
    <t>Total arg</t>
  </si>
  <si>
    <t>YPF</t>
  </si>
  <si>
    <t>Precio de exportación gas m3 USD</t>
  </si>
  <si>
    <t>Precio Mercado interno gas</t>
  </si>
  <si>
    <t>Total Arg</t>
  </si>
  <si>
    <t>Sobrevaluación</t>
  </si>
  <si>
    <t>Ingresos mercado interno a precio de exportación</t>
  </si>
  <si>
    <t xml:space="preserve">ingresos exportaciones </t>
  </si>
  <si>
    <t>Diferencia por venta por debajo precio exportación</t>
  </si>
  <si>
    <t>Diferencia por efecto sobrevaluación en el mercado interno</t>
  </si>
  <si>
    <t>Diferencia por efecto sobrevaluación en exportaciones</t>
  </si>
  <si>
    <t>Ingresos a precio internacional sin sobrev mercado interno y externo</t>
  </si>
  <si>
    <t>Impuestos</t>
  </si>
  <si>
    <t>Diferencia por Efecto sobrevaluación precios internos</t>
  </si>
  <si>
    <t>ingresos exportaciones a tcp</t>
  </si>
  <si>
    <t>Ingresos mercado interno a precios mercado interno</t>
  </si>
  <si>
    <t xml:space="preserve">Ingresos mercado interno + exportaciones </t>
  </si>
  <si>
    <t>Ingresos totales a precio internacional sin sobrevaluación sin impuestos</t>
  </si>
  <si>
    <t>% ingresos mercado interno / ingresos totales a precio internacional sin sobrev</t>
  </si>
  <si>
    <t>% diferencia precio interno a  precio de exportacion mercado interno</t>
  </si>
  <si>
    <t xml:space="preserve">% diferencia sobrevaluación en precio interno </t>
  </si>
  <si>
    <t>% ingresos exportaciones</t>
  </si>
  <si>
    <t>% efecto sobrev en exportaciones</t>
  </si>
  <si>
    <t>Netsales(4)(5)</t>
  </si>
  <si>
    <t>Gros profit</t>
  </si>
  <si>
    <t>Administrativeexpenses</t>
  </si>
  <si>
    <t>Sellingexpenses</t>
  </si>
  <si>
    <t>Explorationexpenses</t>
  </si>
  <si>
    <t>Operatingincome</t>
  </si>
  <si>
    <t>Incomeonlong-terminvestments</t>
  </si>
  <si>
    <t>Other expenses.net</t>
  </si>
  <si>
    <t>Interestexpense</t>
  </si>
  <si>
    <t>Otherfinancialgains(losses).net</t>
  </si>
  <si>
    <t>Incomefromsaleoflong-terminvestments</t>
  </si>
  <si>
    <t>Reversal(impairment)ofothercurrentassets</t>
  </si>
  <si>
    <t>Incomebeforeincometax</t>
  </si>
  <si>
    <t>Incometax</t>
  </si>
  <si>
    <t>Netincomefromcontinuingoperations</t>
  </si>
  <si>
    <t>Incomeondiscontinuedoperations</t>
  </si>
  <si>
    <t>Incomefromsaleofdiscontinued operations</t>
  </si>
  <si>
    <t>Netincome</t>
  </si>
  <si>
    <t>EarningspershareandperADS(6)</t>
  </si>
  <si>
    <t>DividendspershareandperADS(6 in pesos</t>
  </si>
  <si>
    <t>DividendspershareandperADS(6)(7)(in</t>
  </si>
  <si>
    <t>dollars)</t>
  </si>
  <si>
    <t>U.S.</t>
  </si>
  <si>
    <t>EarningspershareandperADS(6)(in pesos)</t>
  </si>
  <si>
    <t>ConsolidatedBalanceSheetData:</t>
  </si>
  <si>
    <t>Argentine</t>
  </si>
  <si>
    <t>Cash</t>
  </si>
  <si>
    <t>Workingcapital</t>
  </si>
  <si>
    <t>Totalassets</t>
  </si>
  <si>
    <t>Totaldebt(8)</t>
  </si>
  <si>
    <t>Shareholders’equity(9)</t>
  </si>
  <si>
    <t>Shareholders’equity</t>
  </si>
  <si>
    <t>OtherConsolidatedFinancial</t>
  </si>
  <si>
    <t>Fixedassetsdepreciation</t>
  </si>
  <si>
    <t>Cashusedinfixedassetacquisitions</t>
  </si>
  <si>
    <t>—</t>
  </si>
  <si>
    <t>11.77</t>
  </si>
  <si>
    <t>7.60</t>
  </si>
  <si>
    <t>2.62</t>
  </si>
  <si>
    <t>11.28</t>
  </si>
  <si>
    <t>12.48</t>
  </si>
  <si>
    <t>13.50</t>
  </si>
  <si>
    <t>4.70</t>
  </si>
  <si>
    <t>6.55</t>
  </si>
  <si>
    <t>10.64</t>
  </si>
  <si>
    <t>32.54</t>
  </si>
  <si>
    <t>13.63</t>
  </si>
  <si>
    <t>12.40</t>
  </si>
  <si>
    <t>4.25</t>
  </si>
  <si>
    <t>13.07</t>
  </si>
  <si>
    <t>11.33</t>
  </si>
  <si>
    <t>6.00</t>
  </si>
  <si>
    <t>1.97</t>
  </si>
  <si>
    <t>9.32</t>
  </si>
  <si>
    <t>-2.12</t>
  </si>
  <si>
    <t>11.13</t>
  </si>
  <si>
    <t>1.93</t>
  </si>
  <si>
    <t>8.45</t>
  </si>
  <si>
    <t>-2.46</t>
  </si>
  <si>
    <t>9.92</t>
  </si>
  <si>
    <t>23.61</t>
  </si>
  <si>
    <t>7.37</t>
  </si>
  <si>
    <t>5.23</t>
  </si>
  <si>
    <t>7.66</t>
  </si>
  <si>
    <t>-2.49</t>
  </si>
  <si>
    <t>9.38</t>
  </si>
  <si>
    <t>12.45</t>
  </si>
  <si>
    <t>3.31</t>
  </si>
  <si>
    <t>6.62</t>
  </si>
  <si>
    <t>5.79</t>
  </si>
  <si>
    <t>14.72</t>
  </si>
  <si>
    <t>11.30</t>
  </si>
  <si>
    <t>2.88</t>
  </si>
  <si>
    <t>7.69</t>
  </si>
  <si>
    <t>11.91</t>
  </si>
  <si>
    <t>14.15</t>
  </si>
  <si>
    <t>3.39</t>
  </si>
  <si>
    <t>0.77</t>
  </si>
  <si>
    <t>0.16</t>
  </si>
  <si>
    <t>11.16</t>
  </si>
  <si>
    <t>13.05</t>
  </si>
  <si>
    <t>0.83</t>
  </si>
  <si>
    <t>0.13</t>
  </si>
  <si>
    <t>37.45</t>
  </si>
  <si>
    <t>-4.53</t>
  </si>
  <si>
    <t>22.95</t>
  </si>
  <si>
    <t>1.18</t>
  </si>
  <si>
    <t>0.14</t>
  </si>
  <si>
    <t>11.68</t>
  </si>
  <si>
    <t>1.28</t>
  </si>
  <si>
    <t>2007 millions usd</t>
  </si>
  <si>
    <t>3.30</t>
  </si>
  <si>
    <t>n.a.</t>
  </si>
  <si>
    <t>GAAP</t>
  </si>
  <si>
    <t>GAAP(3)</t>
  </si>
  <si>
    <t>Data:</t>
  </si>
  <si>
    <t>2011 millions usd</t>
  </si>
  <si>
    <t>3.13</t>
  </si>
  <si>
    <t>Sheet</t>
  </si>
  <si>
    <t>Financial</t>
  </si>
  <si>
    <t>Ingresos perdido por venta por debajo de precio de exportación</t>
  </si>
  <si>
    <t>Ingresos perdido por debajo de precio de exportación + Sobrevaluación</t>
  </si>
  <si>
    <t>Ganancia INCOME</t>
  </si>
  <si>
    <t>TG NET INCOME / ASSETS</t>
  </si>
  <si>
    <t>TG NET INCOME BEFORE TAXES / TOTAL ASSETS</t>
  </si>
  <si>
    <t>TOTAL DEBT / TOTAL ASSETS</t>
  </si>
  <si>
    <t>NET INCOME BEFORE TAXES / AFTER TAXES</t>
  </si>
  <si>
    <t>INCOME TAX / INCOME BEFORE TAX</t>
  </si>
  <si>
    <t>Income tax / net sales</t>
  </si>
  <si>
    <t>%impuestos ingresos totales</t>
  </si>
  <si>
    <t>Net income / total sales</t>
  </si>
  <si>
    <t>Ganancias (surgen como % del ingreso total)</t>
  </si>
  <si>
    <t>costos totales</t>
  </si>
  <si>
    <t>Ganancia total sin sobrevaluación a precio internacional</t>
  </si>
  <si>
    <t>Income before tax / ingresos totales</t>
  </si>
  <si>
    <t>Ganancia</t>
  </si>
  <si>
    <t>Sobrev expor</t>
  </si>
  <si>
    <t>Sobrev mercado int</t>
  </si>
  <si>
    <t>Efecto sobrevaluación</t>
  </si>
  <si>
    <t>Diferencia de precio mercado interno a precio de exportaciones</t>
  </si>
  <si>
    <t>Impuestos / ganancias teóricos (precio int y sin sobrev)</t>
  </si>
  <si>
    <t>Impuestos / ganancia contables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</si>
</sst>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\ [$€]_-;\-* #,##0.00\ [$€]_-;_-* &quot;-&quot;??\ [$€]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22222"/>
      <name val="Arial"/>
    </font>
    <font>
      <sz val="10"/>
      <color theme="1"/>
      <name val="Times New Roman"/>
      <family val="1"/>
    </font>
    <font>
      <sz val="10"/>
      <color indexed="81"/>
      <name val="Calibri"/>
    </font>
    <font>
      <b/>
      <sz val="10"/>
      <color indexed="81"/>
      <name val="Calibri"/>
    </font>
    <font>
      <sz val="11"/>
      <color theme="1"/>
      <name val="Calibri"/>
      <family val="2"/>
      <scheme val="minor"/>
    </font>
    <font>
      <sz val="8.5"/>
      <color theme="1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9" fontId="6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3" applyFont="1" applyBorder="1"/>
    <xf numFmtId="0" fontId="2" fillId="0" borderId="0" xfId="0" applyFont="1" applyAlignment="1">
      <alignment horizontal="center"/>
    </xf>
    <xf numFmtId="0" fontId="0" fillId="2" borderId="0" xfId="0" applyFill="1"/>
    <xf numFmtId="9" fontId="0" fillId="0" borderId="0" xfId="2" applyFont="1"/>
    <xf numFmtId="43" fontId="0" fillId="0" borderId="0" xfId="1" applyFon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4"/>
    <xf numFmtId="0" fontId="7" fillId="0" borderId="0" xfId="4" applyFont="1" applyAlignment="1">
      <alignment vertical="center"/>
    </xf>
    <xf numFmtId="3" fontId="6" fillId="0" borderId="0" xfId="4" applyNumberFormat="1"/>
    <xf numFmtId="0" fontId="6" fillId="0" borderId="1" xfId="4" applyBorder="1"/>
    <xf numFmtId="9" fontId="0" fillId="0" borderId="1" xfId="5" applyFont="1" applyBorder="1"/>
    <xf numFmtId="9" fontId="6" fillId="0" borderId="1" xfId="4" applyNumberFormat="1" applyBorder="1"/>
    <xf numFmtId="1" fontId="6" fillId="0" borderId="0" xfId="4" applyNumberFormat="1" applyAlignment="1">
      <alignment horizontal="center"/>
    </xf>
    <xf numFmtId="2" fontId="6" fillId="0" borderId="0" xfId="4" applyNumberFormat="1" applyAlignment="1">
      <alignment horizontal="center"/>
    </xf>
    <xf numFmtId="9" fontId="0" fillId="0" borderId="0" xfId="5" applyFont="1"/>
    <xf numFmtId="1" fontId="6" fillId="3" borderId="0" xfId="4" applyNumberFormat="1" applyFill="1" applyAlignment="1">
      <alignment horizontal="center"/>
    </xf>
    <xf numFmtId="4" fontId="6" fillId="0" borderId="0" xfId="4" applyNumberFormat="1"/>
    <xf numFmtId="4" fontId="0" fillId="0" borderId="0" xfId="0" applyNumberFormat="1"/>
  </cellXfs>
  <cellStyles count="7">
    <cellStyle name="Euro" xfId="6"/>
    <cellStyle name="Millares" xfId="1" builtinId="3"/>
    <cellStyle name="Normal" xfId="0" builtinId="0"/>
    <cellStyle name="Normal 11" xfId="3"/>
    <cellStyle name="Normal 2" xfId="4"/>
    <cellStyle name="Porcentaje" xfId="2" builtinId="5"/>
    <cellStyle name="Porcentaje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'Precio mercado int y mercado ex'!$AT$3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ex'!$AT$5:$AT$15</c:f>
              <c:numCache>
                <c:formatCode>0%</c:formatCode>
                <c:ptCount val="11"/>
                <c:pt idx="0">
                  <c:v>0.447465467544718</c:v>
                </c:pt>
                <c:pt idx="1">
                  <c:v>0.298341697600539</c:v>
                </c:pt>
                <c:pt idx="2">
                  <c:v>0.23698126748551</c:v>
                </c:pt>
                <c:pt idx="3">
                  <c:v>0.143399977421612</c:v>
                </c:pt>
                <c:pt idx="4">
                  <c:v>0.185003500112573</c:v>
                </c:pt>
                <c:pt idx="5">
                  <c:v>0.206475948661594</c:v>
                </c:pt>
                <c:pt idx="6">
                  <c:v>0.111835280330389</c:v>
                </c:pt>
                <c:pt idx="7">
                  <c:v>0.0741368809353122</c:v>
                </c:pt>
                <c:pt idx="8">
                  <c:v>0.101186717741468</c:v>
                </c:pt>
                <c:pt idx="9">
                  <c:v>0.118067958597878</c:v>
                </c:pt>
                <c:pt idx="10">
                  <c:v>0.132116335757358</c:v>
                </c:pt>
              </c:numCache>
            </c:numRef>
          </c:val>
        </c:ser>
        <c:ser>
          <c:idx val="1"/>
          <c:order val="1"/>
          <c:tx>
            <c:strRef>
              <c:f>'Precio mercado int y mercado ex'!$AU$3</c:f>
              <c:strCache>
                <c:ptCount val="1"/>
                <c:pt idx="0">
                  <c:v>Impuestos / ganancias teóricos (precio int y sin sobrev)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ex'!$AU$5:$AU$15</c:f>
              <c:numCache>
                <c:formatCode>0%</c:formatCode>
                <c:ptCount val="11"/>
                <c:pt idx="0">
                  <c:v>0.173946334282659</c:v>
                </c:pt>
                <c:pt idx="1">
                  <c:v>0.11513572540357</c:v>
                </c:pt>
                <c:pt idx="2">
                  <c:v>0.0857666237823033</c:v>
                </c:pt>
                <c:pt idx="3">
                  <c:v>0.053347931072335</c:v>
                </c:pt>
                <c:pt idx="4">
                  <c:v>0.0694663557219716</c:v>
                </c:pt>
                <c:pt idx="5">
                  <c:v>0.0739376179797062</c:v>
                </c:pt>
                <c:pt idx="6">
                  <c:v>0.0463056440176316</c:v>
                </c:pt>
                <c:pt idx="7">
                  <c:v>0.040361970321233</c:v>
                </c:pt>
                <c:pt idx="8">
                  <c:v>0.0653679737068351</c:v>
                </c:pt>
                <c:pt idx="9">
                  <c:v>0.0707327209378278</c:v>
                </c:pt>
                <c:pt idx="10">
                  <c:v>0.111996358395693</c:v>
                </c:pt>
              </c:numCache>
            </c:numRef>
          </c:val>
        </c:ser>
        <c:ser>
          <c:idx val="2"/>
          <c:order val="2"/>
          <c:tx>
            <c:strRef>
              <c:f>'Precio mercado int y mercado ex'!$AV$3</c:f>
              <c:strCache>
                <c:ptCount val="1"/>
                <c:pt idx="0">
                  <c:v>Sobrev expor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ex'!$AV$5:$AV$15</c:f>
              <c:numCache>
                <c:formatCode>0%</c:formatCode>
                <c:ptCount val="11"/>
                <c:pt idx="0">
                  <c:v>-0.00276784047886897</c:v>
                </c:pt>
                <c:pt idx="1">
                  <c:v>0.00168375208168649</c:v>
                </c:pt>
                <c:pt idx="2">
                  <c:v>0.0266824784868549</c:v>
                </c:pt>
                <c:pt idx="3">
                  <c:v>0.0394809303371666</c:v>
                </c:pt>
                <c:pt idx="4">
                  <c:v>0.0160827059627786</c:v>
                </c:pt>
                <c:pt idx="5">
                  <c:v>0.0373822603759301</c:v>
                </c:pt>
                <c:pt idx="6">
                  <c:v>0.0260865557022312</c:v>
                </c:pt>
                <c:pt idx="7">
                  <c:v>0.021254500903572</c:v>
                </c:pt>
                <c:pt idx="8">
                  <c:v>0.0167916751196351</c:v>
                </c:pt>
                <c:pt idx="9">
                  <c:v>0.0147026088039502</c:v>
                </c:pt>
                <c:pt idx="10">
                  <c:v>0.0137434241769098</c:v>
                </c:pt>
              </c:numCache>
            </c:numRef>
          </c:val>
        </c:ser>
        <c:ser>
          <c:idx val="3"/>
          <c:order val="3"/>
          <c:tx>
            <c:strRef>
              <c:f>'Precio mercado int y mercado ex'!$AW$3</c:f>
              <c:strCache>
                <c:ptCount val="1"/>
                <c:pt idx="0">
                  <c:v>Sobrev mercado 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ex'!$AW$5:$AW$15</c:f>
              <c:numCache>
                <c:formatCode>0%</c:formatCode>
                <c:ptCount val="11"/>
                <c:pt idx="0">
                  <c:v>-0.00522803319363887</c:v>
                </c:pt>
                <c:pt idx="1">
                  <c:v>0.00357853478913886</c:v>
                </c:pt>
                <c:pt idx="2">
                  <c:v>0.0739508851495428</c:v>
                </c:pt>
                <c:pt idx="3">
                  <c:v>0.138572575337675</c:v>
                </c:pt>
                <c:pt idx="4">
                  <c:v>0.125762538950372</c:v>
                </c:pt>
                <c:pt idx="5">
                  <c:v>0.283188747697654</c:v>
                </c:pt>
                <c:pt idx="6">
                  <c:v>0.280417719079942</c:v>
                </c:pt>
                <c:pt idx="7">
                  <c:v>0.273255068739516</c:v>
                </c:pt>
                <c:pt idx="8">
                  <c:v>0.302891967572811</c:v>
                </c:pt>
                <c:pt idx="9">
                  <c:v>0.304297900496025</c:v>
                </c:pt>
                <c:pt idx="10">
                  <c:v>0.450380792226333</c:v>
                </c:pt>
              </c:numCache>
            </c:numRef>
          </c:val>
        </c:ser>
        <c:ser>
          <c:idx val="4"/>
          <c:order val="4"/>
          <c:tx>
            <c:strRef>
              <c:f>'Precio mercado int y mercado ex'!$AX$3</c:f>
              <c:strCache>
                <c:ptCount val="1"/>
                <c:pt idx="0">
                  <c:v>Diferencia de precio mercado interno a precio de exportaciones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ex'!$AX$5:$AX$15</c:f>
              <c:numCache>
                <c:formatCode>0%</c:formatCode>
                <c:ptCount val="11"/>
                <c:pt idx="0">
                  <c:v>0.386584071845131</c:v>
                </c:pt>
                <c:pt idx="1">
                  <c:v>0.581260290125065</c:v>
                </c:pt>
                <c:pt idx="2">
                  <c:v>0.576618745095789</c:v>
                </c:pt>
                <c:pt idx="3">
                  <c:v>0.625198585831212</c:v>
                </c:pt>
                <c:pt idx="4">
                  <c:v>0.603684899252304</c:v>
                </c:pt>
                <c:pt idx="5">
                  <c:v>0.399015425285116</c:v>
                </c:pt>
                <c:pt idx="6">
                  <c:v>0.535354800869805</c:v>
                </c:pt>
                <c:pt idx="7">
                  <c:v>0.590991579100367</c:v>
                </c:pt>
                <c:pt idx="8">
                  <c:v>0.513761665859251</c:v>
                </c:pt>
                <c:pt idx="9">
                  <c:v>0.49219881116432</c:v>
                </c:pt>
                <c:pt idx="10">
                  <c:v>0.291763089443705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7119184"/>
        <c:axId val="-2095631376"/>
      </c:barChart>
      <c:catAx>
        <c:axId val="-20471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5631376"/>
        <c:crosses val="autoZero"/>
        <c:auto val="1"/>
        <c:lblAlgn val="ctr"/>
        <c:lblOffset val="100"/>
        <c:noMultiLvlLbl val="0"/>
      </c:catAx>
      <c:valAx>
        <c:axId val="-20956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71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Peso de los</a:t>
            </a:r>
            <a:r>
              <a:rPr lang="es-ES_tradnl" baseline="0"/>
              <a:t> mecanismos de apropiaci</a:t>
            </a:r>
            <a:r>
              <a:rPr lang="es-ES" baseline="0"/>
              <a:t>ón de la ganancia total teórica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'Precio mercado int y mercado ex'!$AU$3</c:f>
              <c:strCache>
                <c:ptCount val="1"/>
                <c:pt idx="0">
                  <c:v>Impuestos / ganancias teóricos (precio int y sin sobrev)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ex'!$AU$5:$AU$15</c:f>
              <c:numCache>
                <c:formatCode>0%</c:formatCode>
                <c:ptCount val="11"/>
                <c:pt idx="0">
                  <c:v>0.173946334282659</c:v>
                </c:pt>
                <c:pt idx="1">
                  <c:v>0.11513572540357</c:v>
                </c:pt>
                <c:pt idx="2">
                  <c:v>0.0857666237823033</c:v>
                </c:pt>
                <c:pt idx="3">
                  <c:v>0.053347931072335</c:v>
                </c:pt>
                <c:pt idx="4">
                  <c:v>0.0694663557219716</c:v>
                </c:pt>
                <c:pt idx="5">
                  <c:v>0.0739376179797062</c:v>
                </c:pt>
                <c:pt idx="6">
                  <c:v>0.0463056440176316</c:v>
                </c:pt>
                <c:pt idx="7">
                  <c:v>0.040361970321233</c:v>
                </c:pt>
                <c:pt idx="8">
                  <c:v>0.0653679737068351</c:v>
                </c:pt>
                <c:pt idx="9">
                  <c:v>0.0707327209378278</c:v>
                </c:pt>
                <c:pt idx="10">
                  <c:v>0.111996358395693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'Precio mercado int y mercado ex'!$AX$3</c:f>
              <c:strCache>
                <c:ptCount val="1"/>
                <c:pt idx="0">
                  <c:v>Diferencia de precio mercado interno a precio de exportaciones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ex'!$AX$5:$AX$15</c:f>
              <c:numCache>
                <c:formatCode>0%</c:formatCode>
                <c:ptCount val="11"/>
                <c:pt idx="0">
                  <c:v>0.386584071845131</c:v>
                </c:pt>
                <c:pt idx="1">
                  <c:v>0.581260290125065</c:v>
                </c:pt>
                <c:pt idx="2">
                  <c:v>0.576618745095789</c:v>
                </c:pt>
                <c:pt idx="3">
                  <c:v>0.625198585831212</c:v>
                </c:pt>
                <c:pt idx="4">
                  <c:v>0.603684899252304</c:v>
                </c:pt>
                <c:pt idx="5">
                  <c:v>0.399015425285116</c:v>
                </c:pt>
                <c:pt idx="6">
                  <c:v>0.535354800869805</c:v>
                </c:pt>
                <c:pt idx="7">
                  <c:v>0.590991579100367</c:v>
                </c:pt>
                <c:pt idx="8">
                  <c:v>0.513761665859251</c:v>
                </c:pt>
                <c:pt idx="9">
                  <c:v>0.49219881116432</c:v>
                </c:pt>
                <c:pt idx="10">
                  <c:v>0.291763089443705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'Precio mercado int y mercado ex'!$AY$3</c:f>
              <c:strCache>
                <c:ptCount val="1"/>
                <c:pt idx="0">
                  <c:v>Efecto sobrevaluación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ex'!$AY$5:$AY$15</c:f>
              <c:numCache>
                <c:formatCode>0%</c:formatCode>
                <c:ptCount val="11"/>
                <c:pt idx="0">
                  <c:v>-0.00799587367250784</c:v>
                </c:pt>
                <c:pt idx="1">
                  <c:v>0.00526228687082536</c:v>
                </c:pt>
                <c:pt idx="2">
                  <c:v>0.100633363636398</c:v>
                </c:pt>
                <c:pt idx="3">
                  <c:v>0.178053505674841</c:v>
                </c:pt>
                <c:pt idx="4">
                  <c:v>0.141845244913151</c:v>
                </c:pt>
                <c:pt idx="5">
                  <c:v>0.320571008073584</c:v>
                </c:pt>
                <c:pt idx="6">
                  <c:v>0.306504274782174</c:v>
                </c:pt>
                <c:pt idx="7">
                  <c:v>0.294509569643088</c:v>
                </c:pt>
                <c:pt idx="8">
                  <c:v>0.319683642692446</c:v>
                </c:pt>
                <c:pt idx="9">
                  <c:v>0.319000509299975</c:v>
                </c:pt>
                <c:pt idx="10">
                  <c:v>0.464124216403243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618816"/>
        <c:axId val="-2049333696"/>
      </c:lineChart>
      <c:catAx>
        <c:axId val="-2134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9333696"/>
        <c:crosses val="autoZero"/>
        <c:auto val="1"/>
        <c:lblAlgn val="ctr"/>
        <c:lblOffset val="100"/>
        <c:noMultiLvlLbl val="0"/>
      </c:catAx>
      <c:valAx>
        <c:axId val="-2049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4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'Precio mercado int y mercado ex'!$AQ$3</c:f>
              <c:strCache>
                <c:ptCount val="1"/>
                <c:pt idx="0">
                  <c:v>Impuestos / ganancia contables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ex'!$AQ$5:$AQ$15</c:f>
              <c:numCache>
                <c:formatCode>0%</c:formatCode>
                <c:ptCount val="11"/>
                <c:pt idx="0">
                  <c:v>0.388736890104879</c:v>
                </c:pt>
                <c:pt idx="1">
                  <c:v>0.385918985946542</c:v>
                </c:pt>
                <c:pt idx="2">
                  <c:v>0.361913094196559</c:v>
                </c:pt>
                <c:pt idx="3">
                  <c:v>0.372021893110109</c:v>
                </c:pt>
                <c:pt idx="4">
                  <c:v>0.375486710682241</c:v>
                </c:pt>
                <c:pt idx="5">
                  <c:v>0.358093126385809</c:v>
                </c:pt>
                <c:pt idx="6">
                  <c:v>0.414052201423675</c:v>
                </c:pt>
                <c:pt idx="7">
                  <c:v>0.544424985405721</c:v>
                </c:pt>
                <c:pt idx="8">
                  <c:v>0.64601338165598</c:v>
                </c:pt>
                <c:pt idx="9">
                  <c:v>0.599084813338166</c:v>
                </c:pt>
                <c:pt idx="10">
                  <c:v>0.847710146922203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'Precio mercado int y mercado ex'!$AU$3</c:f>
              <c:strCache>
                <c:ptCount val="1"/>
                <c:pt idx="0">
                  <c:v>Impuestos / ganancias teóricos (precio int y sin sobrev)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mercado int y mercado ex'!$A$5:$A$15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'Precio mercado int y mercado ex'!$AU$5:$AU$15</c:f>
              <c:numCache>
                <c:formatCode>0%</c:formatCode>
                <c:ptCount val="11"/>
                <c:pt idx="0">
                  <c:v>0.173946334282659</c:v>
                </c:pt>
                <c:pt idx="1">
                  <c:v>0.11513572540357</c:v>
                </c:pt>
                <c:pt idx="2">
                  <c:v>0.0857666237823033</c:v>
                </c:pt>
                <c:pt idx="3">
                  <c:v>0.053347931072335</c:v>
                </c:pt>
                <c:pt idx="4">
                  <c:v>0.0694663557219716</c:v>
                </c:pt>
                <c:pt idx="5">
                  <c:v>0.0739376179797062</c:v>
                </c:pt>
                <c:pt idx="6">
                  <c:v>0.0463056440176316</c:v>
                </c:pt>
                <c:pt idx="7">
                  <c:v>0.040361970321233</c:v>
                </c:pt>
                <c:pt idx="8">
                  <c:v>0.0653679737068351</c:v>
                </c:pt>
                <c:pt idx="9">
                  <c:v>0.0707327209378278</c:v>
                </c:pt>
                <c:pt idx="10">
                  <c:v>0.111996358395693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650912"/>
        <c:axId val="-2042819024"/>
      </c:lineChart>
      <c:catAx>
        <c:axId val="-20436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2819024"/>
        <c:crosses val="autoZero"/>
        <c:auto val="1"/>
        <c:lblAlgn val="ctr"/>
        <c:lblOffset val="100"/>
        <c:noMultiLvlLbl val="0"/>
      </c:catAx>
      <c:valAx>
        <c:axId val="-20428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6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'20F2007-2015procesado'!$B$20</c:f>
              <c:strCache>
                <c:ptCount val="1"/>
                <c:pt idx="0">
                  <c:v>TG NET INCOME /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'20F2007-2015procesado'!$A$21:$A$33</c:f>
              <c:numCache>
                <c:formatCode>General</c:formatCode>
                <c:ptCount val="13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</c:numCache>
            </c:numRef>
          </c:cat>
          <c:val>
            <c:numRef>
              <c:f>'20F2007-2015procesado'!$B$21:$B$33</c:f>
              <c:numCache>
                <c:formatCode>0%</c:formatCode>
                <c:ptCount val="13"/>
                <c:pt idx="0">
                  <c:v>0.140480815930063</c:v>
                </c:pt>
                <c:pt idx="1">
                  <c:v>0.158689606105685</c:v>
                </c:pt>
                <c:pt idx="2">
                  <c:v>0.166397715988083</c:v>
                </c:pt>
                <c:pt idx="3">
                  <c:v>0.12592529807312</c:v>
                </c:pt>
                <c:pt idx="4">
                  <c:v>0.0887423935091278</c:v>
                </c:pt>
                <c:pt idx="5">
                  <c:v>0.0784528085793118</c:v>
                </c:pt>
                <c:pt idx="6">
                  <c:v>0.0655395375751629</c:v>
                </c:pt>
                <c:pt idx="7">
                  <c:v>0.100581682371375</c:v>
                </c:pt>
                <c:pt idx="8">
                  <c:v>0.072880800131169</c:v>
                </c:pt>
                <c:pt idx="9">
                  <c:v>0.0488061138976097</c:v>
                </c:pt>
                <c:pt idx="10">
                  <c:v>0.0374571333751244</c:v>
                </c:pt>
                <c:pt idx="11">
                  <c:v>0.0424302578708632</c:v>
                </c:pt>
                <c:pt idx="12">
                  <c:v>0.0121776405752601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'20F2007-2015procesado'!$C$20</c:f>
              <c:strCache>
                <c:ptCount val="1"/>
                <c:pt idx="0">
                  <c:v>TG NET INCOME BEFORE TAXES / 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'20F2007-2015procesado'!$A$21:$A$33</c:f>
              <c:numCache>
                <c:formatCode>General</c:formatCode>
                <c:ptCount val="13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</c:numCache>
            </c:numRef>
          </c:cat>
          <c:val>
            <c:numRef>
              <c:f>'20F2007-2015procesado'!$C$21:$C$33</c:f>
              <c:numCache>
                <c:formatCode>0%</c:formatCode>
                <c:ptCount val="13"/>
                <c:pt idx="0">
                  <c:v>0.2398919378339</c:v>
                </c:pt>
                <c:pt idx="1">
                  <c:v>0.251665480887394</c:v>
                </c:pt>
                <c:pt idx="2">
                  <c:v>0.272219463753724</c:v>
                </c:pt>
                <c:pt idx="3">
                  <c:v>0.205063005029101</c:v>
                </c:pt>
                <c:pt idx="4">
                  <c:v>0.183036190882887</c:v>
                </c:pt>
                <c:pt idx="5">
                  <c:v>0.161695038783903</c:v>
                </c:pt>
                <c:pt idx="6">
                  <c:v>0.148614989810552</c:v>
                </c:pt>
                <c:pt idx="7">
                  <c:v>0.193607933203117</c:v>
                </c:pt>
                <c:pt idx="8">
                  <c:v>0.124381046073127</c:v>
                </c:pt>
                <c:pt idx="9">
                  <c:v>0.107130795882375</c:v>
                </c:pt>
                <c:pt idx="10">
                  <c:v>0.105815111176666</c:v>
                </c:pt>
                <c:pt idx="11">
                  <c:v>0.105833501155576</c:v>
                </c:pt>
                <c:pt idx="12">
                  <c:v>0.0799635716309949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09216"/>
        <c:axId val="-2052177152"/>
      </c:lineChart>
      <c:catAx>
        <c:axId val="-20523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2177152"/>
        <c:crosses val="autoZero"/>
        <c:auto val="1"/>
        <c:lblAlgn val="ctr"/>
        <c:lblOffset val="100"/>
        <c:noMultiLvlLbl val="0"/>
      </c:catAx>
      <c:valAx>
        <c:axId val="-20521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23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'20F2007-2015procesado'!$D$20</c:f>
              <c:strCache>
                <c:ptCount val="1"/>
                <c:pt idx="0">
                  <c:v>TOTAL DEBT / 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'20F2007-2015procesado'!$A$21:$A$33</c:f>
              <c:numCache>
                <c:formatCode>General</c:formatCode>
                <c:ptCount val="13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</c:numCache>
            </c:numRef>
          </c:cat>
          <c:val>
            <c:numRef>
              <c:f>'20F2007-2015procesado'!$D$21:$D$33</c:f>
              <c:numCache>
                <c:formatCode>0%</c:formatCode>
                <c:ptCount val="13"/>
                <c:pt idx="0">
                  <c:v>0.0910029140359398</c:v>
                </c:pt>
                <c:pt idx="1">
                  <c:v>0.062415108983895</c:v>
                </c:pt>
                <c:pt idx="2">
                  <c:v>0.0450906156901688</c:v>
                </c:pt>
                <c:pt idx="3">
                  <c:v>0.040261061196813</c:v>
                </c:pt>
                <c:pt idx="4">
                  <c:v>0.0265293050069392</c:v>
                </c:pt>
                <c:pt idx="5">
                  <c:v>0.116585975324067</c:v>
                </c:pt>
                <c:pt idx="6">
                  <c:v>0.171560117744735</c:v>
                </c:pt>
                <c:pt idx="7">
                  <c:v>0.167185387108545</c:v>
                </c:pt>
                <c:pt idx="8">
                  <c:v>0.2</c:v>
                </c:pt>
                <c:pt idx="9">
                  <c:v>0.213936384445084</c:v>
                </c:pt>
                <c:pt idx="10">
                  <c:v>0.235185663188171</c:v>
                </c:pt>
                <c:pt idx="11">
                  <c:v>0.236413590724704</c:v>
                </c:pt>
                <c:pt idx="12">
                  <c:v>0.290961967572148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653200"/>
        <c:axId val="-2063666848"/>
      </c:lineChart>
      <c:catAx>
        <c:axId val="-2063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3666848"/>
        <c:crosses val="autoZero"/>
        <c:auto val="1"/>
        <c:lblAlgn val="ctr"/>
        <c:lblOffset val="100"/>
        <c:noMultiLvlLbl val="0"/>
      </c:catAx>
      <c:valAx>
        <c:axId val="-20636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36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'20F2007-2015procesado'!$F$20</c:f>
              <c:strCache>
                <c:ptCount val="1"/>
                <c:pt idx="0">
                  <c:v>INCOME TAX / INCOME BEFORE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'20F2007-2015procesado'!$A$21:$A$33</c:f>
              <c:numCache>
                <c:formatCode>General</c:formatCode>
                <c:ptCount val="13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</c:numCache>
            </c:numRef>
          </c:cat>
          <c:val>
            <c:numRef>
              <c:f>'20F2007-2015procesado'!$F$21:$F$33</c:f>
              <c:numCache>
                <c:formatCode>0%</c:formatCode>
                <c:ptCount val="13"/>
                <c:pt idx="0">
                  <c:v>0.4162976085031</c:v>
                </c:pt>
                <c:pt idx="1">
                  <c:v>0.387689539964019</c:v>
                </c:pt>
                <c:pt idx="2">
                  <c:v>0.388736890104879</c:v>
                </c:pt>
                <c:pt idx="3">
                  <c:v>0.385918985946542</c:v>
                </c:pt>
                <c:pt idx="4">
                  <c:v>0.361913094196559</c:v>
                </c:pt>
                <c:pt idx="5">
                  <c:v>0.372021893110109</c:v>
                </c:pt>
                <c:pt idx="6">
                  <c:v>0.375486710682241</c:v>
                </c:pt>
                <c:pt idx="7">
                  <c:v>0.358093126385809</c:v>
                </c:pt>
                <c:pt idx="8">
                  <c:v>0.414052201423675</c:v>
                </c:pt>
                <c:pt idx="9">
                  <c:v>0.544424985405721</c:v>
                </c:pt>
                <c:pt idx="10">
                  <c:v>0.64601338165598</c:v>
                </c:pt>
                <c:pt idx="11">
                  <c:v>0.599084813338166</c:v>
                </c:pt>
                <c:pt idx="12">
                  <c:v>0.847710146922203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966528"/>
        <c:axId val="-2063986192"/>
      </c:lineChart>
      <c:catAx>
        <c:axId val="-20639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3986192"/>
        <c:crosses val="autoZero"/>
        <c:auto val="1"/>
        <c:lblAlgn val="ctr"/>
        <c:lblOffset val="100"/>
        <c:noMultiLvlLbl val="0"/>
      </c:catAx>
      <c:valAx>
        <c:axId val="-2063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39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1574800</xdr:colOff>
      <xdr:row>16</xdr:row>
      <xdr:rowOff>12700</xdr:rowOff>
    </xdr:from>
    <xdr:to>
      <xdr:col>55</xdr:col>
      <xdr:colOff>330200</xdr:colOff>
      <xdr:row>41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215900</xdr:colOff>
      <xdr:row>8</xdr:row>
      <xdr:rowOff>38100</xdr:rowOff>
    </xdr:from>
    <xdr:to>
      <xdr:col>49</xdr:col>
      <xdr:colOff>876300</xdr:colOff>
      <xdr:row>23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812800</xdr:colOff>
      <xdr:row>10</xdr:row>
      <xdr:rowOff>76200</xdr:rowOff>
    </xdr:from>
    <xdr:to>
      <xdr:col>45</xdr:col>
      <xdr:colOff>622300</xdr:colOff>
      <xdr:row>23</xdr:row>
      <xdr:rowOff>101600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11</xdr:row>
      <xdr:rowOff>171450</xdr:rowOff>
    </xdr:from>
    <xdr:to>
      <xdr:col>27</xdr:col>
      <xdr:colOff>393700</xdr:colOff>
      <xdr:row>26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774700</xdr:colOff>
      <xdr:row>26</xdr:row>
      <xdr:rowOff>107950</xdr:rowOff>
    </xdr:from>
    <xdr:to>
      <xdr:col>20</xdr:col>
      <xdr:colOff>393700</xdr:colOff>
      <xdr:row>39</xdr:row>
      <xdr:rowOff>184150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19</xdr:row>
      <xdr:rowOff>107950</xdr:rowOff>
    </xdr:from>
    <xdr:to>
      <xdr:col>20</xdr:col>
      <xdr:colOff>431800</xdr:colOff>
      <xdr:row>33</xdr:row>
      <xdr:rowOff>184150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PF%2020F%202003-2015%20proce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G`67-2013 BFR"/>
      <sheetName val="20F2007-2015"/>
      <sheetName val="comparaciones"/>
      <sheetName val="20F2007-2015procesado"/>
      <sheetName val="Hoja5"/>
      <sheetName val="Hoja7"/>
    </sheetNames>
    <sheetDataSet>
      <sheetData sheetId="0"/>
      <sheetData sheetId="1"/>
      <sheetData sheetId="2"/>
      <sheetData sheetId="3"/>
      <sheetData sheetId="4">
        <row r="20">
          <cell r="B20" t="str">
            <v>TG NET INCOME / ASSETS</v>
          </cell>
          <cell r="C20" t="str">
            <v>TG NET INCOME BEFORE TAXES / TOTAL ASSETS</v>
          </cell>
          <cell r="D20" t="str">
            <v>TOTAL DEBT / TOTAL ASSETS</v>
          </cell>
          <cell r="F20" t="str">
            <v>INCOME TAX / INCOME BEFORE TAX</v>
          </cell>
        </row>
        <row r="21">
          <cell r="A21">
            <v>2003</v>
          </cell>
          <cell r="B21">
            <v>0.14048081593006315</v>
          </cell>
          <cell r="C21">
            <v>0.23989193783389995</v>
          </cell>
          <cell r="D21">
            <v>9.1002914035939783E-2</v>
          </cell>
          <cell r="F21">
            <v>0.4162976085031001</v>
          </cell>
        </row>
        <row r="22">
          <cell r="A22">
            <v>2004</v>
          </cell>
          <cell r="B22">
            <v>0.15868960610568528</v>
          </cell>
          <cell r="C22">
            <v>0.2516654808873941</v>
          </cell>
          <cell r="D22">
            <v>6.2415108983894962E-2</v>
          </cell>
          <cell r="F22">
            <v>0.38768953996401956</v>
          </cell>
        </row>
        <row r="23">
          <cell r="A23">
            <v>2005</v>
          </cell>
          <cell r="B23">
            <v>0.16639771598808342</v>
          </cell>
          <cell r="C23">
            <v>0.27221946375372391</v>
          </cell>
          <cell r="D23">
            <v>4.5090615690168818E-2</v>
          </cell>
          <cell r="F23">
            <v>0.38873689010487916</v>
          </cell>
        </row>
        <row r="24">
          <cell r="A24">
            <v>2006</v>
          </cell>
          <cell r="B24">
            <v>0.12592529807311975</v>
          </cell>
          <cell r="C24">
            <v>0.20506300502910096</v>
          </cell>
          <cell r="D24">
            <v>4.0261061196813018E-2</v>
          </cell>
          <cell r="F24">
            <v>0.38591898594654173</v>
          </cell>
        </row>
        <row r="25">
          <cell r="A25">
            <v>2007</v>
          </cell>
          <cell r="B25">
            <v>8.8742393509127784E-2</v>
          </cell>
          <cell r="C25">
            <v>0.18303619088288672</v>
          </cell>
          <cell r="D25">
            <v>2.6529305006939254E-2</v>
          </cell>
          <cell r="F25">
            <v>0.36191309419655876</v>
          </cell>
        </row>
        <row r="26">
          <cell r="A26">
            <v>2008</v>
          </cell>
          <cell r="B26">
            <v>7.8452808579311778E-2</v>
          </cell>
          <cell r="C26">
            <v>0.16169503878390337</v>
          </cell>
          <cell r="D26">
            <v>0.11658597532406684</v>
          </cell>
          <cell r="F26">
            <v>0.37202189311010947</v>
          </cell>
        </row>
        <row r="27">
          <cell r="A27">
            <v>2009</v>
          </cell>
          <cell r="B27">
            <v>6.5539537575162912E-2</v>
          </cell>
          <cell r="C27">
            <v>0.14861498981055174</v>
          </cell>
          <cell r="D27">
            <v>0.17156011774473545</v>
          </cell>
          <cell r="F27">
            <v>0.37548671068224143</v>
          </cell>
        </row>
        <row r="28">
          <cell r="A28">
            <v>2010</v>
          </cell>
          <cell r="B28">
            <v>0.10058168237137521</v>
          </cell>
          <cell r="C28">
            <v>0.19360793320311662</v>
          </cell>
          <cell r="D28">
            <v>0.16718538710854494</v>
          </cell>
          <cell r="F28">
            <v>0.35809312638580931</v>
          </cell>
        </row>
        <row r="29">
          <cell r="A29">
            <v>2011</v>
          </cell>
          <cell r="B29">
            <v>7.2880800131169043E-2</v>
          </cell>
          <cell r="C29">
            <v>0.12438104607312674</v>
          </cell>
          <cell r="D29">
            <v>0.2</v>
          </cell>
          <cell r="F29">
            <v>0.41405220142367521</v>
          </cell>
        </row>
        <row r="30">
          <cell r="A30">
            <v>2012</v>
          </cell>
          <cell r="B30">
            <v>4.8806113897609728E-2</v>
          </cell>
          <cell r="C30">
            <v>0.10713079588237501</v>
          </cell>
          <cell r="D30">
            <v>0.21393638444508373</v>
          </cell>
          <cell r="F30">
            <v>0.54442498540572093</v>
          </cell>
        </row>
        <row r="31">
          <cell r="A31">
            <v>2013</v>
          </cell>
          <cell r="B31">
            <v>3.7457133375124449E-2</v>
          </cell>
          <cell r="C31">
            <v>0.10581511117666581</v>
          </cell>
          <cell r="D31">
            <v>0.23518566318817066</v>
          </cell>
          <cell r="F31">
            <v>0.64601338165597988</v>
          </cell>
        </row>
        <row r="32">
          <cell r="A32">
            <v>2014</v>
          </cell>
          <cell r="B32">
            <v>4.2430257870863179E-2</v>
          </cell>
          <cell r="C32">
            <v>0.10583350115557602</v>
          </cell>
          <cell r="D32">
            <v>0.23641359072470439</v>
          </cell>
          <cell r="F32">
            <v>0.59908481333816599</v>
          </cell>
        </row>
        <row r="33">
          <cell r="A33">
            <v>2015</v>
          </cell>
          <cell r="B33">
            <v>1.2177640575260076E-2</v>
          </cell>
          <cell r="C33">
            <v>7.9963571630994934E-2</v>
          </cell>
          <cell r="D33">
            <v>0.29096196757214826</v>
          </cell>
          <cell r="F33">
            <v>0.84771014692220348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B35"/>
  <sheetViews>
    <sheetView topLeftCell="AL3" workbookViewId="0">
      <selection activeCell="AS8" sqref="AS8"/>
    </sheetView>
  </sheetViews>
  <sheetFormatPr baseColWidth="10" defaultRowHeight="16" x14ac:dyDescent="0.2"/>
  <cols>
    <col min="33" max="33" width="13" customWidth="1"/>
    <col min="34" max="36" width="14" bestFit="1" customWidth="1"/>
    <col min="38" max="38" width="13" bestFit="1" customWidth="1"/>
    <col min="39" max="40" width="13" customWidth="1"/>
    <col min="41" max="55" width="20.83203125" customWidth="1"/>
    <col min="56" max="59" width="13" customWidth="1"/>
    <col min="60" max="61" width="24.5" customWidth="1"/>
    <col min="63" max="69" width="13" customWidth="1"/>
    <col min="70" max="70" width="14" customWidth="1"/>
  </cols>
  <sheetData>
    <row r="2" spans="1:80" x14ac:dyDescent="0.2">
      <c r="A2" t="s">
        <v>21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 t="s">
        <v>6</v>
      </c>
      <c r="M2" s="2"/>
      <c r="N2" s="2"/>
      <c r="O2" s="2"/>
      <c r="P2" s="2"/>
      <c r="Q2" s="2"/>
      <c r="R2" s="2"/>
      <c r="S2" s="2"/>
      <c r="T2" s="2"/>
      <c r="U2" s="2"/>
      <c r="W2" s="2" t="s">
        <v>16</v>
      </c>
      <c r="X2" s="2"/>
      <c r="Y2" s="2"/>
      <c r="Z2" s="2"/>
      <c r="AA2" s="2"/>
      <c r="AB2" s="2"/>
      <c r="AC2" s="2"/>
      <c r="AD2" s="2"/>
      <c r="AE2" s="2"/>
      <c r="AF2" s="2"/>
      <c r="AH2" s="1"/>
      <c r="AI2" s="1"/>
      <c r="AJ2" s="1"/>
      <c r="BR2" s="1"/>
    </row>
    <row r="3" spans="1:80" s="11" customFormat="1" ht="128" x14ac:dyDescent="0.2">
      <c r="B3" s="12" t="s">
        <v>1</v>
      </c>
      <c r="C3" s="12"/>
      <c r="D3" s="12" t="s">
        <v>2</v>
      </c>
      <c r="E3" s="12"/>
      <c r="F3" s="12" t="s">
        <v>3</v>
      </c>
      <c r="G3" s="12"/>
      <c r="H3" s="12" t="s">
        <v>4</v>
      </c>
      <c r="I3" s="12"/>
      <c r="J3" s="12" t="s">
        <v>5</v>
      </c>
      <c r="K3" s="12"/>
      <c r="L3" s="12" t="s">
        <v>1</v>
      </c>
      <c r="M3" s="12"/>
      <c r="N3" s="12" t="s">
        <v>2</v>
      </c>
      <c r="O3" s="12"/>
      <c r="P3" s="12" t="s">
        <v>3</v>
      </c>
      <c r="Q3" s="12"/>
      <c r="R3" s="12" t="s">
        <v>4</v>
      </c>
      <c r="S3" s="12"/>
      <c r="T3" s="12" t="s">
        <v>5</v>
      </c>
      <c r="U3" s="12"/>
      <c r="W3" s="12" t="s">
        <v>1</v>
      </c>
      <c r="X3" s="12"/>
      <c r="Y3" s="12" t="s">
        <v>2</v>
      </c>
      <c r="Z3" s="12"/>
      <c r="AA3" s="12" t="s">
        <v>3</v>
      </c>
      <c r="AB3" s="12"/>
      <c r="AC3" s="12" t="s">
        <v>4</v>
      </c>
      <c r="AD3" s="12"/>
      <c r="AE3" s="12" t="s">
        <v>5</v>
      </c>
      <c r="AF3" s="12"/>
      <c r="AG3" s="13" t="s">
        <v>40</v>
      </c>
      <c r="AH3" s="13" t="s">
        <v>39</v>
      </c>
      <c r="AI3" s="13" t="s">
        <v>30</v>
      </c>
      <c r="AJ3" s="13" t="s">
        <v>37</v>
      </c>
      <c r="AK3" s="13" t="s">
        <v>31</v>
      </c>
      <c r="AL3" s="13" t="s">
        <v>38</v>
      </c>
      <c r="AM3" s="13" t="s">
        <v>155</v>
      </c>
      <c r="AN3" s="13" t="s">
        <v>36</v>
      </c>
      <c r="AO3" s="13" t="s">
        <v>41</v>
      </c>
      <c r="AP3" s="13" t="s">
        <v>158</v>
      </c>
      <c r="AQ3" s="13" t="s">
        <v>168</v>
      </c>
      <c r="AR3" s="13" t="s">
        <v>159</v>
      </c>
      <c r="AS3" s="13" t="s">
        <v>160</v>
      </c>
      <c r="AT3" s="13" t="s">
        <v>162</v>
      </c>
      <c r="AU3" s="13" t="s">
        <v>167</v>
      </c>
      <c r="AV3" s="13" t="s">
        <v>163</v>
      </c>
      <c r="AW3" s="13" t="s">
        <v>164</v>
      </c>
      <c r="AX3" s="13" t="s">
        <v>166</v>
      </c>
      <c r="AY3" s="13" t="s">
        <v>165</v>
      </c>
      <c r="AZ3" s="13"/>
      <c r="BA3" s="13"/>
      <c r="BB3" s="13"/>
      <c r="BC3" s="13"/>
      <c r="BD3" s="13" t="s">
        <v>42</v>
      </c>
      <c r="BE3" s="13" t="s">
        <v>43</v>
      </c>
      <c r="BF3" s="13" t="s">
        <v>44</v>
      </c>
      <c r="BG3" s="13" t="s">
        <v>45</v>
      </c>
      <c r="BH3" s="13" t="s">
        <v>46</v>
      </c>
      <c r="BI3" s="13" t="s">
        <v>156</v>
      </c>
      <c r="BK3" s="13" t="s">
        <v>35</v>
      </c>
      <c r="BM3" s="13" t="s">
        <v>161</v>
      </c>
      <c r="BN3" s="13" t="s">
        <v>32</v>
      </c>
      <c r="BO3" s="13" t="s">
        <v>33</v>
      </c>
      <c r="BP3" s="13" t="s">
        <v>34</v>
      </c>
      <c r="BQ3" s="13"/>
      <c r="BR3" s="13"/>
      <c r="BS3" s="12"/>
      <c r="BT3" s="12"/>
      <c r="BU3" s="12"/>
      <c r="BV3" s="12"/>
      <c r="BW3" s="12"/>
      <c r="BX3" s="12"/>
      <c r="BY3" s="12"/>
      <c r="BZ3" s="12"/>
      <c r="CA3" s="12"/>
      <c r="CB3" s="12"/>
    </row>
    <row r="4" spans="1:80" x14ac:dyDescent="0.2">
      <c r="B4" t="s">
        <v>9</v>
      </c>
      <c r="C4" t="s">
        <v>10</v>
      </c>
      <c r="D4" t="s">
        <v>11</v>
      </c>
      <c r="E4" t="s">
        <v>12</v>
      </c>
      <c r="F4" t="s">
        <v>11</v>
      </c>
      <c r="G4" t="s">
        <v>12</v>
      </c>
      <c r="H4" t="s">
        <v>13</v>
      </c>
      <c r="I4" t="s">
        <v>14</v>
      </c>
      <c r="J4" t="s">
        <v>13</v>
      </c>
      <c r="K4" t="s">
        <v>15</v>
      </c>
      <c r="L4" t="s">
        <v>7</v>
      </c>
      <c r="M4" t="s">
        <v>8</v>
      </c>
      <c r="N4" t="s">
        <v>7</v>
      </c>
      <c r="O4" t="s">
        <v>8</v>
      </c>
      <c r="P4" t="s">
        <v>7</v>
      </c>
      <c r="Q4" t="s">
        <v>8</v>
      </c>
      <c r="R4" t="s">
        <v>7</v>
      </c>
      <c r="S4" t="s">
        <v>8</v>
      </c>
      <c r="T4" t="s">
        <v>7</v>
      </c>
      <c r="U4" t="s">
        <v>8</v>
      </c>
      <c r="BT4" s="1" t="s">
        <v>22</v>
      </c>
      <c r="BU4" s="1" t="s">
        <v>23</v>
      </c>
      <c r="BV4" t="s">
        <v>29</v>
      </c>
    </row>
    <row r="5" spans="1:80" x14ac:dyDescent="0.2">
      <c r="A5">
        <v>2005</v>
      </c>
      <c r="B5">
        <v>17609</v>
      </c>
      <c r="C5">
        <v>127</v>
      </c>
      <c r="D5">
        <v>6959</v>
      </c>
      <c r="E5">
        <v>839</v>
      </c>
      <c r="F5">
        <v>1854</v>
      </c>
      <c r="G5">
        <v>879</v>
      </c>
      <c r="H5">
        <v>283</v>
      </c>
      <c r="I5">
        <v>817</v>
      </c>
      <c r="J5">
        <v>595</v>
      </c>
      <c r="K5">
        <v>1187</v>
      </c>
      <c r="L5">
        <v>3071</v>
      </c>
      <c r="M5">
        <v>196</v>
      </c>
      <c r="N5">
        <v>327</v>
      </c>
      <c r="O5">
        <v>1321</v>
      </c>
      <c r="P5">
        <v>2385</v>
      </c>
      <c r="Q5">
        <v>1220</v>
      </c>
      <c r="R5">
        <v>696</v>
      </c>
      <c r="S5">
        <v>818</v>
      </c>
      <c r="T5">
        <v>749</v>
      </c>
      <c r="U5">
        <v>1497</v>
      </c>
      <c r="W5">
        <f>BS11</f>
        <v>0.72999622037589296</v>
      </c>
      <c r="X5">
        <f>C5/M5</f>
        <v>0.64795918367346939</v>
      </c>
      <c r="Z5">
        <f>E5/O5</f>
        <v>0.63512490537471611</v>
      </c>
      <c r="AB5">
        <f>G5/Q5</f>
        <v>0.72049180327868856</v>
      </c>
      <c r="AD5">
        <f>I5/S5</f>
        <v>0.9987775061124694</v>
      </c>
      <c r="AF5">
        <f>K5/U5</f>
        <v>0.79291917167668668</v>
      </c>
      <c r="AG5" s="9">
        <f>AK5+AH5</f>
        <v>16276250</v>
      </c>
      <c r="AH5" s="8">
        <f>B5*C5+D5*E5+F5*G5+H5*I5+J5*K5</f>
        <v>10642086</v>
      </c>
      <c r="AI5" s="8">
        <f>(B5*M5+D5*O5+F5*Q5+H5*S5+J5*U5)</f>
        <v>16028292</v>
      </c>
      <c r="AJ5" s="8">
        <f>(AH5*BV5)</f>
        <v>10569244.758452268</v>
      </c>
      <c r="AK5">
        <f>L5*M5+N5*O5+P5*Q5+R5*S5+T5*U5</f>
        <v>5634164</v>
      </c>
      <c r="AL5" s="9">
        <f>AK5*BV5</f>
        <v>5595600.1788803879</v>
      </c>
      <c r="AM5" s="25">
        <v>0.14890179468145495</v>
      </c>
      <c r="AN5" s="25">
        <f>AG5*AM5</f>
        <v>2423562.8356840312</v>
      </c>
      <c r="AO5" s="9">
        <f>AK5+(AL5-AK5)+AH5+(AI5-AH5)+(AJ5-AH5)+AN5</f>
        <v>23974613.773016684</v>
      </c>
      <c r="AP5" s="9">
        <f>AG5*BM5</f>
        <v>6234455.4822933497</v>
      </c>
      <c r="AQ5" s="7">
        <f>AN5/AP5</f>
        <v>0.38873689010487916</v>
      </c>
      <c r="AR5" s="9">
        <f>AG5-AP5</f>
        <v>10041794.517706651</v>
      </c>
      <c r="AS5" s="9">
        <f>AO5-AR5</f>
        <v>13932819.255310033</v>
      </c>
      <c r="AT5" s="7">
        <f>AP5/AS5</f>
        <v>0.44746546754471772</v>
      </c>
      <c r="AU5" s="7">
        <f>AN5/AS5</f>
        <v>0.17394633428265932</v>
      </c>
      <c r="AV5" s="7">
        <f>(AL5-AK5)/AS5</f>
        <v>-2.7678404788689668E-3</v>
      </c>
      <c r="AW5" s="7">
        <f>(AJ5-AH5)/AS5</f>
        <v>-5.2280331936388723E-3</v>
      </c>
      <c r="AX5" s="7">
        <f>(AI5-AH5)/AS5</f>
        <v>0.38658407184513111</v>
      </c>
      <c r="AY5" s="7">
        <f>AV5+AW5</f>
        <v>-7.9958736725078382E-3</v>
      </c>
      <c r="AZ5" s="7"/>
      <c r="BA5" s="7"/>
      <c r="BB5" s="7"/>
      <c r="BC5" s="9"/>
      <c r="BD5" s="9">
        <f>AH5/AO5</f>
        <v>0.44388977861147522</v>
      </c>
      <c r="BE5" s="9">
        <f>(AI5-AH5)/AO5</f>
        <v>0.22466288929593309</v>
      </c>
      <c r="BF5" s="9">
        <f>(AJ5-AH5)/AO5</f>
        <v>-3.0382654852072802E-3</v>
      </c>
      <c r="BG5" s="9">
        <f>AK5/AO5</f>
        <v>0.23500541253103419</v>
      </c>
      <c r="BH5" s="9">
        <f>(AL5-AK5)/AO5</f>
        <v>-1.6085273149641095E-3</v>
      </c>
      <c r="BI5" s="9">
        <f>AN5/AO5</f>
        <v>0.10108871236172905</v>
      </c>
      <c r="BJ5" s="9">
        <f>SUM(BD5:BI5)</f>
        <v>1.0000000000000002</v>
      </c>
      <c r="BK5" s="9">
        <f>AJ5+AL5</f>
        <v>16164844.937332656</v>
      </c>
      <c r="BM5" s="7">
        <v>0.38304004191956681</v>
      </c>
      <c r="BN5" s="9"/>
      <c r="BO5" s="9"/>
      <c r="BP5" s="9"/>
      <c r="BQ5" s="9"/>
      <c r="BR5" s="7">
        <f>1-AH5/AI5</f>
        <v>0.3360436657879704</v>
      </c>
      <c r="BS5">
        <f>AH5/AJ5</f>
        <v>1.0068918114030314</v>
      </c>
      <c r="BT5" s="4">
        <v>2.9284166666666671</v>
      </c>
      <c r="BU5" s="4">
        <v>2.9083727104564776</v>
      </c>
      <c r="BV5" s="8">
        <f>BU5/BT5</f>
        <v>0.99315536056110321</v>
      </c>
    </row>
    <row r="6" spans="1:80" x14ac:dyDescent="0.2">
      <c r="A6">
        <v>2006</v>
      </c>
      <c r="B6">
        <v>16686</v>
      </c>
      <c r="C6">
        <v>156</v>
      </c>
      <c r="D6">
        <v>7757</v>
      </c>
      <c r="E6">
        <v>862</v>
      </c>
      <c r="F6">
        <v>2246</v>
      </c>
      <c r="G6">
        <v>887</v>
      </c>
      <c r="H6">
        <v>458</v>
      </c>
      <c r="I6">
        <v>939</v>
      </c>
      <c r="J6">
        <v>606</v>
      </c>
      <c r="K6">
        <v>1390</v>
      </c>
      <c r="L6">
        <v>3090</v>
      </c>
      <c r="M6">
        <v>280</v>
      </c>
      <c r="N6">
        <v>149</v>
      </c>
      <c r="O6">
        <v>1686</v>
      </c>
      <c r="P6">
        <v>1695</v>
      </c>
      <c r="Q6">
        <v>1481</v>
      </c>
      <c r="R6">
        <v>903</v>
      </c>
      <c r="S6">
        <v>967</v>
      </c>
      <c r="T6">
        <v>700</v>
      </c>
      <c r="U6">
        <v>2010</v>
      </c>
      <c r="X6">
        <f>C6/M6</f>
        <v>0.55714285714285716</v>
      </c>
      <c r="Z6">
        <f>E6/O6</f>
        <v>0.51126927639383157</v>
      </c>
      <c r="AB6">
        <f>G6/Q6</f>
        <v>0.59891964888588789</v>
      </c>
      <c r="AD6">
        <f>I6/S6</f>
        <v>0.97104446742502581</v>
      </c>
      <c r="AF6">
        <f>K6/U6</f>
        <v>0.69154228855721389</v>
      </c>
      <c r="AG6" s="9">
        <f>AK6+AH6</f>
        <v>18461064</v>
      </c>
      <c r="AH6" s="8">
        <f>B6*C6+D6*E6+F6*G6+H6*I6+J6*K6</f>
        <v>12554154</v>
      </c>
      <c r="AI6" s="8">
        <f t="shared" ref="AI6:AI15" si="0">(B6*M6+D6*O6+F6*Q6+H6*S6+J6*U6)</f>
        <v>22737654</v>
      </c>
      <c r="AJ6" s="8">
        <f>(AH6*BV6)</f>
        <v>12616848.819591675</v>
      </c>
      <c r="AK6">
        <f t="shared" ref="AK6:AK15" si="1">L6*M6+N6*O6+P6*Q6+R6*S6+T6*U6</f>
        <v>5906910</v>
      </c>
      <c r="AL6" s="9">
        <f>AK6*BV6</f>
        <v>5936408.8142406307</v>
      </c>
      <c r="AM6" s="25">
        <v>0.1092646771991418</v>
      </c>
      <c r="AN6" s="25">
        <f t="shared" ref="AN6:AN15" si="2">AG6*AM6</f>
        <v>2017142.1987126977</v>
      </c>
      <c r="AO6" s="9">
        <f>AK6+(AL6-AK6)+AH6+(AI6-AH6)+(AJ6-AH6)+AN6</f>
        <v>30753899.832545005</v>
      </c>
      <c r="AP6" s="9">
        <f>AG6*BM6</f>
        <v>5226854.0086600352</v>
      </c>
      <c r="AQ6" s="7">
        <f t="shared" ref="AQ6:AQ15" si="3">AN6/AP6</f>
        <v>0.38591898594654178</v>
      </c>
      <c r="AR6" s="9">
        <f>AG6-AP6</f>
        <v>13234209.991339965</v>
      </c>
      <c r="AS6" s="9">
        <f t="shared" ref="AS6:AS15" si="4">AO6-AR6</f>
        <v>17519689.841205038</v>
      </c>
      <c r="AT6" s="7">
        <f t="shared" ref="AT6:AT15" si="5">AP6/AS6</f>
        <v>0.29834169760053936</v>
      </c>
      <c r="AU6" s="7">
        <f t="shared" ref="AU6:AU15" si="6">AN6/AS6</f>
        <v>0.11513572540356998</v>
      </c>
      <c r="AV6" s="7">
        <f t="shared" ref="AV6:AV15" si="7">(AL6-AK6)/AS6</f>
        <v>1.6837520816864948E-3</v>
      </c>
      <c r="AW6" s="7">
        <f t="shared" ref="AW6:AW15" si="8">(AJ6-AH6)/AS6</f>
        <v>3.5785347891388632E-3</v>
      </c>
      <c r="AX6" s="7">
        <f t="shared" ref="AX6:AX15" si="9">(AI6-AH6)/AS6</f>
        <v>0.5812602901250653</v>
      </c>
      <c r="AY6" s="7">
        <f t="shared" ref="AY6:AY15" si="10">AV6+AW6</f>
        <v>5.2622868708253577E-3</v>
      </c>
      <c r="AZ6" s="7"/>
      <c r="BA6" s="7"/>
      <c r="BB6" s="7"/>
      <c r="BC6" s="9"/>
      <c r="BD6" s="9">
        <f>AH6/AO6</f>
        <v>0.40821339954793939</v>
      </c>
      <c r="BE6" s="9">
        <f>(AI6-AH6)/AO6</f>
        <v>0.33112873669515608</v>
      </c>
      <c r="BF6" s="9">
        <f>(AJ6-AH6)/AO6</f>
        <v>2.0385973789681395E-3</v>
      </c>
      <c r="BG6" s="9">
        <f>AK6/AO6</f>
        <v>0.19207027505985019</v>
      </c>
      <c r="BH6" s="9">
        <f>(AL6-AK6)/AO6</f>
        <v>9.591893841513359E-4</v>
      </c>
      <c r="BI6" s="9">
        <f>AN6/AO6</f>
        <v>6.5589801933934808E-2</v>
      </c>
      <c r="BJ6" s="9">
        <f t="shared" ref="BJ6:BJ15" si="11">SUM(BD6:BI6)</f>
        <v>0.99999999999999989</v>
      </c>
      <c r="BK6" s="9">
        <f>AJ6+AL6</f>
        <v>18553257.633832306</v>
      </c>
      <c r="BM6" s="7">
        <v>0.28312853520577336</v>
      </c>
      <c r="BN6" s="9"/>
      <c r="BO6" s="9"/>
      <c r="BP6" s="9"/>
      <c r="BQ6" s="9"/>
      <c r="BR6" s="7">
        <f>1-AH6/AI6</f>
        <v>0.44786942399598484</v>
      </c>
      <c r="BS6">
        <f>AH6/AJ6</f>
        <v>0.9950308654333464</v>
      </c>
      <c r="BT6" s="4">
        <v>3.0777499999999995</v>
      </c>
      <c r="BU6" s="4">
        <v>3.0931201301575775</v>
      </c>
      <c r="BV6" s="8">
        <f t="shared" ref="BV6:BV15" si="12">BU6/BT6</f>
        <v>1.0049939501771028</v>
      </c>
    </row>
    <row r="7" spans="1:80" x14ac:dyDescent="0.2">
      <c r="A7">
        <v>2007</v>
      </c>
      <c r="B7">
        <v>16771</v>
      </c>
      <c r="C7">
        <v>171</v>
      </c>
      <c r="D7">
        <v>8352</v>
      </c>
      <c r="E7">
        <v>1060</v>
      </c>
      <c r="F7">
        <v>2691</v>
      </c>
      <c r="G7">
        <v>978</v>
      </c>
      <c r="H7">
        <v>910</v>
      </c>
      <c r="I7">
        <v>961</v>
      </c>
      <c r="J7">
        <v>754</v>
      </c>
      <c r="K7">
        <v>1510</v>
      </c>
      <c r="L7">
        <v>1358</v>
      </c>
      <c r="M7">
        <v>354</v>
      </c>
      <c r="N7">
        <v>133</v>
      </c>
      <c r="O7">
        <v>1883</v>
      </c>
      <c r="P7">
        <v>1273</v>
      </c>
      <c r="Q7">
        <v>1746</v>
      </c>
      <c r="R7">
        <v>1187</v>
      </c>
      <c r="S7">
        <v>1175</v>
      </c>
      <c r="T7">
        <v>689</v>
      </c>
      <c r="U7">
        <v>2259</v>
      </c>
      <c r="X7">
        <f>C7/M7</f>
        <v>0.48305084745762711</v>
      </c>
      <c r="Z7">
        <f>E7/O7</f>
        <v>0.562931492299522</v>
      </c>
      <c r="AB7">
        <f>G7/Q7</f>
        <v>0.56013745704467355</v>
      </c>
      <c r="AD7">
        <f>I7/S7</f>
        <v>0.81787234042553192</v>
      </c>
      <c r="AF7">
        <f>K7/U7</f>
        <v>0.66843736166445333</v>
      </c>
      <c r="AG7" s="9">
        <f>AK7+AH7</f>
        <v>22270814</v>
      </c>
      <c r="AH7" s="8">
        <f>B7*C7+D7*E7+F7*G7+H7*I7+J7*K7</f>
        <v>16365809</v>
      </c>
      <c r="AI7" s="8">
        <f t="shared" si="0"/>
        <v>29134772</v>
      </c>
      <c r="AJ7" s="8">
        <f>(AH7*BV7)</f>
        <v>18003418.12097108</v>
      </c>
      <c r="AK7">
        <f t="shared" si="1"/>
        <v>5905005</v>
      </c>
      <c r="AL7" s="9">
        <f>AK7*BV7</f>
        <v>6495876.4960183045</v>
      </c>
      <c r="AM7" s="25">
        <v>8.5280373831775697E-2</v>
      </c>
      <c r="AN7" s="25">
        <f t="shared" si="2"/>
        <v>1899263.3434579438</v>
      </c>
      <c r="AO7" s="9">
        <f>AK7+(AL7-AK7)+AH7+(AI7-AH7)+(AJ7-AH7)+AN7</f>
        <v>39167520.960447334</v>
      </c>
      <c r="AP7" s="9">
        <f>AG7*BM7</f>
        <v>5247843.6782572838</v>
      </c>
      <c r="AQ7" s="7">
        <f t="shared" si="3"/>
        <v>0.36191309419655876</v>
      </c>
      <c r="AR7" s="9">
        <f>AG7-AP7</f>
        <v>17022970.321742717</v>
      </c>
      <c r="AS7" s="9">
        <f t="shared" si="4"/>
        <v>22144550.638704617</v>
      </c>
      <c r="AT7" s="7">
        <f t="shared" si="5"/>
        <v>0.23698126748551016</v>
      </c>
      <c r="AU7" s="7">
        <f t="shared" si="6"/>
        <v>8.5766623782303333E-2</v>
      </c>
      <c r="AV7" s="7">
        <f t="shared" si="7"/>
        <v>2.6682478486854882E-2</v>
      </c>
      <c r="AW7" s="7">
        <f t="shared" si="8"/>
        <v>7.3950885149542803E-2</v>
      </c>
      <c r="AX7" s="7">
        <f t="shared" si="9"/>
        <v>0.57661874509578859</v>
      </c>
      <c r="AY7" s="7">
        <f t="shared" si="10"/>
        <v>0.10063336363639769</v>
      </c>
      <c r="AZ7" s="7"/>
      <c r="BA7" s="7"/>
      <c r="BB7" s="7"/>
      <c r="BC7" s="9"/>
      <c r="BD7" s="9">
        <f>AH7/AO7</f>
        <v>0.41784132870004048</v>
      </c>
      <c r="BE7" s="9">
        <f>(AI7-AH7)/AO7</f>
        <v>0.32600896576769622</v>
      </c>
      <c r="BF7" s="9">
        <f>(AJ7-AH7)/AO7</f>
        <v>4.181038474772994E-2</v>
      </c>
      <c r="BG7" s="9">
        <f>AK7/AO7</f>
        <v>0.15076279670503198</v>
      </c>
      <c r="BH7" s="9">
        <f>(AL7-AK7)/AO7</f>
        <v>1.5085751702666763E-2</v>
      </c>
      <c r="BI7" s="9">
        <f>AN7/AO7</f>
        <v>4.8490772376834447E-2</v>
      </c>
      <c r="BJ7" s="9">
        <f t="shared" si="11"/>
        <v>0.99999999999999989</v>
      </c>
      <c r="BK7" s="9">
        <f>AJ7+AL7</f>
        <v>24499294.616989385</v>
      </c>
      <c r="BM7" s="7">
        <v>0.23563771302913689</v>
      </c>
      <c r="BN7" s="9"/>
      <c r="BO7" s="9"/>
      <c r="BP7" s="9"/>
      <c r="BQ7" s="9"/>
      <c r="BR7" s="7">
        <f>1-AH7/AI7</f>
        <v>0.43827228165712095</v>
      </c>
      <c r="BS7">
        <f>AH7/AJ7</f>
        <v>0.9090389885983079</v>
      </c>
      <c r="BT7" s="4">
        <v>3.1191666666666666</v>
      </c>
      <c r="BU7" s="4">
        <v>3.4312793024161299</v>
      </c>
      <c r="BV7" s="8">
        <f t="shared" si="12"/>
        <v>1.100062827384279</v>
      </c>
    </row>
    <row r="8" spans="1:80" x14ac:dyDescent="0.2">
      <c r="A8">
        <v>2008</v>
      </c>
      <c r="B8">
        <v>1584</v>
      </c>
      <c r="C8">
        <v>228</v>
      </c>
      <c r="D8">
        <v>8285</v>
      </c>
      <c r="E8">
        <v>1322</v>
      </c>
      <c r="F8">
        <v>3054</v>
      </c>
      <c r="G8">
        <v>1250</v>
      </c>
      <c r="H8">
        <v>931</v>
      </c>
      <c r="I8">
        <v>1304</v>
      </c>
      <c r="J8">
        <v>676</v>
      </c>
      <c r="K8">
        <v>2143</v>
      </c>
      <c r="L8">
        <v>580</v>
      </c>
      <c r="M8">
        <v>1271</v>
      </c>
      <c r="N8">
        <v>140</v>
      </c>
      <c r="O8">
        <v>2789</v>
      </c>
      <c r="P8">
        <v>880</v>
      </c>
      <c r="Q8">
        <v>2392</v>
      </c>
      <c r="R8">
        <v>1138</v>
      </c>
      <c r="S8">
        <v>1495</v>
      </c>
      <c r="T8">
        <v>53</v>
      </c>
      <c r="U8">
        <v>2563</v>
      </c>
      <c r="X8">
        <f>C8/M8</f>
        <v>0.17938630999213218</v>
      </c>
      <c r="Z8">
        <f>E8/O8</f>
        <v>0.47400501972032988</v>
      </c>
      <c r="AB8">
        <f>G8/Q8</f>
        <v>0.52257525083612044</v>
      </c>
      <c r="AD8">
        <f>I8/S8</f>
        <v>0.87224080267558524</v>
      </c>
      <c r="AF8">
        <f>K8/U8</f>
        <v>0.8361295357003512</v>
      </c>
      <c r="AG8" s="9">
        <f>AK8+AH8</f>
        <v>22863863</v>
      </c>
      <c r="AH8" s="8">
        <f>B8*C8+D8*E8+F8*G8+H8*I8+J8*K8</f>
        <v>17794114</v>
      </c>
      <c r="AI8" s="8">
        <f t="shared" si="0"/>
        <v>35549730</v>
      </c>
      <c r="AJ8" s="8">
        <f>(AH8*BV8)</f>
        <v>21729569.856087111</v>
      </c>
      <c r="AK8">
        <f t="shared" si="1"/>
        <v>5069749</v>
      </c>
      <c r="AL8" s="9">
        <f>AK8*BV8</f>
        <v>6191005.9162444267</v>
      </c>
      <c r="AM8" s="25">
        <v>6.6265232974910396E-2</v>
      </c>
      <c r="AN8" s="25">
        <f t="shared" si="2"/>
        <v>1515079.2084014337</v>
      </c>
      <c r="AO8" s="9">
        <f>AK8+(AL8-AK8)+AH8+(AI8-AH8)+(AJ8-AH8)+AN8</f>
        <v>47191270.98073297</v>
      </c>
      <c r="AP8" s="9">
        <f>AG8*BM8</f>
        <v>4072553.8912114697</v>
      </c>
      <c r="AQ8" s="7">
        <f t="shared" si="3"/>
        <v>0.37202189311010947</v>
      </c>
      <c r="AR8" s="9">
        <f>AG8-AP8</f>
        <v>18791309.108788531</v>
      </c>
      <c r="AS8" s="9">
        <f t="shared" si="4"/>
        <v>28399961.871944439</v>
      </c>
      <c r="AT8" s="7">
        <f t="shared" si="5"/>
        <v>0.14339997742161184</v>
      </c>
      <c r="AU8" s="7">
        <f t="shared" si="6"/>
        <v>5.3347931072334986E-2</v>
      </c>
      <c r="AV8" s="7">
        <f t="shared" si="7"/>
        <v>3.9480930337166625E-2</v>
      </c>
      <c r="AW8" s="7">
        <f t="shared" si="8"/>
        <v>0.13857257533767475</v>
      </c>
      <c r="AX8" s="7">
        <f t="shared" si="9"/>
        <v>0.62519858583121191</v>
      </c>
      <c r="AY8" s="7">
        <f t="shared" si="10"/>
        <v>0.17805350567484138</v>
      </c>
      <c r="AZ8" s="7"/>
      <c r="BA8" s="7"/>
      <c r="BB8" s="7"/>
      <c r="BC8" s="9"/>
      <c r="BD8" s="9">
        <f>AH8/AO8</f>
        <v>0.3770636736455964</v>
      </c>
      <c r="BE8" s="9">
        <f>(AI8-AH8)/AO8</f>
        <v>0.37624788718339836</v>
      </c>
      <c r="BF8" s="9">
        <f>(AJ8-AH8)/AO8</f>
        <v>8.3393724608389133E-2</v>
      </c>
      <c r="BG8" s="9">
        <f>AK8/AO8</f>
        <v>0.10742980417013674</v>
      </c>
      <c r="BH8" s="9">
        <f>(AL8-AK8)/AO8</f>
        <v>2.3759837210195256E-2</v>
      </c>
      <c r="BI8" s="9">
        <f>AN8/AO8</f>
        <v>3.2105073182284137E-2</v>
      </c>
      <c r="BJ8" s="9">
        <f t="shared" si="11"/>
        <v>1</v>
      </c>
      <c r="BK8" s="9">
        <f>AJ8+AL8</f>
        <v>27920575.772331536</v>
      </c>
      <c r="BM8" s="7">
        <v>0.17812186379928316</v>
      </c>
      <c r="BN8" s="9"/>
      <c r="BO8" s="9"/>
      <c r="BP8" s="9"/>
      <c r="BQ8" s="9"/>
      <c r="BR8" s="7">
        <f>1-AH8/AI8</f>
        <v>0.49945853315904232</v>
      </c>
      <c r="BS8">
        <f>AH8/AJ8</f>
        <v>0.818889380592839</v>
      </c>
      <c r="BT8" s="4">
        <v>3.1831666666666667</v>
      </c>
      <c r="BU8" s="4">
        <v>3.8871754135609842</v>
      </c>
      <c r="BV8" s="8">
        <f t="shared" si="12"/>
        <v>1.2211661595563068</v>
      </c>
    </row>
    <row r="9" spans="1:80" x14ac:dyDescent="0.2">
      <c r="A9">
        <v>2009</v>
      </c>
      <c r="B9">
        <v>14238</v>
      </c>
      <c r="C9">
        <v>244</v>
      </c>
      <c r="D9">
        <v>7733</v>
      </c>
      <c r="E9">
        <v>1556</v>
      </c>
      <c r="F9">
        <v>3382</v>
      </c>
      <c r="G9">
        <v>1545</v>
      </c>
      <c r="H9">
        <v>529</v>
      </c>
      <c r="I9">
        <v>1246</v>
      </c>
      <c r="J9">
        <v>467</v>
      </c>
      <c r="K9">
        <v>1574</v>
      </c>
      <c r="L9">
        <v>630</v>
      </c>
      <c r="M9">
        <v>1427</v>
      </c>
      <c r="O9" s="6">
        <f>E9/AB9</f>
        <v>1340.4763754045307</v>
      </c>
      <c r="P9">
        <v>777</v>
      </c>
      <c r="Q9">
        <v>1331</v>
      </c>
      <c r="R9">
        <v>828</v>
      </c>
      <c r="S9">
        <v>134</v>
      </c>
      <c r="T9">
        <v>414</v>
      </c>
      <c r="U9">
        <v>1897</v>
      </c>
      <c r="X9">
        <f>C9/M9</f>
        <v>0.17098808689558515</v>
      </c>
      <c r="Z9">
        <f>E9/O9</f>
        <v>1.1607813673929377</v>
      </c>
      <c r="AB9">
        <f>G9/Q9</f>
        <v>1.1607813673929377</v>
      </c>
      <c r="AD9">
        <f>I9/S9</f>
        <v>9.2985074626865671</v>
      </c>
      <c r="AF9">
        <f>K9/U9</f>
        <v>0.82973115445440171</v>
      </c>
      <c r="AG9" s="9">
        <f>AK9+AH9</f>
        <v>24955509</v>
      </c>
      <c r="AH9" s="8">
        <f>B9*C9+D9*E9+F9*G9+H9*I9+J9*K9</f>
        <v>22126002</v>
      </c>
      <c r="AI9" s="8">
        <f t="shared" si="0"/>
        <v>36141756.811003238</v>
      </c>
      <c r="AJ9" s="8">
        <f>(AH9*BV9)</f>
        <v>25045831.388677444</v>
      </c>
      <c r="AK9">
        <f t="shared" si="1"/>
        <v>2829507</v>
      </c>
      <c r="AL9" s="9">
        <f>AK9*BV9</f>
        <v>3202899.2510749362</v>
      </c>
      <c r="AM9" s="25">
        <v>6.4627039627039626E-2</v>
      </c>
      <c r="AN9" s="25">
        <f t="shared" si="2"/>
        <v>1612800.6690559441</v>
      </c>
      <c r="AO9" s="9">
        <f>AK9+(AL9-AK9)+AH9+(AI9-AH9)+(AJ9-AH9)+AN9</f>
        <v>43877286.119811572</v>
      </c>
      <c r="AP9" s="9">
        <f>AG9*BM9</f>
        <v>4295227.0298076924</v>
      </c>
      <c r="AQ9" s="7">
        <f t="shared" si="3"/>
        <v>0.37548671068224143</v>
      </c>
      <c r="AR9" s="9">
        <f>AG9-AP9</f>
        <v>20660281.970192306</v>
      </c>
      <c r="AS9" s="9">
        <f t="shared" si="4"/>
        <v>23217004.149619266</v>
      </c>
      <c r="AT9" s="7">
        <f t="shared" si="5"/>
        <v>0.18500350011257286</v>
      </c>
      <c r="AU9" s="7">
        <f t="shared" si="6"/>
        <v>6.9466355721971657E-2</v>
      </c>
      <c r="AV9" s="7">
        <f t="shared" si="7"/>
        <v>1.6082705962778554E-2</v>
      </c>
      <c r="AW9" s="7">
        <f t="shared" si="8"/>
        <v>0.12576253895037212</v>
      </c>
      <c r="AX9" s="7">
        <f t="shared" si="9"/>
        <v>0.60368489925230429</v>
      </c>
      <c r="AY9" s="7">
        <f t="shared" si="10"/>
        <v>0.14184524491315068</v>
      </c>
      <c r="AZ9" s="7"/>
      <c r="BA9" s="7"/>
      <c r="BB9" s="7"/>
      <c r="BC9" s="9"/>
      <c r="BD9" s="9">
        <f>AH9/AO9</f>
        <v>0.50427006673982999</v>
      </c>
      <c r="BE9" s="9">
        <f>(AI9-AH9)/AO9</f>
        <v>0.3194307590659034</v>
      </c>
      <c r="BF9" s="9">
        <f>(AJ9-AH9)/AO9</f>
        <v>6.6545350610439785E-2</v>
      </c>
      <c r="BG9" s="9">
        <f>AK9/AO9</f>
        <v>6.4486827929004814E-2</v>
      </c>
      <c r="BH9" s="9">
        <f>(AL9-AK9)/AO9</f>
        <v>8.5099212849069385E-3</v>
      </c>
      <c r="BI9" s="9">
        <f>AN9/AO9</f>
        <v>3.6757074369914794E-2</v>
      </c>
      <c r="BJ9" s="9">
        <f t="shared" si="11"/>
        <v>0.99999999999999978</v>
      </c>
      <c r="BK9" s="9">
        <f>AJ9+AL9</f>
        <v>28248730.639752381</v>
      </c>
      <c r="BM9" s="7">
        <v>0.17211538461538461</v>
      </c>
      <c r="BN9" s="9"/>
      <c r="BO9" s="9"/>
      <c r="BP9" s="9"/>
      <c r="BQ9" s="9"/>
      <c r="BR9" s="7">
        <f>1-AH9/AI9</f>
        <v>0.38779948867167924</v>
      </c>
      <c r="BS9">
        <f>AH9/AJ9</f>
        <v>0.88342054438658313</v>
      </c>
      <c r="BT9" s="4">
        <v>3.75</v>
      </c>
      <c r="BU9" s="4">
        <v>4.2448639255994109</v>
      </c>
      <c r="BV9" s="8">
        <f t="shared" si="12"/>
        <v>1.1319637134931761</v>
      </c>
    </row>
    <row r="10" spans="1:80" x14ac:dyDescent="0.2">
      <c r="A10">
        <v>2010</v>
      </c>
      <c r="B10">
        <v>12238</v>
      </c>
      <c r="C10">
        <v>288</v>
      </c>
      <c r="D10">
        <v>8029</v>
      </c>
      <c r="E10">
        <v>2029</v>
      </c>
      <c r="F10">
        <v>3514</v>
      </c>
      <c r="G10">
        <v>1922</v>
      </c>
      <c r="H10">
        <v>650</v>
      </c>
      <c r="I10">
        <v>1556</v>
      </c>
      <c r="J10">
        <v>548</v>
      </c>
      <c r="K10">
        <v>2175</v>
      </c>
      <c r="L10">
        <v>315</v>
      </c>
      <c r="M10">
        <v>1324</v>
      </c>
      <c r="O10" s="6">
        <f t="shared" ref="O10:O15" si="13">E10/AB10</f>
        <v>1998.3855359001043</v>
      </c>
      <c r="P10">
        <v>448</v>
      </c>
      <c r="Q10">
        <v>1893</v>
      </c>
      <c r="R10">
        <v>677</v>
      </c>
      <c r="S10">
        <v>1826</v>
      </c>
      <c r="T10">
        <v>461</v>
      </c>
      <c r="U10">
        <v>2813</v>
      </c>
      <c r="X10">
        <f>C10/M10</f>
        <v>0.2175226586102719</v>
      </c>
      <c r="Z10">
        <f>E10/O10</f>
        <v>1.0153195985208663</v>
      </c>
      <c r="AB10">
        <f>G10/Q10</f>
        <v>1.0153195985208663</v>
      </c>
      <c r="AD10">
        <f>I10/S10</f>
        <v>0.85213581599123767</v>
      </c>
      <c r="AF10">
        <f>K10/U10</f>
        <v>0.77319587628865982</v>
      </c>
      <c r="AG10" s="9">
        <f>AK10+AH10</f>
        <v>32570712</v>
      </c>
      <c r="AH10" s="8">
        <f>B10*C10+D10*E10+F10*G10+H10*I10+J10*K10</f>
        <v>28772593</v>
      </c>
      <c r="AI10" s="8">
        <f t="shared" si="0"/>
        <v>41628575.467741936</v>
      </c>
      <c r="AJ10" s="8">
        <f>(AH10*BV10)</f>
        <v>37896725.41383186</v>
      </c>
      <c r="AK10">
        <f t="shared" si="1"/>
        <v>3798119</v>
      </c>
      <c r="AL10" s="9">
        <f>AK10*BV10</f>
        <v>5002547.8354369262</v>
      </c>
      <c r="AM10" s="25">
        <v>7.3139803450930671E-2</v>
      </c>
      <c r="AN10" s="25">
        <f t="shared" si="2"/>
        <v>2382215.4739368688</v>
      </c>
      <c r="AO10" s="9">
        <f>AK10+(AL10-AK10)+AH10+(AI10-AH10)+(AJ10-AH10)+AN10</f>
        <v>58137471.190947592</v>
      </c>
      <c r="AP10" s="9">
        <f>AG10*BM10</f>
        <v>6652502.65477107</v>
      </c>
      <c r="AQ10" s="7">
        <f t="shared" si="3"/>
        <v>0.35809312638580931</v>
      </c>
      <c r="AR10" s="9">
        <f>AG10-AP10</f>
        <v>25918209.345228929</v>
      </c>
      <c r="AS10" s="9">
        <f t="shared" si="4"/>
        <v>32219261.845718663</v>
      </c>
      <c r="AT10" s="7">
        <f t="shared" si="5"/>
        <v>0.20647594866159427</v>
      </c>
      <c r="AU10" s="7">
        <f t="shared" si="6"/>
        <v>7.3937617979706161E-2</v>
      </c>
      <c r="AV10" s="7">
        <f t="shared" si="7"/>
        <v>3.7382260375930128E-2</v>
      </c>
      <c r="AW10" s="7">
        <f t="shared" si="8"/>
        <v>0.28318874769765362</v>
      </c>
      <c r="AX10" s="7">
        <f t="shared" si="9"/>
        <v>0.39901542528511574</v>
      </c>
      <c r="AY10" s="7">
        <f t="shared" si="10"/>
        <v>0.32057100807358374</v>
      </c>
      <c r="AZ10" s="7"/>
      <c r="BA10" s="7"/>
      <c r="BB10" s="7"/>
      <c r="BC10" s="9"/>
      <c r="BD10" s="9">
        <f>AH10/AO10</f>
        <v>0.49490616654960551</v>
      </c>
      <c r="BE10" s="9">
        <f>(AI10-AH10)/AO10</f>
        <v>0.22113074759508464</v>
      </c>
      <c r="BF10" s="9">
        <f>(AJ10-AH10)/AO10</f>
        <v>0.15694064820715062</v>
      </c>
      <c r="BG10" s="9">
        <f>AK10/AO10</f>
        <v>6.5329965720824015E-2</v>
      </c>
      <c r="BH10" s="9">
        <f>(AL10-AK10)/AO10</f>
        <v>2.0716911326966424E-2</v>
      </c>
      <c r="BI10" s="9">
        <f>AN10/AO10</f>
        <v>4.0975560600368811E-2</v>
      </c>
      <c r="BJ10" s="9">
        <f t="shared" si="11"/>
        <v>1</v>
      </c>
      <c r="BK10" s="9">
        <f>AJ10+AL10</f>
        <v>42899273.249268785</v>
      </c>
      <c r="BM10" s="7">
        <v>0.20424799601467325</v>
      </c>
      <c r="BN10" s="9"/>
      <c r="BO10" s="9"/>
      <c r="BP10" s="9"/>
      <c r="BQ10" s="9"/>
      <c r="BR10" s="7">
        <f>1-AH10/AI10</f>
        <v>0.30882590440078983</v>
      </c>
      <c r="BS10">
        <f>AH10/AJ10</f>
        <v>0.75923691785513325</v>
      </c>
      <c r="BT10" s="4">
        <v>3.89</v>
      </c>
      <c r="BU10" s="4">
        <v>5.1235653964106032</v>
      </c>
      <c r="BV10" s="8">
        <f t="shared" si="12"/>
        <v>1.3171119270978413</v>
      </c>
    </row>
    <row r="11" spans="1:80" x14ac:dyDescent="0.2">
      <c r="A11">
        <v>2011</v>
      </c>
      <c r="B11">
        <v>12170</v>
      </c>
      <c r="C11">
        <v>341</v>
      </c>
      <c r="D11">
        <v>8546</v>
      </c>
      <c r="E11">
        <v>2613</v>
      </c>
      <c r="F11">
        <v>3884</v>
      </c>
      <c r="G11">
        <v>2400</v>
      </c>
      <c r="H11">
        <v>353</v>
      </c>
      <c r="I11">
        <v>1997</v>
      </c>
      <c r="J11">
        <v>665</v>
      </c>
      <c r="K11">
        <v>2669</v>
      </c>
      <c r="L11">
        <v>91</v>
      </c>
      <c r="M11">
        <v>2115</v>
      </c>
      <c r="O11" s="6">
        <f t="shared" si="13"/>
        <v>2972.2874999999999</v>
      </c>
      <c r="P11">
        <v>290</v>
      </c>
      <c r="Q11">
        <v>2730</v>
      </c>
      <c r="R11">
        <v>490</v>
      </c>
      <c r="S11">
        <v>2507</v>
      </c>
      <c r="T11">
        <v>334</v>
      </c>
      <c r="U11">
        <v>4038</v>
      </c>
      <c r="X11">
        <f>C11/M11</f>
        <v>0.16122931442080379</v>
      </c>
      <c r="Z11">
        <f>E11/O11</f>
        <v>0.87912087912087911</v>
      </c>
      <c r="AB11">
        <f>G11/Q11</f>
        <v>0.87912087912087911</v>
      </c>
      <c r="AD11">
        <f>I11/S11</f>
        <v>0.79656960510570407</v>
      </c>
      <c r="AF11">
        <f>K11/U11</f>
        <v>0.66097077761267953</v>
      </c>
      <c r="AG11" s="9">
        <f>AK11+AH11</f>
        <v>41843381</v>
      </c>
      <c r="AH11" s="8">
        <f>B11*C11+D11*E11+F11*G11+H11*I11+J11*K11</f>
        <v>38282094</v>
      </c>
      <c r="AI11" s="8">
        <f t="shared" si="0"/>
        <v>65314279.974999994</v>
      </c>
      <c r="AJ11" s="8">
        <f>(AH11*BV11)</f>
        <v>52441496.176908441</v>
      </c>
      <c r="AK11">
        <f t="shared" si="1"/>
        <v>3561287</v>
      </c>
      <c r="AL11" s="9">
        <f>AK11*BV11</f>
        <v>4878500.6012307927</v>
      </c>
      <c r="AM11" s="25">
        <v>5.5878742594865777E-2</v>
      </c>
      <c r="AN11" s="25">
        <f t="shared" si="2"/>
        <v>2338155.5161978975</v>
      </c>
      <c r="AO11" s="9">
        <f>AK11+(AL11-AK11)+AH11+(AI11-AH11)+(AJ11-AH11)+AN11</f>
        <v>86690338.269337118</v>
      </c>
      <c r="AP11" s="9">
        <f>AG11*BM11</f>
        <v>5647006.6048638169</v>
      </c>
      <c r="AQ11" s="7">
        <f t="shared" si="3"/>
        <v>0.41405220142367521</v>
      </c>
      <c r="AR11" s="9">
        <f>AG11-AP11</f>
        <v>36196374.395136185</v>
      </c>
      <c r="AS11" s="9">
        <f t="shared" si="4"/>
        <v>50493963.874200933</v>
      </c>
      <c r="AT11" s="7">
        <f t="shared" si="5"/>
        <v>0.11183528033038941</v>
      </c>
      <c r="AU11" s="7">
        <f t="shared" si="6"/>
        <v>4.6305644017631577E-2</v>
      </c>
      <c r="AV11" s="7">
        <f t="shared" si="7"/>
        <v>2.6086555702231205E-2</v>
      </c>
      <c r="AW11" s="7">
        <f t="shared" si="8"/>
        <v>0.28041771907994245</v>
      </c>
      <c r="AX11" s="7">
        <f t="shared" si="9"/>
        <v>0.53535480086980547</v>
      </c>
      <c r="AY11" s="7">
        <f t="shared" si="10"/>
        <v>0.30650427478217368</v>
      </c>
      <c r="AZ11" s="7"/>
      <c r="BA11" s="7"/>
      <c r="BB11" s="7"/>
      <c r="BC11" s="9"/>
      <c r="BD11" s="9">
        <f>AH11/AO11</f>
        <v>0.44159585444299276</v>
      </c>
      <c r="BE11" s="9">
        <f>(AI11-AH11)/AO11</f>
        <v>0.31182466829249228</v>
      </c>
      <c r="BF11" s="9">
        <f>(AJ11-AH11)/AO11</f>
        <v>0.1633331056214912</v>
      </c>
      <c r="BG11" s="9">
        <f>AK11/AO11</f>
        <v>4.1080552586327236E-2</v>
      </c>
      <c r="BH11" s="9">
        <f>(AL11-AK11)/AO11</f>
        <v>1.519446835169057E-2</v>
      </c>
      <c r="BI11" s="9">
        <f>AN11/AO11</f>
        <v>2.6971350705006038E-2</v>
      </c>
      <c r="BJ11" s="9">
        <f t="shared" si="11"/>
        <v>1.0000000000000002</v>
      </c>
      <c r="BK11" s="9">
        <f>AJ11+AL11</f>
        <v>57319996.778139234</v>
      </c>
      <c r="BM11" s="7">
        <v>0.13495579157104481</v>
      </c>
      <c r="BN11" s="9"/>
      <c r="BO11" s="9"/>
      <c r="BP11" s="9"/>
      <c r="BQ11" s="9"/>
      <c r="BR11" s="7">
        <f>1-AH11/AI11</f>
        <v>0.41387864928384666</v>
      </c>
      <c r="BS11">
        <f>AH11/AJ11</f>
        <v>0.72999622037589296</v>
      </c>
      <c r="BT11" s="4">
        <v>4.1100000000000003</v>
      </c>
      <c r="BU11" s="4">
        <v>5.6301661368652853</v>
      </c>
      <c r="BV11" s="8">
        <f t="shared" si="12"/>
        <v>1.3698701062932566</v>
      </c>
    </row>
    <row r="12" spans="1:80" x14ac:dyDescent="0.2">
      <c r="A12">
        <v>2012</v>
      </c>
      <c r="B12">
        <v>12176</v>
      </c>
      <c r="C12">
        <v>375</v>
      </c>
      <c r="D12">
        <v>8029</v>
      </c>
      <c r="E12">
        <v>3409</v>
      </c>
      <c r="F12">
        <v>4128</v>
      </c>
      <c r="G12">
        <v>3000</v>
      </c>
      <c r="H12">
        <v>736</v>
      </c>
      <c r="I12">
        <v>2467</v>
      </c>
      <c r="J12">
        <v>609</v>
      </c>
      <c r="K12">
        <v>3210</v>
      </c>
      <c r="L12">
        <v>45</v>
      </c>
      <c r="M12">
        <v>3096</v>
      </c>
      <c r="O12" s="6">
        <f t="shared" si="13"/>
        <v>4997.5940000000001</v>
      </c>
      <c r="P12">
        <v>131</v>
      </c>
      <c r="Q12">
        <v>4398</v>
      </c>
      <c r="R12">
        <v>544</v>
      </c>
      <c r="S12">
        <v>2777</v>
      </c>
      <c r="T12">
        <v>335</v>
      </c>
      <c r="U12">
        <v>4521</v>
      </c>
      <c r="X12">
        <f>C12/M12</f>
        <v>0.12112403100775193</v>
      </c>
      <c r="Z12">
        <f>E12/O12</f>
        <v>0.68212824010914053</v>
      </c>
      <c r="AB12">
        <f>G12/Q12</f>
        <v>0.68212824010914053</v>
      </c>
      <c r="AD12">
        <f>I12/S12</f>
        <v>0.88836874324810944</v>
      </c>
      <c r="AF12">
        <f>K12/U12</f>
        <v>0.71001990710019902</v>
      </c>
      <c r="AG12" s="9">
        <f>AK12+AH12</f>
        <v>51832144</v>
      </c>
      <c r="AH12" s="8">
        <f>B12*C12+D12*E12+F12*G12+H12*I12+J12*K12</f>
        <v>48091463</v>
      </c>
      <c r="AI12" s="8">
        <f t="shared" si="0"/>
        <v>100774683.22600001</v>
      </c>
      <c r="AJ12" s="8">
        <f>(AH12*BV12)</f>
        <v>72450451.306041226</v>
      </c>
      <c r="AK12">
        <f t="shared" si="1"/>
        <v>3740681</v>
      </c>
      <c r="AL12" s="9">
        <f>AK12*BV12</f>
        <v>5635387.4416740788</v>
      </c>
      <c r="AM12" s="25">
        <v>6.9416738619108589E-2</v>
      </c>
      <c r="AN12" s="25">
        <f t="shared" si="2"/>
        <v>3598018.3921159976</v>
      </c>
      <c r="AO12" s="9">
        <f>AK12+(AL12-AK12)+AH12+(AI12-AH12)+(AJ12-AH12)+AN12</f>
        <v>134367077.36583132</v>
      </c>
      <c r="AP12" s="9">
        <f>AG12*BM12</f>
        <v>6608841.4172149943</v>
      </c>
      <c r="AQ12" s="7">
        <f t="shared" si="3"/>
        <v>0.54442498540572093</v>
      </c>
      <c r="AR12" s="9">
        <f>AG12-AP12</f>
        <v>45223302.582785003</v>
      </c>
      <c r="AS12" s="9">
        <f t="shared" si="4"/>
        <v>89143774.783046305</v>
      </c>
      <c r="AT12" s="7">
        <f t="shared" si="5"/>
        <v>7.4136880935312247E-2</v>
      </c>
      <c r="AU12" s="7">
        <f t="shared" si="6"/>
        <v>4.0361970321233044E-2</v>
      </c>
      <c r="AV12" s="7">
        <f t="shared" si="7"/>
        <v>2.1254500903572025E-2</v>
      </c>
      <c r="AW12" s="7">
        <f t="shared" si="8"/>
        <v>0.27325506873951572</v>
      </c>
      <c r="AX12" s="7">
        <f t="shared" si="9"/>
        <v>0.59099157910036704</v>
      </c>
      <c r="AY12" s="7">
        <f t="shared" si="10"/>
        <v>0.29450956964308772</v>
      </c>
      <c r="AZ12" s="7"/>
      <c r="BA12" s="7"/>
      <c r="BB12" s="7"/>
      <c r="BC12" s="9"/>
      <c r="BD12" s="9">
        <f>AH12/AO12</f>
        <v>0.35791105933684131</v>
      </c>
      <c r="BE12" s="9">
        <f>(AI12-AH12)/AO12</f>
        <v>0.39208429072668821</v>
      </c>
      <c r="BF12" s="9">
        <f>(AJ12-AH12)/AO12</f>
        <v>0.18128688056316658</v>
      </c>
      <c r="BG12" s="9">
        <f>AK12/AO12</f>
        <v>2.7839267425721587E-2</v>
      </c>
      <c r="BH12" s="9">
        <f>(AL12-AK12)/AO12</f>
        <v>1.4100972342469736E-2</v>
      </c>
      <c r="BI12" s="9">
        <f>AN12/AO12</f>
        <v>2.6777529605112559E-2</v>
      </c>
      <c r="BJ12" s="9">
        <f t="shared" si="11"/>
        <v>1</v>
      </c>
      <c r="BK12" s="9">
        <f>AJ12+AL12</f>
        <v>78085838.747715309</v>
      </c>
      <c r="BM12" s="7">
        <v>0.12750468931431805</v>
      </c>
      <c r="BN12" s="9"/>
      <c r="BO12" s="9"/>
      <c r="BP12" s="9"/>
      <c r="BQ12" s="9"/>
      <c r="BR12" s="7">
        <f>1-AH12/AI12</f>
        <v>0.52278229550820021</v>
      </c>
      <c r="BS12">
        <f>AH12/AJ12</f>
        <v>0.66378417432977299</v>
      </c>
      <c r="BT12" s="4">
        <v>4.5525185190000004</v>
      </c>
      <c r="BU12" s="4">
        <v>6.858431844351677</v>
      </c>
      <c r="BV12" s="8">
        <f t="shared" si="12"/>
        <v>1.5065137716031061</v>
      </c>
    </row>
    <row r="13" spans="1:80" x14ac:dyDescent="0.2">
      <c r="A13">
        <v>2013</v>
      </c>
      <c r="B13">
        <v>11092</v>
      </c>
      <c r="C13">
        <v>817</v>
      </c>
      <c r="D13">
        <v>8098</v>
      </c>
      <c r="E13">
        <v>4277</v>
      </c>
      <c r="F13">
        <v>4545</v>
      </c>
      <c r="G13">
        <v>3895</v>
      </c>
      <c r="H13">
        <v>734</v>
      </c>
      <c r="I13">
        <v>2963</v>
      </c>
      <c r="J13">
        <v>579</v>
      </c>
      <c r="K13">
        <v>4189</v>
      </c>
      <c r="M13" s="6">
        <f>M32*BT13</f>
        <v>4154.6339372700004</v>
      </c>
      <c r="O13" s="6">
        <f t="shared" si="13"/>
        <v>5791.2446726572534</v>
      </c>
      <c r="P13">
        <v>74</v>
      </c>
      <c r="Q13">
        <v>5274</v>
      </c>
      <c r="R13">
        <v>567</v>
      </c>
      <c r="S13">
        <v>3157</v>
      </c>
      <c r="T13">
        <v>281</v>
      </c>
      <c r="U13">
        <v>5262</v>
      </c>
      <c r="X13">
        <f>C13/M13</f>
        <v>0.19664789060497798</v>
      </c>
      <c r="Z13">
        <f>E13/O13</f>
        <v>0.73852863102009858</v>
      </c>
      <c r="AB13">
        <f>G13/Q13</f>
        <v>0.73852863102009858</v>
      </c>
      <c r="AD13">
        <f>I13/S13</f>
        <v>0.9385492556224263</v>
      </c>
      <c r="AF13">
        <f>K13/U13</f>
        <v>0.79608513873052067</v>
      </c>
      <c r="AG13" s="9">
        <f>AK13+AH13</f>
        <v>69659275</v>
      </c>
      <c r="AH13" s="8">
        <f>B13*C13+D13*E13+F13*G13+H13*I13+J13*K13</f>
        <v>66000358</v>
      </c>
      <c r="AI13" s="8">
        <f t="shared" si="0"/>
        <v>122314964.99137729</v>
      </c>
      <c r="AJ13" s="8">
        <f>(AH13*BV13)</f>
        <v>99201048.60851422</v>
      </c>
      <c r="AK13">
        <f t="shared" si="1"/>
        <v>3658917</v>
      </c>
      <c r="AL13" s="9">
        <f>AK13*BV13</f>
        <v>5499491.4295998067</v>
      </c>
      <c r="AM13" s="25">
        <v>0.10285974276741425</v>
      </c>
      <c r="AN13" s="25">
        <f t="shared" si="2"/>
        <v>7165135.1078645699</v>
      </c>
      <c r="AO13" s="9">
        <f>AK13+(AL13-AK13)+AH13+(AI13-AH13)+(AJ13-AH13)+AN13</f>
        <v>168180282.13735586</v>
      </c>
      <c r="AP13" s="9">
        <f>AG13*BM13</f>
        <v>11091310.662168611</v>
      </c>
      <c r="AQ13" s="7">
        <f t="shared" si="3"/>
        <v>0.64601338165597988</v>
      </c>
      <c r="AR13" s="9">
        <f>AG13-AP13</f>
        <v>58567964.337831393</v>
      </c>
      <c r="AS13" s="9">
        <f t="shared" si="4"/>
        <v>109612317.79952447</v>
      </c>
      <c r="AT13" s="7">
        <f t="shared" si="5"/>
        <v>0.10118671774146835</v>
      </c>
      <c r="AU13" s="7">
        <f t="shared" si="6"/>
        <v>6.5367973706835114E-2</v>
      </c>
      <c r="AV13" s="7">
        <f t="shared" si="7"/>
        <v>1.6791675119635065E-2</v>
      </c>
      <c r="AW13" s="7">
        <f t="shared" si="8"/>
        <v>0.30289196757281101</v>
      </c>
      <c r="AX13" s="7">
        <f t="shared" si="9"/>
        <v>0.51376166585925076</v>
      </c>
      <c r="AY13" s="7">
        <f t="shared" si="10"/>
        <v>0.31968364269244609</v>
      </c>
      <c r="AZ13" s="7"/>
      <c r="BA13" s="7"/>
      <c r="BB13" s="7"/>
      <c r="BC13" s="9"/>
      <c r="BD13" s="9">
        <f>AH13/AO13</f>
        <v>0.39243814531180488</v>
      </c>
      <c r="BE13" s="9">
        <f>(AI13-AH13)/AO13</f>
        <v>0.33484666737200586</v>
      </c>
      <c r="BF13" s="9">
        <f>(AJ13-AH13)/AO13</f>
        <v>0.19741131473069248</v>
      </c>
      <c r="BG13" s="9">
        <f>AK13/AO13</f>
        <v>2.1755921404696517E-2</v>
      </c>
      <c r="BH13" s="9">
        <f>(AL13-AK13)/AO13</f>
        <v>1.0944056022551897E-2</v>
      </c>
      <c r="BI13" s="9">
        <f>AN13/AO13</f>
        <v>4.2603895158248549E-2</v>
      </c>
      <c r="BJ13" s="9">
        <f t="shared" si="11"/>
        <v>1.0000000000000002</v>
      </c>
      <c r="BK13" s="9">
        <f>AJ13+AL13</f>
        <v>104700540.03811403</v>
      </c>
      <c r="BM13" s="7">
        <v>0.15922230976662635</v>
      </c>
      <c r="BN13" s="9"/>
      <c r="BO13" s="9"/>
      <c r="BP13" s="9"/>
      <c r="BQ13" s="9"/>
      <c r="BR13" s="7">
        <f>1-AH13/AI13</f>
        <v>0.46040651685872813</v>
      </c>
      <c r="BS13">
        <f>AH13/AJ13</f>
        <v>0.66531915665995622</v>
      </c>
      <c r="BT13" s="4">
        <v>5.49</v>
      </c>
      <c r="BU13" s="4">
        <v>8.251678829692759</v>
      </c>
      <c r="BV13" s="8">
        <f t="shared" si="12"/>
        <v>1.5030380381954023</v>
      </c>
    </row>
    <row r="14" spans="1:80" x14ac:dyDescent="0.2">
      <c r="A14">
        <v>2014</v>
      </c>
      <c r="B14">
        <v>12028</v>
      </c>
      <c r="C14">
        <v>1315</v>
      </c>
      <c r="D14">
        <v>8166</v>
      </c>
      <c r="E14">
        <v>6466</v>
      </c>
      <c r="F14">
        <v>4723</v>
      </c>
      <c r="G14">
        <v>6146</v>
      </c>
      <c r="H14">
        <v>1129</v>
      </c>
      <c r="I14">
        <v>4505</v>
      </c>
      <c r="J14">
        <v>643</v>
      </c>
      <c r="K14">
        <v>6109</v>
      </c>
      <c r="M14" s="6">
        <f>M33*BT14</f>
        <v>5999.6903121716005</v>
      </c>
      <c r="O14" s="6">
        <f t="shared" si="13"/>
        <v>7668.5118776439958</v>
      </c>
      <c r="P14">
        <v>72</v>
      </c>
      <c r="Q14">
        <v>7289</v>
      </c>
      <c r="R14">
        <v>607</v>
      </c>
      <c r="S14">
        <v>4382</v>
      </c>
      <c r="T14">
        <v>254</v>
      </c>
      <c r="U14">
        <v>7751</v>
      </c>
      <c r="X14">
        <f>C14/M14</f>
        <v>0.21917797945874859</v>
      </c>
      <c r="Z14">
        <f>E14/O14</f>
        <v>0.84318836603100566</v>
      </c>
      <c r="AB14">
        <f>G14/Q14</f>
        <v>0.84318836603100566</v>
      </c>
      <c r="AD14">
        <f>I14/S14</f>
        <v>1.028069374714742</v>
      </c>
      <c r="AF14">
        <f>K14/U14</f>
        <v>0.78815636692039737</v>
      </c>
      <c r="AG14" s="9">
        <f>AK14+AH14</f>
        <v>111813402</v>
      </c>
      <c r="AH14" s="8">
        <f>B14*C14+D14*E14+F14*G14+H14*I14+J14*K14</f>
        <v>106659966</v>
      </c>
      <c r="AI14" s="8">
        <f t="shared" si="0"/>
        <v>179142461.0676409</v>
      </c>
      <c r="AJ14" s="8">
        <f>(AH14*BV14)</f>
        <v>151471677.38878101</v>
      </c>
      <c r="AK14">
        <f t="shared" si="1"/>
        <v>5153436</v>
      </c>
      <c r="AL14" s="9">
        <f>AK14*BV14</f>
        <v>7318580.9494419871</v>
      </c>
      <c r="AM14" s="25">
        <v>9.3157768666074878E-2</v>
      </c>
      <c r="AN14" s="25">
        <f t="shared" si="2"/>
        <v>10416287.037282834</v>
      </c>
      <c r="AO14" s="9">
        <f>AK14+(AL14-AK14)+AH14+(AI14-AH14)+(AJ14-AH14)+AN14</f>
        <v>241689040.44314671</v>
      </c>
      <c r="AP14" s="9">
        <f>AG14*BM14</f>
        <v>17386998.978061464</v>
      </c>
      <c r="AQ14" s="7">
        <f t="shared" si="3"/>
        <v>0.59908481333816599</v>
      </c>
      <c r="AR14" s="9">
        <f>AG14-AP14</f>
        <v>94426403.021938533</v>
      </c>
      <c r="AS14" s="9">
        <f t="shared" si="4"/>
        <v>147262637.42120817</v>
      </c>
      <c r="AT14" s="7">
        <f t="shared" si="5"/>
        <v>0.11806795859787758</v>
      </c>
      <c r="AU14" s="7">
        <f t="shared" si="6"/>
        <v>7.0732720937827787E-2</v>
      </c>
      <c r="AV14" s="7">
        <f t="shared" si="7"/>
        <v>1.4702608803950239E-2</v>
      </c>
      <c r="AW14" s="7">
        <f t="shared" si="8"/>
        <v>0.30429790049602501</v>
      </c>
      <c r="AX14" s="7">
        <f t="shared" si="9"/>
        <v>0.49219881116431957</v>
      </c>
      <c r="AY14" s="7">
        <f t="shared" si="10"/>
        <v>0.31900050929997525</v>
      </c>
      <c r="AZ14" s="7"/>
      <c r="BA14" s="7"/>
      <c r="BB14" s="7"/>
      <c r="BC14" s="9"/>
      <c r="BD14" s="9">
        <f>AH14/AO14</f>
        <v>0.44131072639634222</v>
      </c>
      <c r="BE14" s="9">
        <f>(AI14-AH14)/AO14</f>
        <v>0.29989980073048117</v>
      </c>
      <c r="BF14" s="9">
        <f>(AJ14-AH14)/AO14</f>
        <v>0.18541060573792223</v>
      </c>
      <c r="BG14" s="9">
        <f>AK14/AO14</f>
        <v>2.1322588688965645E-2</v>
      </c>
      <c r="BH14" s="9">
        <f>(AL14-AK14)/AO14</f>
        <v>8.9583911023524507E-3</v>
      </c>
      <c r="BI14" s="9">
        <f>AN14/AO14</f>
        <v>4.3097887343936436E-2</v>
      </c>
      <c r="BJ14" s="9">
        <f t="shared" si="11"/>
        <v>1.0000000000000002</v>
      </c>
      <c r="BK14" s="9">
        <f>AJ14+AL14</f>
        <v>158790258.33822301</v>
      </c>
      <c r="BM14" s="7">
        <v>0.15550013385749109</v>
      </c>
      <c r="BN14" s="9"/>
      <c r="BO14" s="9"/>
      <c r="BP14" s="9"/>
      <c r="BQ14" s="9"/>
      <c r="BR14" s="7">
        <f>1-AH14/AI14</f>
        <v>0.4046081238119914</v>
      </c>
      <c r="BS14">
        <f>AH14/AJ14</f>
        <v>0.70415781906367092</v>
      </c>
      <c r="BT14" s="4">
        <v>8.1235999999999997</v>
      </c>
      <c r="BU14" s="4">
        <v>11.53661832627531</v>
      </c>
      <c r="BV14" s="8">
        <f t="shared" si="12"/>
        <v>1.4201361866999003</v>
      </c>
    </row>
    <row r="15" spans="1:80" x14ac:dyDescent="0.2">
      <c r="A15">
        <v>2015</v>
      </c>
      <c r="B15">
        <v>12365</v>
      </c>
      <c r="C15">
        <v>1620</v>
      </c>
      <c r="D15">
        <v>8134</v>
      </c>
      <c r="E15">
        <v>6912</v>
      </c>
      <c r="F15">
        <v>4894</v>
      </c>
      <c r="G15">
        <v>6867</v>
      </c>
      <c r="H15">
        <v>1387</v>
      </c>
      <c r="I15">
        <v>5095</v>
      </c>
      <c r="J15">
        <v>587</v>
      </c>
      <c r="K15">
        <v>4620</v>
      </c>
      <c r="M15" s="6">
        <f>M34*BT15</f>
        <v>6542.7209214599998</v>
      </c>
      <c r="O15" s="6">
        <f t="shared" si="13"/>
        <v>6306.0550458715597</v>
      </c>
      <c r="P15">
        <v>90</v>
      </c>
      <c r="Q15">
        <v>6265</v>
      </c>
      <c r="R15">
        <v>462</v>
      </c>
      <c r="S15">
        <v>2972</v>
      </c>
      <c r="T15">
        <v>301</v>
      </c>
      <c r="U15">
        <v>5694</v>
      </c>
      <c r="X15">
        <f>C15/M15</f>
        <v>0.24760340834444441</v>
      </c>
      <c r="Z15">
        <f>E15/O15</f>
        <v>1.0960893854748603</v>
      </c>
      <c r="AB15">
        <f>G15/Q15</f>
        <v>1.0960893854748603</v>
      </c>
      <c r="AD15">
        <f>I15/S15</f>
        <v>1.7143337819650066</v>
      </c>
      <c r="AF15">
        <f>K15/U15</f>
        <v>0.81138040042149628</v>
      </c>
      <c r="AG15" s="9">
        <f>AK15+AH15</f>
        <v>123290119</v>
      </c>
      <c r="AH15" s="8">
        <f>B15*C15+D15*E15+F15*G15+H15*I15+J15*K15</f>
        <v>119639311</v>
      </c>
      <c r="AI15" s="8">
        <f t="shared" si="0"/>
        <v>170319647.93697217</v>
      </c>
      <c r="AJ15" s="8">
        <f>(AH15*BV15)</f>
        <v>197872134.56754434</v>
      </c>
      <c r="AK15">
        <f t="shared" si="1"/>
        <v>3650808</v>
      </c>
      <c r="AL15" s="9">
        <f>AK15*BV15</f>
        <v>6038092.0436449805</v>
      </c>
      <c r="AM15" s="25">
        <v>0.15779192498847158</v>
      </c>
      <c r="AN15" s="25">
        <f t="shared" si="2"/>
        <v>19454185.209067736</v>
      </c>
      <c r="AO15" s="9">
        <f>AK15+(AL15-AK15)+AH15+(AI15-AH15)+(AJ15-AH15)+AN15</f>
        <v>274044748.75722927</v>
      </c>
      <c r="AP15" s="9">
        <f>AG15*BM15</f>
        <v>22949100.325978633</v>
      </c>
      <c r="AQ15" s="7">
        <f t="shared" si="3"/>
        <v>0.84771014692220348</v>
      </c>
      <c r="AR15" s="9">
        <f>AG15-AP15</f>
        <v>100341018.67402136</v>
      </c>
      <c r="AS15" s="9">
        <f t="shared" si="4"/>
        <v>173703730.08320791</v>
      </c>
      <c r="AT15" s="7">
        <f t="shared" si="5"/>
        <v>0.13211633575735829</v>
      </c>
      <c r="AU15" s="7">
        <f t="shared" si="6"/>
        <v>0.11199635839569337</v>
      </c>
      <c r="AV15" s="7">
        <f t="shared" si="7"/>
        <v>1.374342417690984E-2</v>
      </c>
      <c r="AW15" s="7">
        <f t="shared" si="8"/>
        <v>0.45038079222633332</v>
      </c>
      <c r="AX15" s="7">
        <f t="shared" si="9"/>
        <v>0.29176308944370494</v>
      </c>
      <c r="AY15" s="7">
        <f t="shared" si="10"/>
        <v>0.46412421640324314</v>
      </c>
      <c r="AZ15" s="7"/>
      <c r="BA15" s="7"/>
      <c r="BB15" s="7"/>
      <c r="BC15" s="9"/>
      <c r="BD15" s="9">
        <f>AH15/AO15</f>
        <v>0.4365685222670917</v>
      </c>
      <c r="BE15" s="9">
        <f>(AI15-AH15)/AO15</f>
        <v>0.18493453046191688</v>
      </c>
      <c r="BF15" s="9">
        <f>(AJ15-AH15)/AO15</f>
        <v>0.28547463114080401</v>
      </c>
      <c r="BG15" s="9">
        <f>AK15/AO15</f>
        <v>1.3321941093767052E-2</v>
      </c>
      <c r="BH15" s="9">
        <f>(AL15-AK15)/AO15</f>
        <v>8.7112927887548295E-3</v>
      </c>
      <c r="BI15" s="9">
        <f>AN15/AO15</f>
        <v>7.0989082247665355E-2</v>
      </c>
      <c r="BJ15" s="9">
        <f t="shared" si="11"/>
        <v>0.99999999999999989</v>
      </c>
      <c r="BK15" s="9">
        <f>AJ15+AL15</f>
        <v>203910226.61118934</v>
      </c>
      <c r="BM15" s="7">
        <v>0.18613900701952144</v>
      </c>
      <c r="BN15" s="9"/>
      <c r="BO15" s="9"/>
      <c r="BP15" s="9"/>
      <c r="BQ15" s="9"/>
      <c r="BR15" s="7">
        <f>1-AH15/AI15</f>
        <v>0.2975601320860336</v>
      </c>
      <c r="BS15">
        <f>AH15/AJ15</f>
        <v>0.60462940505228491</v>
      </c>
      <c r="BT15" s="4">
        <v>9.43</v>
      </c>
      <c r="BU15" s="4">
        <v>15.59633044837531</v>
      </c>
      <c r="BV15" s="8">
        <f t="shared" si="12"/>
        <v>1.6539056679083044</v>
      </c>
    </row>
    <row r="16" spans="1:80" x14ac:dyDescent="0.2">
      <c r="X16" t="e">
        <f>C16/M16</f>
        <v>#DIV/0!</v>
      </c>
      <c r="Z16" t="e">
        <f>E16/O16</f>
        <v>#DIV/0!</v>
      </c>
      <c r="AB16" t="e">
        <f>G16/Q16</f>
        <v>#DIV/0!</v>
      </c>
      <c r="AD16" t="e">
        <f>I16/S16</f>
        <v>#DIV/0!</v>
      </c>
      <c r="AF16" t="e">
        <f>K16/U16</f>
        <v>#DIV/0!</v>
      </c>
      <c r="AH16" s="7"/>
      <c r="AI16" s="7"/>
      <c r="AJ16" s="7"/>
      <c r="BL16" s="10"/>
      <c r="BM16" s="10"/>
      <c r="BR16" s="7"/>
    </row>
    <row r="17" spans="2:65" x14ac:dyDescent="0.2">
      <c r="B17" t="s">
        <v>17</v>
      </c>
      <c r="BL17" s="10"/>
      <c r="BM17" s="10"/>
    </row>
    <row r="18" spans="2:65" ht="17" x14ac:dyDescent="0.2">
      <c r="M18" s="5" t="s">
        <v>26</v>
      </c>
      <c r="N18" s="5"/>
      <c r="P18" t="s">
        <v>27</v>
      </c>
      <c r="BL18" s="10"/>
      <c r="BM18" s="10"/>
    </row>
    <row r="19" spans="2:65" ht="17" x14ac:dyDescent="0.2">
      <c r="M19" s="3" t="s">
        <v>24</v>
      </c>
      <c r="N19" t="s">
        <v>25</v>
      </c>
      <c r="P19" t="s">
        <v>28</v>
      </c>
      <c r="Q19" t="s">
        <v>25</v>
      </c>
      <c r="BL19" s="10"/>
      <c r="BM19" s="10"/>
    </row>
    <row r="20" spans="2:65" ht="17" x14ac:dyDescent="0.2">
      <c r="L20">
        <v>2001</v>
      </c>
      <c r="M20" s="3">
        <v>53.276400899999999</v>
      </c>
      <c r="P20" s="3">
        <v>47.651255200000001</v>
      </c>
      <c r="U20" s="3" t="s">
        <v>18</v>
      </c>
      <c r="V20" s="3" t="s">
        <v>19</v>
      </c>
      <c r="W20" s="3" t="s">
        <v>20</v>
      </c>
    </row>
    <row r="21" spans="2:65" ht="17" x14ac:dyDescent="0.2">
      <c r="L21">
        <v>2002</v>
      </c>
      <c r="M21" s="3">
        <v>47.661431899999997</v>
      </c>
      <c r="P21" s="3">
        <v>17.4747606</v>
      </c>
      <c r="U21" s="3">
        <v>2001</v>
      </c>
      <c r="V21" s="3">
        <v>47.651255200000001</v>
      </c>
      <c r="W21" s="3">
        <v>53.276400899999999</v>
      </c>
      <c r="X21">
        <f>V21/W21</f>
        <v>0.89441580878260873</v>
      </c>
    </row>
    <row r="22" spans="2:65" ht="17" x14ac:dyDescent="0.2">
      <c r="L22">
        <v>2003</v>
      </c>
      <c r="M22" s="3">
        <v>49.458449299999998</v>
      </c>
      <c r="P22" s="3">
        <v>19.189850199999999</v>
      </c>
      <c r="U22" s="3">
        <v>2002</v>
      </c>
      <c r="V22" s="3">
        <v>17.4747606</v>
      </c>
      <c r="W22" s="3">
        <v>47.661431899999997</v>
      </c>
      <c r="X22">
        <f t="shared" ref="X22:X35" si="14">V22/W22</f>
        <v>0.36664363413722784</v>
      </c>
    </row>
    <row r="23" spans="2:65" ht="17" x14ac:dyDescent="0.2">
      <c r="L23">
        <v>2004</v>
      </c>
      <c r="M23" s="3">
        <v>55.579696800000001</v>
      </c>
      <c r="P23" s="3">
        <v>27.3423114</v>
      </c>
      <c r="U23" s="3">
        <v>2003</v>
      </c>
      <c r="V23" s="3">
        <v>19.189850199999999</v>
      </c>
      <c r="W23" s="3">
        <v>49.458449299999998</v>
      </c>
      <c r="X23">
        <f t="shared" si="14"/>
        <v>0.38799943127210013</v>
      </c>
    </row>
    <row r="24" spans="2:65" ht="17" x14ac:dyDescent="0.2">
      <c r="L24">
        <v>2005</v>
      </c>
      <c r="M24" s="3">
        <v>63.804589800000002</v>
      </c>
      <c r="N24">
        <f>M5/BT5</f>
        <v>66.93036623886627</v>
      </c>
      <c r="O24">
        <f>N24/M24</f>
        <v>1.0489898367603998</v>
      </c>
      <c r="P24" s="3">
        <v>36.688050500000003</v>
      </c>
      <c r="Q24">
        <f>C5/BT5</f>
        <v>43.368145471102125</v>
      </c>
      <c r="U24" s="3">
        <v>2004</v>
      </c>
      <c r="V24" s="3">
        <v>27.3423114</v>
      </c>
      <c r="W24" s="3">
        <v>55.579696800000001</v>
      </c>
      <c r="X24">
        <f t="shared" si="14"/>
        <v>0.4919478330079699</v>
      </c>
    </row>
    <row r="25" spans="2:65" ht="17" x14ac:dyDescent="0.2">
      <c r="L25">
        <v>2006</v>
      </c>
      <c r="M25" s="3">
        <v>83.431776200000002</v>
      </c>
      <c r="N25">
        <f>M6/BT6</f>
        <v>90.975550320851283</v>
      </c>
      <c r="O25">
        <f t="shared" ref="O25:O31" si="15">N25/M25</f>
        <v>1.0904184768015437</v>
      </c>
      <c r="P25" s="3">
        <v>45.328375200000004</v>
      </c>
      <c r="Q25">
        <f>C6/BT6</f>
        <v>50.686378035902855</v>
      </c>
      <c r="U25" s="3">
        <v>2005</v>
      </c>
      <c r="V25" s="3">
        <v>36.688050500000003</v>
      </c>
      <c r="W25" s="3">
        <v>63.804589800000002</v>
      </c>
      <c r="X25">
        <f t="shared" si="14"/>
        <v>0.57500644726345373</v>
      </c>
    </row>
    <row r="26" spans="2:65" ht="17" x14ac:dyDescent="0.2">
      <c r="L26">
        <v>2007</v>
      </c>
      <c r="M26" s="3">
        <v>138.689627</v>
      </c>
      <c r="N26">
        <f>M7/BT7</f>
        <v>113.49185145605129</v>
      </c>
      <c r="O26">
        <f t="shared" si="15"/>
        <v>0.81831535574070935</v>
      </c>
      <c r="P26" s="3">
        <v>53.088609499999997</v>
      </c>
      <c r="Q26">
        <f>C7/BT7</f>
        <v>54.82233502538071</v>
      </c>
      <c r="U26" s="3">
        <v>2006</v>
      </c>
      <c r="V26" s="3">
        <v>45.328375200000004</v>
      </c>
      <c r="W26" s="3">
        <v>83.431776200000002</v>
      </c>
      <c r="X26">
        <f t="shared" si="14"/>
        <v>0.54329869582711821</v>
      </c>
    </row>
    <row r="27" spans="2:65" ht="17" x14ac:dyDescent="0.2">
      <c r="L27">
        <v>2008</v>
      </c>
      <c r="M27" s="3">
        <v>419.99744800000002</v>
      </c>
      <c r="N27">
        <f>M8/BT8</f>
        <v>399.28792083355148</v>
      </c>
      <c r="O27">
        <f t="shared" si="15"/>
        <v>0.95069130237560739</v>
      </c>
      <c r="P27" s="3">
        <v>61.179680500000003</v>
      </c>
      <c r="Q27">
        <f>C8/BT8</f>
        <v>71.626786742761396</v>
      </c>
      <c r="U27" s="3">
        <v>2007</v>
      </c>
      <c r="V27" s="3">
        <v>53.088609499999997</v>
      </c>
      <c r="W27" s="3">
        <v>138.689627</v>
      </c>
      <c r="X27">
        <f t="shared" si="14"/>
        <v>0.38278716763727394</v>
      </c>
    </row>
    <row r="28" spans="2:65" ht="17" x14ac:dyDescent="0.2">
      <c r="L28">
        <v>2009</v>
      </c>
      <c r="M28" s="3">
        <v>386.305633</v>
      </c>
      <c r="N28">
        <f>M9/BT9</f>
        <v>380.53333333333336</v>
      </c>
      <c r="O28">
        <f t="shared" si="15"/>
        <v>0.98505768703956065</v>
      </c>
      <c r="P28" s="3">
        <v>63.066340500000003</v>
      </c>
      <c r="Q28">
        <f>C9/BT9</f>
        <v>65.066666666666663</v>
      </c>
      <c r="U28" s="3">
        <v>2008</v>
      </c>
      <c r="V28" s="3">
        <v>61.179680500000003</v>
      </c>
      <c r="W28" s="3">
        <v>419.99744800000002</v>
      </c>
      <c r="X28">
        <f t="shared" si="14"/>
        <v>0.14566679105154945</v>
      </c>
    </row>
    <row r="29" spans="2:65" ht="17" x14ac:dyDescent="0.2">
      <c r="L29">
        <v>2010</v>
      </c>
      <c r="M29" s="3">
        <v>418.59286100000003</v>
      </c>
      <c r="N29">
        <f>M10/BT10</f>
        <v>340.35989717223651</v>
      </c>
      <c r="O29">
        <f t="shared" si="15"/>
        <v>0.81310487799321662</v>
      </c>
      <c r="P29" s="3">
        <v>71.391647000000006</v>
      </c>
      <c r="Q29">
        <f>C10/BT10</f>
        <v>74.035989717223643</v>
      </c>
      <c r="U29" s="3">
        <v>2009</v>
      </c>
      <c r="V29" s="3">
        <v>63.066340500000003</v>
      </c>
      <c r="W29" s="3">
        <v>386.305633</v>
      </c>
      <c r="X29">
        <f t="shared" si="14"/>
        <v>0.16325503723628074</v>
      </c>
    </row>
    <row r="30" spans="2:65" ht="17" x14ac:dyDescent="0.2">
      <c r="L30">
        <v>2011</v>
      </c>
      <c r="M30" s="3">
        <v>638.99531999999999</v>
      </c>
      <c r="N30">
        <f>M11/BT11</f>
        <v>514.59854014598534</v>
      </c>
      <c r="O30">
        <f t="shared" si="15"/>
        <v>0.8053244273306811</v>
      </c>
      <c r="P30" s="3">
        <v>68.118431900000004</v>
      </c>
      <c r="Q30">
        <f>C11/BT11</f>
        <v>82.968369829683695</v>
      </c>
      <c r="U30" s="3">
        <v>2010</v>
      </c>
      <c r="V30" s="3">
        <v>71.391647000000006</v>
      </c>
      <c r="W30" s="3">
        <v>418.59286100000003</v>
      </c>
      <c r="X30">
        <f t="shared" si="14"/>
        <v>0.17055151592754947</v>
      </c>
    </row>
    <row r="31" spans="2:65" ht="17" x14ac:dyDescent="0.2">
      <c r="L31">
        <v>2012</v>
      </c>
      <c r="M31" s="3">
        <v>661.87865699999998</v>
      </c>
      <c r="N31">
        <f>M12/BT12</f>
        <v>680.06313144664875</v>
      </c>
      <c r="O31">
        <f t="shared" si="15"/>
        <v>1.0274740305557983</v>
      </c>
      <c r="P31" s="3">
        <v>65.704400500000006</v>
      </c>
      <c r="Q31">
        <f>C12/BT12</f>
        <v>82.37198782057277</v>
      </c>
      <c r="U31" s="3">
        <v>2011</v>
      </c>
      <c r="V31" s="3">
        <v>68.118431900000004</v>
      </c>
      <c r="W31" s="3">
        <v>638.99531999999999</v>
      </c>
      <c r="X31">
        <f t="shared" si="14"/>
        <v>0.10660239561691939</v>
      </c>
    </row>
    <row r="32" spans="2:65" ht="17" x14ac:dyDescent="0.2">
      <c r="L32">
        <v>2013</v>
      </c>
      <c r="M32" s="3">
        <v>756.76392299999998</v>
      </c>
      <c r="P32" s="3">
        <v>65.436673999999996</v>
      </c>
      <c r="Q32">
        <f>C13/BT13</f>
        <v>148.81602914389799</v>
      </c>
      <c r="U32" s="3">
        <v>2012</v>
      </c>
      <c r="V32" s="3">
        <v>65.704400500000006</v>
      </c>
      <c r="W32" s="3">
        <v>661.87865699999998</v>
      </c>
      <c r="X32">
        <f t="shared" si="14"/>
        <v>9.9269556141617671E-2</v>
      </c>
    </row>
    <row r="33" spans="12:24" ht="17" x14ac:dyDescent="0.2">
      <c r="L33">
        <v>2014</v>
      </c>
      <c r="M33" s="3">
        <v>738.55068100000005</v>
      </c>
      <c r="P33" s="3">
        <v>80.839927599999996</v>
      </c>
      <c r="Q33">
        <f>C14/BT14</f>
        <v>161.87404598946281</v>
      </c>
      <c r="U33" s="3">
        <v>2013</v>
      </c>
      <c r="V33" s="3">
        <v>65.436673999999996</v>
      </c>
      <c r="W33" s="3">
        <v>756.76392299999998</v>
      </c>
      <c r="X33">
        <f t="shared" si="14"/>
        <v>8.6469071808540743E-2</v>
      </c>
    </row>
    <row r="34" spans="12:24" ht="17" x14ac:dyDescent="0.2">
      <c r="L34">
        <v>2015</v>
      </c>
      <c r="M34" s="3">
        <v>693.81982200000004</v>
      </c>
      <c r="P34" s="3">
        <v>75.624017800000004</v>
      </c>
      <c r="Q34">
        <f>C15/BT15</f>
        <v>171.79215270413573</v>
      </c>
      <c r="U34" s="3">
        <v>2014</v>
      </c>
      <c r="V34" s="3">
        <v>80.839927599999996</v>
      </c>
      <c r="W34" s="3">
        <v>738.55068100000005</v>
      </c>
      <c r="X34">
        <f t="shared" si="14"/>
        <v>0.10945752225228804</v>
      </c>
    </row>
    <row r="35" spans="12:24" ht="17" x14ac:dyDescent="0.2">
      <c r="U35" s="3">
        <v>2015</v>
      </c>
      <c r="V35" s="3">
        <v>75.624017800000004</v>
      </c>
      <c r="W35" s="3">
        <v>693.81982200000004</v>
      </c>
      <c r="X35">
        <f t="shared" si="14"/>
        <v>0.10899662333371617</v>
      </c>
    </row>
  </sheetData>
  <mergeCells count="24">
    <mergeCell ref="BU3:BV3"/>
    <mergeCell ref="BW3:BX3"/>
    <mergeCell ref="BY3:BZ3"/>
    <mergeCell ref="CA3:CB3"/>
    <mergeCell ref="W2:AF2"/>
    <mergeCell ref="M18:N18"/>
    <mergeCell ref="W3:X3"/>
    <mergeCell ref="Y3:Z3"/>
    <mergeCell ref="AA3:AB3"/>
    <mergeCell ref="AC3:AD3"/>
    <mergeCell ref="AE3:AF3"/>
    <mergeCell ref="BS3:BT3"/>
    <mergeCell ref="L3:M3"/>
    <mergeCell ref="N3:O3"/>
    <mergeCell ref="P3:Q3"/>
    <mergeCell ref="R3:S3"/>
    <mergeCell ref="T3:U3"/>
    <mergeCell ref="L2:U2"/>
    <mergeCell ref="B3:C3"/>
    <mergeCell ref="B2:K2"/>
    <mergeCell ref="D3:E3"/>
    <mergeCell ref="F3:G3"/>
    <mergeCell ref="H3:I3"/>
    <mergeCell ref="J3:K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8" sqref="H8"/>
    </sheetView>
  </sheetViews>
  <sheetFormatPr baseColWidth="10" defaultRowHeight="16" x14ac:dyDescent="0.2"/>
  <sheetData>
    <row r="1" spans="1:6" s="11" customFormat="1" ht="144" x14ac:dyDescent="0.2">
      <c r="B1" s="11" t="s">
        <v>42</v>
      </c>
      <c r="C1" s="11" t="s">
        <v>43</v>
      </c>
      <c r="D1" s="11" t="s">
        <v>44</v>
      </c>
      <c r="E1" s="11" t="s">
        <v>45</v>
      </c>
      <c r="F1" s="11" t="s">
        <v>46</v>
      </c>
    </row>
    <row r="3" spans="1:6" x14ac:dyDescent="0.2">
      <c r="A3">
        <v>2005</v>
      </c>
      <c r="B3">
        <v>0.49380821524414986</v>
      </c>
      <c r="C3">
        <v>0.24992776527058055</v>
      </c>
      <c r="D3">
        <v>-3.3799391853113572E-3</v>
      </c>
      <c r="E3">
        <v>0.26143337586567522</v>
      </c>
      <c r="F3">
        <v>-1.7894171950941099E-3</v>
      </c>
    </row>
    <row r="4" spans="1:6" x14ac:dyDescent="0.2">
      <c r="A4">
        <v>2006</v>
      </c>
      <c r="B4">
        <v>0.4368674489991789</v>
      </c>
      <c r="C4">
        <v>0.35437192079077079</v>
      </c>
      <c r="D4">
        <v>2.1816942742998676E-3</v>
      </c>
      <c r="E4">
        <v>0.20555241740444954</v>
      </c>
      <c r="F4">
        <v>1.0265185313008739E-3</v>
      </c>
    </row>
    <row r="5" spans="1:6" x14ac:dyDescent="0.2">
      <c r="A5">
        <v>2007</v>
      </c>
      <c r="B5">
        <v>0.43913534054082953</v>
      </c>
      <c r="C5">
        <v>0.34262302067427602</v>
      </c>
      <c r="D5">
        <v>4.394112377887361E-2</v>
      </c>
      <c r="E5">
        <v>0.15844596387323726</v>
      </c>
      <c r="F5">
        <v>1.5854551132783449E-2</v>
      </c>
    </row>
    <row r="6" spans="1:6" x14ac:dyDescent="0.2">
      <c r="A6">
        <v>2008</v>
      </c>
      <c r="B6">
        <v>0.38957087510038058</v>
      </c>
      <c r="C6">
        <v>0.38872802900252967</v>
      </c>
      <c r="D6">
        <v>8.6159894320940802E-2</v>
      </c>
      <c r="E6">
        <v>0.11099325060350178</v>
      </c>
      <c r="F6">
        <v>2.4547950972647219E-2</v>
      </c>
    </row>
    <row r="7" spans="1:6" x14ac:dyDescent="0.2">
      <c r="A7">
        <v>2009</v>
      </c>
      <c r="B7">
        <v>0.5235128681687149</v>
      </c>
      <c r="C7">
        <v>0.33162014541342671</v>
      </c>
      <c r="D7">
        <v>6.908470214500724E-2</v>
      </c>
      <c r="E7">
        <v>6.6947626827180806E-2</v>
      </c>
      <c r="F7">
        <v>8.834657445670158E-3</v>
      </c>
    </row>
    <row r="8" spans="1:6" x14ac:dyDescent="0.2">
      <c r="A8">
        <v>2010</v>
      </c>
      <c r="B8">
        <v>0.51605167315592793</v>
      </c>
      <c r="C8">
        <v>0.230578845032893</v>
      </c>
      <c r="D8">
        <v>0.16364614055654167</v>
      </c>
      <c r="E8">
        <v>6.8121273073835226E-2</v>
      </c>
      <c r="F8">
        <v>2.1602068180802181E-2</v>
      </c>
    </row>
    <row r="9" spans="1:6" x14ac:dyDescent="0.2">
      <c r="A9">
        <v>2011</v>
      </c>
      <c r="B9">
        <v>0.45383643612441438</v>
      </c>
      <c r="C9">
        <v>0.32046812652271256</v>
      </c>
      <c r="D9">
        <v>0.16786053086908992</v>
      </c>
      <c r="E9">
        <v>4.2219263138954924E-2</v>
      </c>
      <c r="F9">
        <v>1.5615643344828223E-2</v>
      </c>
    </row>
    <row r="10" spans="1:6" x14ac:dyDescent="0.2">
      <c r="A10">
        <v>2012</v>
      </c>
      <c r="B10">
        <v>0.3677587296064157</v>
      </c>
      <c r="C10">
        <v>0.40287221334665546</v>
      </c>
      <c r="D10">
        <v>0.18627486117291248</v>
      </c>
      <c r="E10">
        <v>2.8605245226639427E-2</v>
      </c>
      <c r="F10">
        <v>1.4488950647376887E-2</v>
      </c>
    </row>
    <row r="11" spans="1:6" x14ac:dyDescent="0.2">
      <c r="A11">
        <v>2013</v>
      </c>
      <c r="B11">
        <v>0.40990154788301669</v>
      </c>
      <c r="C11">
        <v>0.3497472631010472</v>
      </c>
      <c r="D11">
        <v>0.20619607050033142</v>
      </c>
      <c r="E11">
        <v>2.2724054646423034E-2</v>
      </c>
      <c r="F11">
        <v>1.143106386918176E-2</v>
      </c>
    </row>
    <row r="12" spans="1:6" x14ac:dyDescent="0.2">
      <c r="A12">
        <v>2014</v>
      </c>
      <c r="B12">
        <v>0.46118690779289895</v>
      </c>
      <c r="C12">
        <v>0.31340697942243256</v>
      </c>
      <c r="D12">
        <v>0.19376130879602707</v>
      </c>
      <c r="E12">
        <v>2.2282936161339167E-2</v>
      </c>
      <c r="F12">
        <v>9.3618678273023493E-3</v>
      </c>
    </row>
    <row r="13" spans="1:6" x14ac:dyDescent="0.2">
      <c r="A13">
        <v>2015</v>
      </c>
      <c r="B13">
        <v>0.46992830108319211</v>
      </c>
      <c r="C13">
        <v>0.19906604640271694</v>
      </c>
      <c r="D13">
        <v>0.30728877958881951</v>
      </c>
      <c r="E13">
        <v>1.4339918766507495E-2</v>
      </c>
      <c r="F13">
        <v>9.3769541587639098E-3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tabSelected="1" topLeftCell="D1" workbookViewId="0">
      <selection activeCell="L26" sqref="L26"/>
    </sheetView>
  </sheetViews>
  <sheetFormatPr baseColWidth="10" defaultRowHeight="15" x14ac:dyDescent="0.2"/>
  <cols>
    <col min="1" max="16384" width="10.83203125" style="14"/>
  </cols>
  <sheetData>
    <row r="1" spans="1:45" x14ac:dyDescent="0.2"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/>
      <c r="I1" s="15" t="s">
        <v>53</v>
      </c>
      <c r="J1" s="15" t="s">
        <v>54</v>
      </c>
      <c r="K1" s="15" t="s">
        <v>55</v>
      </c>
      <c r="L1" s="15" t="s">
        <v>56</v>
      </c>
      <c r="M1" s="15" t="s">
        <v>57</v>
      </c>
      <c r="N1" s="15" t="s">
        <v>58</v>
      </c>
      <c r="O1" s="15" t="s">
        <v>59</v>
      </c>
      <c r="P1" s="15"/>
      <c r="Q1" s="15" t="s">
        <v>60</v>
      </c>
      <c r="R1" s="15"/>
      <c r="S1" s="15" t="s">
        <v>61</v>
      </c>
      <c r="T1" s="15" t="s">
        <v>62</v>
      </c>
      <c r="U1" s="15" t="s">
        <v>63</v>
      </c>
      <c r="V1" s="15" t="s">
        <v>64</v>
      </c>
      <c r="W1" s="15" t="s">
        <v>157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69</v>
      </c>
      <c r="AC1" s="15" t="s">
        <v>52</v>
      </c>
      <c r="AD1" s="15" t="s">
        <v>64</v>
      </c>
      <c r="AE1" s="15" t="s">
        <v>70</v>
      </c>
      <c r="AF1" s="15" t="s">
        <v>71</v>
      </c>
      <c r="AG1" s="15" t="s">
        <v>72</v>
      </c>
      <c r="AH1" s="15" t="s">
        <v>73</v>
      </c>
      <c r="AI1" s="15" t="s">
        <v>74</v>
      </c>
      <c r="AJ1" s="15" t="s">
        <v>75</v>
      </c>
      <c r="AK1" s="15" t="s">
        <v>76</v>
      </c>
      <c r="AL1" s="15" t="s">
        <v>77</v>
      </c>
      <c r="AM1" s="15" t="s">
        <v>69</v>
      </c>
      <c r="AN1" s="15" t="s">
        <v>75</v>
      </c>
      <c r="AO1" s="15" t="s">
        <v>78</v>
      </c>
      <c r="AP1" s="15" t="s">
        <v>79</v>
      </c>
      <c r="AQ1" s="15" t="s">
        <v>72</v>
      </c>
      <c r="AR1" s="15" t="s">
        <v>80</v>
      </c>
      <c r="AS1" s="15" t="s">
        <v>81</v>
      </c>
    </row>
    <row r="2" spans="1:45" x14ac:dyDescent="0.2">
      <c r="A2" s="14">
        <v>2003</v>
      </c>
      <c r="B2" s="16">
        <v>17514</v>
      </c>
      <c r="C2" s="16">
        <v>9758</v>
      </c>
      <c r="D2" s="14">
        <v>-378</v>
      </c>
      <c r="E2" s="16">
        <v>-1148</v>
      </c>
      <c r="F2" s="14">
        <v>-277</v>
      </c>
      <c r="G2" s="16">
        <v>7955</v>
      </c>
      <c r="H2" s="16"/>
      <c r="I2" s="14">
        <v>150</v>
      </c>
      <c r="J2" s="14">
        <v>-152</v>
      </c>
      <c r="K2" s="14">
        <v>-252</v>
      </c>
      <c r="L2" s="14">
        <v>202</v>
      </c>
      <c r="M2" s="14" t="s">
        <v>82</v>
      </c>
      <c r="N2" s="14" t="s">
        <v>82</v>
      </c>
      <c r="O2" s="16">
        <v>7903</v>
      </c>
      <c r="P2" s="16">
        <f>O2/B2</f>
        <v>0.45123900879296563</v>
      </c>
      <c r="Q2" s="16">
        <v>-3290</v>
      </c>
      <c r="R2" s="24">
        <f>(Q2*-1)/B2</f>
        <v>0.18784972022382093</v>
      </c>
      <c r="S2" s="16">
        <v>4613</v>
      </c>
      <c r="V2" s="16">
        <v>4628</v>
      </c>
      <c r="W2" s="24">
        <f>V2/B2</f>
        <v>0.26424574626013475</v>
      </c>
      <c r="X2" s="14" t="s">
        <v>83</v>
      </c>
      <c r="Y2" s="14" t="s">
        <v>84</v>
      </c>
      <c r="AA2" s="14" t="s">
        <v>85</v>
      </c>
      <c r="AC2" s="16">
        <v>7567</v>
      </c>
      <c r="AD2" s="16">
        <v>4435</v>
      </c>
      <c r="AE2" s="14" t="s">
        <v>86</v>
      </c>
      <c r="AH2" s="14">
        <v>355</v>
      </c>
      <c r="AI2" s="16">
        <v>4001</v>
      </c>
      <c r="AJ2" s="16">
        <v>32944</v>
      </c>
      <c r="AK2" s="16">
        <v>2998</v>
      </c>
      <c r="AL2" s="16">
        <v>22534</v>
      </c>
      <c r="AN2" s="16">
        <v>34125</v>
      </c>
      <c r="AO2" s="16">
        <v>24334</v>
      </c>
      <c r="AR2" s="16">
        <v>2307</v>
      </c>
      <c r="AS2" s="16">
        <v>2418</v>
      </c>
    </row>
    <row r="3" spans="1:45" x14ac:dyDescent="0.2">
      <c r="A3" s="14">
        <v>2004</v>
      </c>
      <c r="B3" s="16">
        <v>19931</v>
      </c>
      <c r="C3" s="16">
        <v>10719</v>
      </c>
      <c r="D3" s="14">
        <v>-463</v>
      </c>
      <c r="E3" s="16">
        <v>-1403</v>
      </c>
      <c r="F3" s="14">
        <v>-382</v>
      </c>
      <c r="G3" s="16">
        <v>8471</v>
      </c>
      <c r="H3" s="16"/>
      <c r="I3" s="14">
        <v>154</v>
      </c>
      <c r="J3" s="14">
        <v>-981</v>
      </c>
      <c r="K3" s="14">
        <v>-221</v>
      </c>
      <c r="L3" s="14">
        <v>359</v>
      </c>
      <c r="M3" s="14" t="s">
        <v>82</v>
      </c>
      <c r="N3" s="14" t="s">
        <v>82</v>
      </c>
      <c r="O3" s="16">
        <v>7782</v>
      </c>
      <c r="P3" s="16">
        <f t="shared" ref="P3:P16" si="0">O3/B3</f>
        <v>0.39044704229592092</v>
      </c>
      <c r="Q3" s="16">
        <v>-3017</v>
      </c>
      <c r="R3" s="24">
        <f t="shared" ref="R3:R16" si="1">(Q3*-1)/B3</f>
        <v>0.15137223420801765</v>
      </c>
      <c r="S3" s="16">
        <v>4765</v>
      </c>
      <c r="T3" s="14">
        <v>15</v>
      </c>
      <c r="U3" s="14" t="s">
        <v>82</v>
      </c>
      <c r="V3" s="16">
        <v>4907</v>
      </c>
      <c r="W3" s="24">
        <f t="shared" ref="W3:W16" si="2">V3/B3</f>
        <v>0.24619938788821433</v>
      </c>
      <c r="X3" s="14" t="s">
        <v>87</v>
      </c>
      <c r="Y3" s="14" t="s">
        <v>88</v>
      </c>
      <c r="AA3" s="14" t="s">
        <v>89</v>
      </c>
      <c r="AC3" s="14" t="s">
        <v>90</v>
      </c>
      <c r="AD3" s="16">
        <v>4186</v>
      </c>
      <c r="AE3" s="14" t="s">
        <v>91</v>
      </c>
      <c r="AH3" s="14">
        <v>492</v>
      </c>
      <c r="AI3" s="16">
        <v>3549</v>
      </c>
      <c r="AJ3" s="16">
        <v>30922</v>
      </c>
      <c r="AK3" s="16">
        <v>1930</v>
      </c>
      <c r="AL3" s="16">
        <v>21769</v>
      </c>
      <c r="AN3" s="14" t="s">
        <v>92</v>
      </c>
      <c r="AO3" s="16">
        <v>23506</v>
      </c>
      <c r="AR3" s="16">
        <v>2470</v>
      </c>
      <c r="AS3" s="16">
        <v>2867</v>
      </c>
    </row>
    <row r="4" spans="1:45" x14ac:dyDescent="0.2">
      <c r="A4" s="14">
        <v>2005</v>
      </c>
      <c r="B4" s="16">
        <v>22901</v>
      </c>
      <c r="C4" s="16">
        <v>11643</v>
      </c>
      <c r="D4" s="14">
        <v>-552</v>
      </c>
      <c r="E4" s="16">
        <v>-1652</v>
      </c>
      <c r="F4" s="14">
        <v>-280</v>
      </c>
      <c r="G4" s="16">
        <v>9161</v>
      </c>
      <c r="H4" s="16"/>
      <c r="I4" s="14">
        <v>39</v>
      </c>
      <c r="J4" s="14">
        <v>-545</v>
      </c>
      <c r="K4" s="14">
        <v>-459</v>
      </c>
      <c r="L4" s="14">
        <v>561</v>
      </c>
      <c r="M4" s="14">
        <v>15</v>
      </c>
      <c r="N4" s="14" t="s">
        <v>82</v>
      </c>
      <c r="O4" s="16">
        <v>8772</v>
      </c>
      <c r="P4" s="16">
        <f t="shared" si="0"/>
        <v>0.38304004191956681</v>
      </c>
      <c r="Q4" s="16">
        <v>-3410</v>
      </c>
      <c r="R4" s="24">
        <f t="shared" si="1"/>
        <v>0.14890179468145495</v>
      </c>
      <c r="S4" s="16">
        <v>5362</v>
      </c>
      <c r="T4" s="14">
        <v>3</v>
      </c>
      <c r="U4" s="14">
        <v>139</v>
      </c>
      <c r="V4" s="16">
        <v>5362</v>
      </c>
      <c r="W4" s="24">
        <f t="shared" si="2"/>
        <v>0.23413824723811189</v>
      </c>
      <c r="X4" s="14" t="s">
        <v>93</v>
      </c>
      <c r="Y4" s="14" t="s">
        <v>94</v>
      </c>
      <c r="AA4" s="14" t="s">
        <v>95</v>
      </c>
      <c r="AC4" s="16">
        <v>8065</v>
      </c>
      <c r="AD4" s="16">
        <v>5142</v>
      </c>
      <c r="AE4" s="14" t="s">
        <v>96</v>
      </c>
      <c r="AH4" s="14">
        <v>122</v>
      </c>
      <c r="AI4" s="16">
        <v>2903</v>
      </c>
      <c r="AJ4" s="16">
        <v>32224</v>
      </c>
      <c r="AK4" s="16">
        <v>1453</v>
      </c>
      <c r="AL4" s="16">
        <v>22249</v>
      </c>
      <c r="AN4" s="16">
        <v>34748</v>
      </c>
      <c r="AO4" s="16">
        <v>24254</v>
      </c>
      <c r="AR4" s="16">
        <v>2707</v>
      </c>
      <c r="AS4" s="16">
        <v>3722</v>
      </c>
    </row>
    <row r="5" spans="1:45" x14ac:dyDescent="0.2">
      <c r="A5" s="14">
        <v>2006</v>
      </c>
      <c r="B5" s="16">
        <v>25635</v>
      </c>
      <c r="C5" s="16">
        <v>9814</v>
      </c>
      <c r="D5" s="14">
        <v>-674</v>
      </c>
      <c r="E5" s="16">
        <v>-1797</v>
      </c>
      <c r="F5" s="14">
        <v>-460</v>
      </c>
      <c r="G5" s="16">
        <v>6883</v>
      </c>
      <c r="H5" s="16"/>
      <c r="I5" s="14">
        <v>183</v>
      </c>
      <c r="J5" s="14">
        <v>-204</v>
      </c>
      <c r="K5" s="14">
        <v>-213</v>
      </c>
      <c r="L5" s="14">
        <v>667</v>
      </c>
      <c r="M5" s="14">
        <v>11</v>
      </c>
      <c r="N5" s="14">
        <v>-69</v>
      </c>
      <c r="O5" s="16">
        <v>7258</v>
      </c>
      <c r="P5" s="16">
        <f t="shared" si="0"/>
        <v>0.28312853520577336</v>
      </c>
      <c r="Q5" s="16">
        <v>-2801</v>
      </c>
      <c r="R5" s="24">
        <f t="shared" si="1"/>
        <v>0.1092646771991418</v>
      </c>
      <c r="S5" s="16">
        <v>4457</v>
      </c>
      <c r="T5" s="14" t="s">
        <v>82</v>
      </c>
      <c r="U5" s="14" t="s">
        <v>82</v>
      </c>
      <c r="V5" s="16">
        <v>4457</v>
      </c>
      <c r="W5" s="24">
        <f t="shared" si="2"/>
        <v>0.17386385800663157</v>
      </c>
      <c r="X5" s="14" t="s">
        <v>97</v>
      </c>
      <c r="Y5" s="14" t="s">
        <v>98</v>
      </c>
      <c r="AA5" s="14" t="s">
        <v>99</v>
      </c>
      <c r="AC5" s="16">
        <v>5626</v>
      </c>
      <c r="AD5" s="16">
        <v>3667</v>
      </c>
      <c r="AE5" s="14" t="s">
        <v>100</v>
      </c>
      <c r="AH5" s="14">
        <v>118</v>
      </c>
      <c r="AI5" s="16">
        <v>4905</v>
      </c>
      <c r="AJ5" s="16">
        <v>35394</v>
      </c>
      <c r="AK5" s="16">
        <v>1425</v>
      </c>
      <c r="AL5" s="16">
        <v>24345</v>
      </c>
      <c r="AN5" s="16">
        <v>37046</v>
      </c>
      <c r="AO5" s="16">
        <v>26241</v>
      </c>
      <c r="AR5" s="16">
        <v>3718</v>
      </c>
      <c r="AS5" s="16">
        <v>5002</v>
      </c>
    </row>
    <row r="6" spans="1:45" x14ac:dyDescent="0.2">
      <c r="A6" s="14">
        <v>2007</v>
      </c>
      <c r="B6" s="16">
        <v>29104</v>
      </c>
      <c r="C6" s="16">
        <v>10104</v>
      </c>
      <c r="D6" s="14">
        <v>-805</v>
      </c>
      <c r="E6" s="14" t="s">
        <v>101</v>
      </c>
      <c r="F6" s="14">
        <v>-522</v>
      </c>
      <c r="G6" s="16">
        <v>6657</v>
      </c>
      <c r="H6" s="16"/>
      <c r="I6" s="14">
        <v>48</v>
      </c>
      <c r="J6" s="14">
        <v>-439</v>
      </c>
      <c r="K6" s="14">
        <v>-292</v>
      </c>
      <c r="M6" s="14">
        <v>5</v>
      </c>
      <c r="N6" s="14">
        <v>69</v>
      </c>
      <c r="O6" s="16">
        <v>6858</v>
      </c>
      <c r="P6" s="16">
        <f t="shared" si="0"/>
        <v>0.23563771302913689</v>
      </c>
      <c r="Q6" s="16">
        <v>-2482</v>
      </c>
      <c r="R6" s="24">
        <f t="shared" si="1"/>
        <v>8.5280373831775697E-2</v>
      </c>
      <c r="S6" s="16">
        <v>4376</v>
      </c>
      <c r="V6" s="16">
        <v>3325</v>
      </c>
      <c r="W6" s="24">
        <f t="shared" si="2"/>
        <v>0.11424546454095658</v>
      </c>
      <c r="X6" s="14" t="s">
        <v>102</v>
      </c>
      <c r="Y6" s="14" t="s">
        <v>98</v>
      </c>
      <c r="Z6" s="14" t="s">
        <v>103</v>
      </c>
      <c r="AB6" s="16">
        <v>27746</v>
      </c>
      <c r="AC6" s="16">
        <v>5176</v>
      </c>
      <c r="AD6" s="16">
        <v>3325</v>
      </c>
      <c r="AE6" s="14" t="s">
        <v>104</v>
      </c>
      <c r="AH6" s="14">
        <v>196</v>
      </c>
      <c r="AI6" s="16">
        <v>4077</v>
      </c>
      <c r="AJ6" s="16">
        <v>37468</v>
      </c>
      <c r="AK6" s="14">
        <v>994</v>
      </c>
      <c r="AL6" s="16">
        <v>24416</v>
      </c>
      <c r="AN6" s="16">
        <v>40746</v>
      </c>
      <c r="AO6" s="16">
        <v>29067</v>
      </c>
      <c r="AR6" s="16">
        <v>4139</v>
      </c>
      <c r="AS6" s="16">
        <v>6163</v>
      </c>
    </row>
    <row r="7" spans="1:45" x14ac:dyDescent="0.2">
      <c r="A7" s="14">
        <v>2008</v>
      </c>
      <c r="B7" s="16">
        <v>34875</v>
      </c>
      <c r="C7" s="16">
        <v>10862</v>
      </c>
      <c r="D7" s="16">
        <v>-1053</v>
      </c>
      <c r="E7" s="14" t="s">
        <v>105</v>
      </c>
      <c r="F7" s="14">
        <v>-684</v>
      </c>
      <c r="G7" s="16">
        <v>6665</v>
      </c>
      <c r="H7" s="16"/>
      <c r="I7" s="14">
        <v>97</v>
      </c>
      <c r="J7" s="14">
        <v>-376</v>
      </c>
      <c r="K7" s="14">
        <v>-492</v>
      </c>
      <c r="L7" s="14">
        <v>318</v>
      </c>
      <c r="M7" s="14" t="s">
        <v>82</v>
      </c>
      <c r="N7" s="14" t="s">
        <v>82</v>
      </c>
      <c r="O7" s="16">
        <v>6212</v>
      </c>
      <c r="P7" s="16">
        <f t="shared" si="0"/>
        <v>0.17812186379928316</v>
      </c>
      <c r="Q7" s="16">
        <v>-2311</v>
      </c>
      <c r="R7" s="24">
        <f t="shared" si="1"/>
        <v>6.6265232974910396E-2</v>
      </c>
      <c r="S7" s="16">
        <v>3901</v>
      </c>
      <c r="V7" s="16">
        <v>3014</v>
      </c>
      <c r="W7" s="24">
        <f t="shared" si="2"/>
        <v>8.6422939068100363E-2</v>
      </c>
      <c r="X7" s="14" t="s">
        <v>106</v>
      </c>
      <c r="Y7" s="14" t="s">
        <v>107</v>
      </c>
      <c r="Z7" s="14" t="s">
        <v>108</v>
      </c>
      <c r="AB7" s="16">
        <v>33103</v>
      </c>
      <c r="AC7" s="14" t="s">
        <v>109</v>
      </c>
      <c r="AD7" s="16">
        <v>3014</v>
      </c>
      <c r="AE7" s="14" t="s">
        <v>110</v>
      </c>
      <c r="AH7" s="14">
        <v>391</v>
      </c>
      <c r="AI7" s="16">
        <v>-2758</v>
      </c>
      <c r="AJ7" s="16">
        <v>38418</v>
      </c>
      <c r="AK7" s="16">
        <v>4479</v>
      </c>
      <c r="AL7" s="16">
        <v>18973</v>
      </c>
      <c r="AN7" s="16">
        <v>44251</v>
      </c>
      <c r="AO7" s="16">
        <v>25492</v>
      </c>
      <c r="AR7" s="16">
        <v>4775</v>
      </c>
      <c r="AS7" s="16">
        <v>7035</v>
      </c>
    </row>
    <row r="8" spans="1:45" x14ac:dyDescent="0.2">
      <c r="A8" s="14">
        <v>2009</v>
      </c>
      <c r="B8" s="16">
        <v>34320</v>
      </c>
      <c r="C8" s="16">
        <v>11143</v>
      </c>
      <c r="D8" s="16">
        <v>-1102</v>
      </c>
      <c r="E8" s="14" t="s">
        <v>111</v>
      </c>
      <c r="F8" s="14">
        <v>-552</v>
      </c>
      <c r="G8" s="16">
        <v>6999</v>
      </c>
      <c r="H8" s="16"/>
      <c r="I8" s="14">
        <v>-9</v>
      </c>
      <c r="J8" s="14">
        <v>159</v>
      </c>
      <c r="K8" s="14">
        <v>-958</v>
      </c>
      <c r="L8" s="14">
        <v>-284</v>
      </c>
      <c r="M8" s="14" t="s">
        <v>82</v>
      </c>
      <c r="N8" s="14" t="s">
        <v>82</v>
      </c>
      <c r="O8" s="16">
        <v>5907</v>
      </c>
      <c r="P8" s="16">
        <f t="shared" si="0"/>
        <v>0.17211538461538461</v>
      </c>
      <c r="Q8" s="16">
        <v>-2218</v>
      </c>
      <c r="R8" s="24">
        <f t="shared" si="1"/>
        <v>6.4627039627039626E-2</v>
      </c>
      <c r="S8" s="16">
        <v>3689</v>
      </c>
      <c r="V8" s="16">
        <v>2605</v>
      </c>
      <c r="W8" s="24">
        <f t="shared" si="2"/>
        <v>7.5903263403263407E-2</v>
      </c>
      <c r="X8" s="14" t="s">
        <v>112</v>
      </c>
      <c r="Y8" s="14" t="s">
        <v>113</v>
      </c>
      <c r="Z8" s="14" t="s">
        <v>114</v>
      </c>
      <c r="AB8" s="16">
        <v>32931</v>
      </c>
      <c r="AC8" s="16">
        <v>4385</v>
      </c>
      <c r="AD8" s="16">
        <v>2605</v>
      </c>
      <c r="AE8" s="14" t="s">
        <v>115</v>
      </c>
      <c r="AH8" s="14">
        <v>669</v>
      </c>
      <c r="AI8" s="16">
        <v>-2086</v>
      </c>
      <c r="AJ8" s="16">
        <v>39747</v>
      </c>
      <c r="AK8" s="16">
        <v>6819</v>
      </c>
      <c r="AL8" s="16">
        <v>17701</v>
      </c>
      <c r="AN8" s="16">
        <v>46544</v>
      </c>
      <c r="AO8" s="16">
        <v>25717</v>
      </c>
      <c r="AR8" s="16">
        <v>4832</v>
      </c>
      <c r="AS8" s="16">
        <v>5636</v>
      </c>
    </row>
    <row r="9" spans="1:45" x14ac:dyDescent="0.2">
      <c r="A9" s="14">
        <v>2010</v>
      </c>
      <c r="B9" s="16">
        <v>44162</v>
      </c>
      <c r="C9" s="16">
        <v>14263</v>
      </c>
      <c r="D9" s="16">
        <v>-1429</v>
      </c>
      <c r="E9" s="16">
        <v>-3015</v>
      </c>
      <c r="F9" s="14">
        <v>-344</v>
      </c>
      <c r="G9" s="16">
        <v>9475</v>
      </c>
      <c r="H9" s="16"/>
      <c r="I9" s="14">
        <v>79</v>
      </c>
      <c r="J9" s="14">
        <v>-155</v>
      </c>
      <c r="K9" s="14">
        <v>-931</v>
      </c>
      <c r="L9" s="14">
        <v>552</v>
      </c>
      <c r="M9" s="14" t="s">
        <v>82</v>
      </c>
      <c r="N9" s="14" t="s">
        <v>82</v>
      </c>
      <c r="O9" s="16">
        <v>9020</v>
      </c>
      <c r="P9" s="16">
        <f t="shared" si="0"/>
        <v>0.20424799601467325</v>
      </c>
      <c r="Q9" s="16">
        <v>-3230</v>
      </c>
      <c r="R9" s="24">
        <f t="shared" si="1"/>
        <v>7.3139803450930671E-2</v>
      </c>
      <c r="S9" s="14" t="s">
        <v>116</v>
      </c>
      <c r="V9" s="16">
        <v>4686</v>
      </c>
      <c r="W9" s="24">
        <f t="shared" si="2"/>
        <v>0.10610932475884244</v>
      </c>
      <c r="X9" s="14" t="s">
        <v>117</v>
      </c>
      <c r="Y9" s="14" t="s">
        <v>118</v>
      </c>
      <c r="Z9" s="14" t="s">
        <v>119</v>
      </c>
      <c r="AB9" s="16">
        <v>42459</v>
      </c>
      <c r="AC9" s="14" t="s">
        <v>120</v>
      </c>
      <c r="AD9" s="16">
        <v>4686</v>
      </c>
      <c r="AE9" s="14" t="s">
        <v>121</v>
      </c>
      <c r="AH9" s="14">
        <v>570</v>
      </c>
      <c r="AI9" s="16">
        <v>-4299</v>
      </c>
      <c r="AJ9" s="16">
        <v>46589</v>
      </c>
      <c r="AK9" s="16">
        <v>7789</v>
      </c>
      <c r="AL9" s="16">
        <v>19040</v>
      </c>
      <c r="AN9" s="16">
        <v>53753</v>
      </c>
      <c r="AO9" s="16">
        <v>27092</v>
      </c>
      <c r="AR9" s="16">
        <v>5273</v>
      </c>
      <c r="AS9" s="16">
        <v>8729</v>
      </c>
    </row>
    <row r="10" spans="1:45" x14ac:dyDescent="0.2">
      <c r="A10" s="14">
        <v>2011</v>
      </c>
      <c r="B10" s="16">
        <v>56211</v>
      </c>
      <c r="C10" s="16">
        <v>15068</v>
      </c>
      <c r="D10" s="16">
        <v>-1822</v>
      </c>
      <c r="E10" s="16">
        <v>-5438</v>
      </c>
      <c r="F10" s="14">
        <v>-574</v>
      </c>
      <c r="G10" s="16">
        <v>7188</v>
      </c>
      <c r="H10" s="16"/>
      <c r="I10" s="14">
        <v>685</v>
      </c>
      <c r="J10" s="14">
        <v>758</v>
      </c>
      <c r="K10" s="16">
        <v>-1045</v>
      </c>
      <c r="O10" s="16">
        <v>7586</v>
      </c>
      <c r="P10" s="16">
        <f t="shared" si="0"/>
        <v>0.13495579157104481</v>
      </c>
      <c r="Q10" s="16">
        <v>-3141</v>
      </c>
      <c r="R10" s="24">
        <f t="shared" si="1"/>
        <v>5.5878742594865777E-2</v>
      </c>
      <c r="V10" s="16">
        <v>4445</v>
      </c>
      <c r="W10" s="24">
        <f t="shared" si="2"/>
        <v>7.9077048976179037E-2</v>
      </c>
      <c r="X10" s="14" t="s">
        <v>118</v>
      </c>
      <c r="Y10" s="14" t="s">
        <v>122</v>
      </c>
      <c r="Z10" s="14" t="s">
        <v>123</v>
      </c>
      <c r="AH10" s="16">
        <v>1112</v>
      </c>
      <c r="AI10" s="16">
        <v>-7750</v>
      </c>
      <c r="AJ10" s="14">
        <v>60990</v>
      </c>
      <c r="AK10" s="16">
        <v>12198</v>
      </c>
      <c r="AL10" s="16">
        <v>23420</v>
      </c>
      <c r="AR10" s="16">
        <v>6499</v>
      </c>
      <c r="AS10" s="16">
        <v>12156</v>
      </c>
    </row>
    <row r="11" spans="1:45" x14ac:dyDescent="0.2">
      <c r="A11" s="14">
        <v>2012</v>
      </c>
      <c r="B11" s="16">
        <v>67174</v>
      </c>
      <c r="C11" s="16">
        <v>16907</v>
      </c>
      <c r="D11" s="16">
        <v>-2232</v>
      </c>
      <c r="E11" s="16">
        <v>-5662</v>
      </c>
      <c r="F11" s="14">
        <v>-582</v>
      </c>
      <c r="G11" s="16">
        <v>7903</v>
      </c>
      <c r="H11" s="16"/>
      <c r="I11" s="14">
        <v>114</v>
      </c>
      <c r="J11" s="16">
        <v>2105</v>
      </c>
      <c r="K11" s="16">
        <v>-1557</v>
      </c>
      <c r="O11" s="16">
        <v>8565</v>
      </c>
      <c r="P11" s="16">
        <f t="shared" si="0"/>
        <v>0.12750468931431805</v>
      </c>
      <c r="Q11" s="16">
        <v>-4663</v>
      </c>
      <c r="R11" s="24">
        <f t="shared" si="1"/>
        <v>6.9416738619108589E-2</v>
      </c>
      <c r="V11" s="16">
        <v>3902</v>
      </c>
      <c r="W11" s="24">
        <f t="shared" si="2"/>
        <v>5.8087950695209459E-2</v>
      </c>
      <c r="X11" s="14" t="s">
        <v>106</v>
      </c>
      <c r="Y11" s="14" t="s">
        <v>124</v>
      </c>
      <c r="Z11" s="14" t="s">
        <v>125</v>
      </c>
      <c r="AH11" s="16">
        <v>4747</v>
      </c>
      <c r="AI11" s="16">
        <v>-2582</v>
      </c>
      <c r="AJ11" s="16">
        <v>79949</v>
      </c>
      <c r="AK11" s="16">
        <v>17104</v>
      </c>
      <c r="AL11" s="16">
        <v>31260</v>
      </c>
      <c r="AR11" s="16">
        <v>8281</v>
      </c>
      <c r="AS11" s="16">
        <v>16403</v>
      </c>
    </row>
    <row r="12" spans="1:45" x14ac:dyDescent="0.2">
      <c r="A12" s="14">
        <v>2013</v>
      </c>
      <c r="B12" s="16">
        <v>90113</v>
      </c>
      <c r="C12" s="16">
        <v>22019</v>
      </c>
      <c r="D12" s="16">
        <v>-2686</v>
      </c>
      <c r="E12" s="16">
        <v>-7571</v>
      </c>
      <c r="F12" s="14">
        <v>-829</v>
      </c>
      <c r="G12" s="14" t="s">
        <v>126</v>
      </c>
      <c r="I12" s="14">
        <v>353</v>
      </c>
      <c r="J12" s="16">
        <v>6668</v>
      </c>
      <c r="K12" s="16">
        <v>-3833</v>
      </c>
      <c r="O12" s="16">
        <v>14348</v>
      </c>
      <c r="P12" s="16">
        <f t="shared" si="0"/>
        <v>0.15922230976662635</v>
      </c>
      <c r="Q12" s="16">
        <v>-9269</v>
      </c>
      <c r="R12" s="24">
        <f t="shared" si="1"/>
        <v>0.10285974276741425</v>
      </c>
      <c r="V12" s="16">
        <v>5079</v>
      </c>
      <c r="W12" s="24">
        <f t="shared" si="2"/>
        <v>5.6362566999212098E-2</v>
      </c>
      <c r="X12" s="14" t="s">
        <v>127</v>
      </c>
      <c r="Y12" s="14" t="s">
        <v>128</v>
      </c>
      <c r="Z12" s="14" t="s">
        <v>129</v>
      </c>
      <c r="AH12" s="16">
        <v>10713</v>
      </c>
      <c r="AI12" s="16">
        <v>1706</v>
      </c>
      <c r="AJ12" s="16">
        <v>135595</v>
      </c>
      <c r="AK12" s="16">
        <v>31890</v>
      </c>
      <c r="AL12" s="16">
        <v>48240</v>
      </c>
      <c r="AR12" s="16">
        <v>11433</v>
      </c>
      <c r="AS12" s="16">
        <v>27639</v>
      </c>
    </row>
    <row r="13" spans="1:45" x14ac:dyDescent="0.2">
      <c r="A13" s="14">
        <v>2014</v>
      </c>
      <c r="B13" s="16">
        <v>141942</v>
      </c>
      <c r="C13" s="14" t="s">
        <v>130</v>
      </c>
      <c r="D13" s="14" t="s">
        <v>131</v>
      </c>
      <c r="E13" s="16">
        <v>-10114</v>
      </c>
      <c r="F13" s="16">
        <v>-2034</v>
      </c>
      <c r="G13" s="16">
        <v>19742</v>
      </c>
      <c r="H13" s="16"/>
      <c r="I13" s="14">
        <v>558</v>
      </c>
      <c r="J13" s="16">
        <v>9108</v>
      </c>
      <c r="K13" s="16">
        <v>-7336</v>
      </c>
      <c r="O13" s="16">
        <v>22072</v>
      </c>
      <c r="P13" s="16">
        <f t="shared" si="0"/>
        <v>0.15550013385749109</v>
      </c>
      <c r="Q13" s="16">
        <v>-13223</v>
      </c>
      <c r="R13" s="24">
        <f t="shared" si="1"/>
        <v>9.3157768666074878E-2</v>
      </c>
      <c r="V13" s="16">
        <v>8849</v>
      </c>
      <c r="W13" s="24">
        <f t="shared" si="2"/>
        <v>6.2342365191416213E-2</v>
      </c>
      <c r="X13" s="14" t="s">
        <v>132</v>
      </c>
      <c r="Y13" s="14" t="s">
        <v>133</v>
      </c>
      <c r="Z13" s="14" t="s">
        <v>134</v>
      </c>
      <c r="AH13" s="16">
        <v>9758</v>
      </c>
      <c r="AI13" s="16">
        <v>-11266</v>
      </c>
      <c r="AJ13" s="16">
        <v>208554</v>
      </c>
      <c r="AK13" s="16">
        <v>49305</v>
      </c>
      <c r="AL13" s="16">
        <v>72781</v>
      </c>
      <c r="AR13" s="16">
        <v>20405</v>
      </c>
      <c r="AS13" s="16">
        <v>50213</v>
      </c>
    </row>
    <row r="14" spans="1:45" x14ac:dyDescent="0.2">
      <c r="A14" s="14">
        <v>2015</v>
      </c>
      <c r="B14" s="16">
        <v>156136</v>
      </c>
      <c r="C14" s="16">
        <v>36599</v>
      </c>
      <c r="D14" s="16">
        <v>-5586</v>
      </c>
      <c r="E14" s="16">
        <v>-11099</v>
      </c>
      <c r="F14" s="16">
        <v>-2473</v>
      </c>
      <c r="G14" s="16">
        <v>16588</v>
      </c>
      <c r="H14" s="16"/>
      <c r="I14" s="14">
        <v>318</v>
      </c>
      <c r="J14" s="16">
        <v>22762</v>
      </c>
      <c r="K14" s="16">
        <v>-10605</v>
      </c>
      <c r="O14" s="16">
        <v>29063</v>
      </c>
      <c r="P14" s="16">
        <f t="shared" si="0"/>
        <v>0.18613900701952144</v>
      </c>
      <c r="Q14" s="16">
        <v>-24637</v>
      </c>
      <c r="R14" s="24">
        <f t="shared" si="1"/>
        <v>0.15779192498847158</v>
      </c>
      <c r="U14" s="16"/>
      <c r="V14" s="16">
        <v>4426</v>
      </c>
      <c r="W14" s="24">
        <f t="shared" si="2"/>
        <v>2.8347082031049853E-2</v>
      </c>
      <c r="X14" s="14" t="s">
        <v>135</v>
      </c>
      <c r="Y14" s="14" t="s">
        <v>136</v>
      </c>
      <c r="Z14" s="14" t="s">
        <v>134</v>
      </c>
      <c r="AH14" s="16">
        <v>15387</v>
      </c>
      <c r="AI14" s="16">
        <v>-2818</v>
      </c>
      <c r="AJ14" s="16">
        <v>363453</v>
      </c>
      <c r="AK14" s="16">
        <v>105751</v>
      </c>
      <c r="AL14" s="16">
        <v>120461</v>
      </c>
      <c r="AR14" s="16">
        <v>27008</v>
      </c>
      <c r="AS14" s="16">
        <v>63774</v>
      </c>
    </row>
    <row r="15" spans="1:45" x14ac:dyDescent="0.2">
      <c r="A15" s="14" t="s">
        <v>137</v>
      </c>
      <c r="B15" s="16">
        <v>9239</v>
      </c>
      <c r="C15" s="16">
        <v>3208</v>
      </c>
      <c r="D15" s="14">
        <v>-256</v>
      </c>
      <c r="E15" s="14">
        <v>-673</v>
      </c>
      <c r="F15" s="14">
        <v>-166</v>
      </c>
      <c r="G15" s="16">
        <v>2113</v>
      </c>
      <c r="H15" s="16"/>
      <c r="I15" s="14">
        <v>11</v>
      </c>
      <c r="J15" s="14">
        <v>-139</v>
      </c>
      <c r="K15" s="14">
        <v>-93</v>
      </c>
      <c r="L15" s="14">
        <v>257</v>
      </c>
      <c r="M15" s="14">
        <v>2</v>
      </c>
      <c r="N15" s="14">
        <v>22</v>
      </c>
      <c r="O15" s="16">
        <v>2173</v>
      </c>
      <c r="P15" s="16">
        <f t="shared" si="0"/>
        <v>0.23519861456867627</v>
      </c>
      <c r="Q15" s="14">
        <v>-876</v>
      </c>
      <c r="R15" s="24">
        <f t="shared" si="1"/>
        <v>9.4815456218205432E-2</v>
      </c>
      <c r="S15" s="16">
        <v>1297</v>
      </c>
      <c r="T15" s="14" t="s">
        <v>82</v>
      </c>
      <c r="U15" s="14" t="s">
        <v>82</v>
      </c>
      <c r="V15" s="16">
        <v>1297</v>
      </c>
      <c r="W15" s="24">
        <f t="shared" si="2"/>
        <v>0.14038315835047083</v>
      </c>
      <c r="X15" s="14" t="s">
        <v>138</v>
      </c>
      <c r="Y15" s="14" t="s">
        <v>139</v>
      </c>
      <c r="Z15" s="14" t="s">
        <v>69</v>
      </c>
      <c r="AA15" s="14" t="s">
        <v>139</v>
      </c>
      <c r="AB15" s="14" t="s">
        <v>140</v>
      </c>
      <c r="AC15" s="16">
        <v>1643</v>
      </c>
      <c r="AD15" s="16">
        <v>1056</v>
      </c>
      <c r="AE15" s="14" t="s">
        <v>139</v>
      </c>
      <c r="AG15" s="14" t="s">
        <v>141</v>
      </c>
      <c r="AH15" s="14">
        <v>62</v>
      </c>
      <c r="AI15" s="16">
        <v>1296</v>
      </c>
      <c r="AJ15" s="16">
        <v>12096</v>
      </c>
      <c r="AK15" s="14">
        <v>3160</v>
      </c>
      <c r="AL15" s="16">
        <v>8273</v>
      </c>
      <c r="AM15" s="14" t="s">
        <v>140</v>
      </c>
      <c r="AN15" s="16">
        <v>12935</v>
      </c>
      <c r="AO15" s="16">
        <v>9228</v>
      </c>
      <c r="AP15" s="14" t="s">
        <v>142</v>
      </c>
      <c r="AQ15" s="14" t="s">
        <v>140</v>
      </c>
      <c r="AR15" s="16">
        <v>1314</v>
      </c>
      <c r="AS15" s="16">
        <v>1957</v>
      </c>
    </row>
    <row r="16" spans="1:45" x14ac:dyDescent="0.2">
      <c r="A16" s="14" t="s">
        <v>143</v>
      </c>
      <c r="B16" s="16">
        <v>13185</v>
      </c>
      <c r="C16" s="16">
        <v>3434</v>
      </c>
      <c r="D16" s="14">
        <v>-443</v>
      </c>
      <c r="E16" s="14">
        <v>-866</v>
      </c>
      <c r="F16" s="14">
        <v>-133</v>
      </c>
      <c r="G16" s="16">
        <v>1992</v>
      </c>
      <c r="H16" s="16"/>
      <c r="I16" s="14">
        <v>21</v>
      </c>
      <c r="J16" s="14">
        <v>-14</v>
      </c>
      <c r="K16" s="14">
        <v>-255</v>
      </c>
      <c r="L16" s="14">
        <v>174</v>
      </c>
      <c r="M16" s="14" t="s">
        <v>82</v>
      </c>
      <c r="N16" s="14" t="s">
        <v>82</v>
      </c>
      <c r="O16" s="16">
        <v>1918</v>
      </c>
      <c r="P16" s="16">
        <f t="shared" si="0"/>
        <v>0.14546833522942737</v>
      </c>
      <c r="Q16" s="14">
        <v>-686</v>
      </c>
      <c r="R16" s="24">
        <f t="shared" si="1"/>
        <v>5.2028820629503224E-2</v>
      </c>
      <c r="S16" s="16">
        <v>1232</v>
      </c>
      <c r="V16" s="16">
        <v>1095</v>
      </c>
      <c r="W16" s="24">
        <f t="shared" si="2"/>
        <v>8.3048919226393625E-2</v>
      </c>
      <c r="X16" s="14" t="s">
        <v>144</v>
      </c>
      <c r="Y16" s="14" t="s">
        <v>139</v>
      </c>
      <c r="Z16" s="14" t="s">
        <v>139</v>
      </c>
      <c r="AB16" s="16">
        <v>12648</v>
      </c>
      <c r="AC16" s="16">
        <v>1546</v>
      </c>
      <c r="AD16" s="16">
        <v>1095</v>
      </c>
      <c r="AE16" s="14" t="s">
        <v>139</v>
      </c>
      <c r="AF16" s="14" t="s">
        <v>145</v>
      </c>
      <c r="AH16" s="14">
        <v>209</v>
      </c>
      <c r="AI16" s="16">
        <v>-1792</v>
      </c>
      <c r="AJ16" s="16">
        <v>12883</v>
      </c>
      <c r="AK16" s="16">
        <v>2969</v>
      </c>
      <c r="AL16" s="16">
        <v>4357</v>
      </c>
      <c r="AN16" s="16">
        <v>14952</v>
      </c>
      <c r="AO16" s="16">
        <v>6602</v>
      </c>
      <c r="AP16" s="14" t="s">
        <v>146</v>
      </c>
      <c r="AR16" s="16">
        <v>1271</v>
      </c>
      <c r="AS16" s="16">
        <v>2858</v>
      </c>
    </row>
    <row r="19" spans="1:12" x14ac:dyDescent="0.2">
      <c r="I19" s="14" t="s">
        <v>147</v>
      </c>
      <c r="J19" s="14" t="s">
        <v>148</v>
      </c>
      <c r="L19" s="14" t="s">
        <v>149</v>
      </c>
    </row>
    <row r="20" spans="1:12" ht="16" x14ac:dyDescent="0.2">
      <c r="A20" s="17"/>
      <c r="B20" s="18" t="s">
        <v>150</v>
      </c>
      <c r="C20" s="18" t="s">
        <v>151</v>
      </c>
      <c r="D20" s="18" t="s">
        <v>152</v>
      </c>
      <c r="E20" s="18" t="s">
        <v>153</v>
      </c>
      <c r="F20" s="18" t="s">
        <v>154</v>
      </c>
    </row>
    <row r="21" spans="1:12" ht="16" x14ac:dyDescent="0.2">
      <c r="A21" s="17">
        <v>2003</v>
      </c>
      <c r="B21" s="18">
        <f>V2/AJ2</f>
        <v>0.14048081593006315</v>
      </c>
      <c r="C21" s="18">
        <f>O2/AJ2</f>
        <v>0.23989193783389995</v>
      </c>
      <c r="D21" s="18">
        <f>AK2/AJ2</f>
        <v>9.1002914035939783E-2</v>
      </c>
      <c r="E21" s="19">
        <f>O2/V2</f>
        <v>1.7076490924805532</v>
      </c>
      <c r="F21" s="18">
        <f>(Q2*-1)/O2</f>
        <v>0.4162976085031001</v>
      </c>
    </row>
    <row r="22" spans="1:12" ht="16" x14ac:dyDescent="0.2">
      <c r="A22" s="17">
        <v>2004</v>
      </c>
      <c r="B22" s="18">
        <f t="shared" ref="B22:B33" si="3">V3/AJ3</f>
        <v>0.15868960610568528</v>
      </c>
      <c r="C22" s="18">
        <f t="shared" ref="C22:C33" si="4">O3/AJ3</f>
        <v>0.2516654808873941</v>
      </c>
      <c r="D22" s="18">
        <f t="shared" ref="D22:D33" si="5">AK3/AJ3</f>
        <v>6.2415108983894962E-2</v>
      </c>
      <c r="E22" s="19">
        <f t="shared" ref="E22:E33" si="6">O3/V3</f>
        <v>1.585897697167312</v>
      </c>
      <c r="F22" s="18">
        <f t="shared" ref="F22:F33" si="7">(Q3*-1)/O3</f>
        <v>0.38768953996401956</v>
      </c>
      <c r="J22" s="14" t="s">
        <v>29</v>
      </c>
      <c r="K22" s="20"/>
    </row>
    <row r="23" spans="1:12" ht="16" x14ac:dyDescent="0.2">
      <c r="A23" s="17">
        <v>2005</v>
      </c>
      <c r="B23" s="18">
        <f t="shared" si="3"/>
        <v>0.16639771598808342</v>
      </c>
      <c r="C23" s="18">
        <f t="shared" si="4"/>
        <v>0.27221946375372391</v>
      </c>
      <c r="D23" s="18">
        <f t="shared" si="5"/>
        <v>4.5090615690168818E-2</v>
      </c>
      <c r="E23" s="19">
        <f t="shared" si="6"/>
        <v>1.6359567325624766</v>
      </c>
      <c r="F23" s="18">
        <f t="shared" si="7"/>
        <v>0.38873689010487916</v>
      </c>
      <c r="I23" s="14">
        <v>0.3360436657879704</v>
      </c>
      <c r="J23" s="14">
        <v>-6.8918114030314115E-3</v>
      </c>
      <c r="K23" s="21">
        <f>I23+J23</f>
        <v>0.32915185438493899</v>
      </c>
    </row>
    <row r="24" spans="1:12" ht="16" x14ac:dyDescent="0.2">
      <c r="A24" s="17">
        <v>2006</v>
      </c>
      <c r="B24" s="18">
        <f t="shared" si="3"/>
        <v>0.12592529807311975</v>
      </c>
      <c r="C24" s="18">
        <f t="shared" si="4"/>
        <v>0.20506300502910096</v>
      </c>
      <c r="D24" s="18">
        <f t="shared" si="5"/>
        <v>4.0261061196813018E-2</v>
      </c>
      <c r="E24" s="19">
        <f t="shared" si="6"/>
        <v>1.6284496297958269</v>
      </c>
      <c r="F24" s="18">
        <f t="shared" si="7"/>
        <v>0.38591898594654173</v>
      </c>
      <c r="I24" s="14">
        <v>0.44786942399598484</v>
      </c>
      <c r="J24" s="14">
        <v>4.9691345666535991E-3</v>
      </c>
      <c r="K24" s="21">
        <f t="shared" ref="K24:K33" si="8">I24+J24</f>
        <v>0.45283855856263844</v>
      </c>
    </row>
    <row r="25" spans="1:12" ht="16" x14ac:dyDescent="0.2">
      <c r="A25" s="17">
        <v>2007</v>
      </c>
      <c r="B25" s="18">
        <f t="shared" si="3"/>
        <v>8.8742393509127784E-2</v>
      </c>
      <c r="C25" s="18">
        <f t="shared" si="4"/>
        <v>0.18303619088288672</v>
      </c>
      <c r="D25" s="18">
        <f t="shared" si="5"/>
        <v>2.6529305006939254E-2</v>
      </c>
      <c r="E25" s="19">
        <f t="shared" si="6"/>
        <v>2.0625563909774436</v>
      </c>
      <c r="F25" s="18">
        <f t="shared" si="7"/>
        <v>0.36191309419655876</v>
      </c>
      <c r="I25" s="14">
        <v>0.43827228165712095</v>
      </c>
      <c r="J25" s="14">
        <v>9.0961011401691994E-2</v>
      </c>
      <c r="K25" s="21">
        <f t="shared" si="8"/>
        <v>0.52923329305881295</v>
      </c>
      <c r="L25" s="22"/>
    </row>
    <row r="26" spans="1:12" ht="16" x14ac:dyDescent="0.2">
      <c r="A26" s="17">
        <v>2008</v>
      </c>
      <c r="B26" s="18">
        <f t="shared" si="3"/>
        <v>7.8452808579311778E-2</v>
      </c>
      <c r="C26" s="18">
        <f t="shared" si="4"/>
        <v>0.16169503878390337</v>
      </c>
      <c r="D26" s="18">
        <f t="shared" si="5"/>
        <v>0.11658597532406684</v>
      </c>
      <c r="E26" s="19">
        <f t="shared" si="6"/>
        <v>2.0610484406104845</v>
      </c>
      <c r="F26" s="18">
        <f t="shared" si="7"/>
        <v>0.37202189311010947</v>
      </c>
      <c r="I26" s="14">
        <v>0.49945853315904232</v>
      </c>
      <c r="J26" s="14">
        <v>0.18111061940716111</v>
      </c>
      <c r="K26" s="21">
        <f t="shared" si="8"/>
        <v>0.68056915256620343</v>
      </c>
      <c r="L26" s="22"/>
    </row>
    <row r="27" spans="1:12" ht="16" x14ac:dyDescent="0.2">
      <c r="A27" s="17">
        <v>2009</v>
      </c>
      <c r="B27" s="18">
        <f t="shared" si="3"/>
        <v>6.5539537575162912E-2</v>
      </c>
      <c r="C27" s="18">
        <f t="shared" si="4"/>
        <v>0.14861498981055174</v>
      </c>
      <c r="D27" s="18">
        <f t="shared" si="5"/>
        <v>0.17156011774473545</v>
      </c>
      <c r="E27" s="19">
        <f t="shared" si="6"/>
        <v>2.2675623800383877</v>
      </c>
      <c r="F27" s="18">
        <f t="shared" si="7"/>
        <v>0.37548671068224143</v>
      </c>
      <c r="I27" s="14">
        <v>0.38779948867167924</v>
      </c>
      <c r="J27" s="14">
        <v>0.11657945561341687</v>
      </c>
      <c r="K27" s="21">
        <f t="shared" si="8"/>
        <v>0.50437894428509611</v>
      </c>
      <c r="L27" s="22"/>
    </row>
    <row r="28" spans="1:12" ht="16" x14ac:dyDescent="0.2">
      <c r="A28" s="17">
        <v>2010</v>
      </c>
      <c r="B28" s="18">
        <f t="shared" si="3"/>
        <v>0.10058168237137521</v>
      </c>
      <c r="C28" s="18">
        <f t="shared" si="4"/>
        <v>0.19360793320311662</v>
      </c>
      <c r="D28" s="18">
        <f t="shared" si="5"/>
        <v>0.16718538710854494</v>
      </c>
      <c r="E28" s="19">
        <f t="shared" si="6"/>
        <v>1.9248826291079812</v>
      </c>
      <c r="F28" s="18">
        <f t="shared" si="7"/>
        <v>0.35809312638580931</v>
      </c>
      <c r="I28" s="14">
        <v>0.30882590440078983</v>
      </c>
      <c r="J28" s="14">
        <v>0.24076308214486675</v>
      </c>
      <c r="K28" s="21">
        <f t="shared" si="8"/>
        <v>0.54958898654565658</v>
      </c>
      <c r="L28" s="22"/>
    </row>
    <row r="29" spans="1:12" ht="16" x14ac:dyDescent="0.2">
      <c r="A29" s="17">
        <v>2011</v>
      </c>
      <c r="B29" s="18">
        <f t="shared" si="3"/>
        <v>7.2880800131169043E-2</v>
      </c>
      <c r="C29" s="18">
        <f t="shared" si="4"/>
        <v>0.12438104607312674</v>
      </c>
      <c r="D29" s="18">
        <f t="shared" si="5"/>
        <v>0.2</v>
      </c>
      <c r="E29" s="19">
        <f t="shared" si="6"/>
        <v>1.7066366704161979</v>
      </c>
      <c r="F29" s="18">
        <f t="shared" si="7"/>
        <v>0.41405220142367521</v>
      </c>
      <c r="I29" s="14">
        <v>0.41387864928384666</v>
      </c>
      <c r="J29" s="14">
        <v>0.27000377962410715</v>
      </c>
      <c r="K29" s="21">
        <f t="shared" si="8"/>
        <v>0.68388242890795381</v>
      </c>
      <c r="L29" s="22"/>
    </row>
    <row r="30" spans="1:12" ht="16" x14ac:dyDescent="0.2">
      <c r="A30" s="17">
        <v>2012</v>
      </c>
      <c r="B30" s="18">
        <f t="shared" si="3"/>
        <v>4.8806113897609728E-2</v>
      </c>
      <c r="C30" s="18">
        <f t="shared" si="4"/>
        <v>0.10713079588237501</v>
      </c>
      <c r="D30" s="18">
        <f t="shared" si="5"/>
        <v>0.21393638444508373</v>
      </c>
      <c r="E30" s="19">
        <f t="shared" si="6"/>
        <v>2.1950281906714504</v>
      </c>
      <c r="F30" s="18">
        <f t="shared" si="7"/>
        <v>0.54442498540572093</v>
      </c>
      <c r="I30" s="14">
        <v>0.52278229550820021</v>
      </c>
      <c r="J30" s="14">
        <v>0.33621582567022701</v>
      </c>
      <c r="K30" s="21">
        <f t="shared" si="8"/>
        <v>0.85899812117842722</v>
      </c>
      <c r="L30" s="22"/>
    </row>
    <row r="31" spans="1:12" ht="16" x14ac:dyDescent="0.2">
      <c r="A31" s="17">
        <v>2013</v>
      </c>
      <c r="B31" s="18">
        <f t="shared" si="3"/>
        <v>3.7457133375124449E-2</v>
      </c>
      <c r="C31" s="18">
        <f t="shared" si="4"/>
        <v>0.10581511117666581</v>
      </c>
      <c r="D31" s="18">
        <f t="shared" si="5"/>
        <v>0.23518566318817066</v>
      </c>
      <c r="E31" s="19">
        <f t="shared" si="6"/>
        <v>2.8249655443985038</v>
      </c>
      <c r="F31" s="18">
        <f t="shared" si="7"/>
        <v>0.64601338165597988</v>
      </c>
      <c r="I31" s="14">
        <v>0.46040651685872813</v>
      </c>
      <c r="J31" s="14">
        <v>0.33468084334004389</v>
      </c>
      <c r="K31" s="21">
        <f t="shared" si="8"/>
        <v>0.79508736019877202</v>
      </c>
      <c r="L31" s="22"/>
    </row>
    <row r="32" spans="1:12" ht="16" x14ac:dyDescent="0.2">
      <c r="A32" s="17">
        <v>2014</v>
      </c>
      <c r="B32" s="18">
        <f t="shared" si="3"/>
        <v>4.2430257870863179E-2</v>
      </c>
      <c r="C32" s="18">
        <f t="shared" si="4"/>
        <v>0.10583350115557602</v>
      </c>
      <c r="D32" s="18">
        <f t="shared" si="5"/>
        <v>0.23641359072470439</v>
      </c>
      <c r="E32" s="19">
        <f t="shared" si="6"/>
        <v>2.4942931404678497</v>
      </c>
      <c r="F32" s="18">
        <f t="shared" si="7"/>
        <v>0.59908481333816599</v>
      </c>
      <c r="I32" s="14">
        <v>0.4046081238119914</v>
      </c>
      <c r="J32" s="14">
        <v>0.29584218093632908</v>
      </c>
      <c r="K32" s="21">
        <f t="shared" si="8"/>
        <v>0.70045030474832048</v>
      </c>
      <c r="L32" s="22"/>
    </row>
    <row r="33" spans="1:12" ht="16" x14ac:dyDescent="0.2">
      <c r="A33" s="17">
        <v>2015</v>
      </c>
      <c r="B33" s="18">
        <f t="shared" si="3"/>
        <v>1.2177640575260076E-2</v>
      </c>
      <c r="C33" s="18">
        <f t="shared" si="4"/>
        <v>7.9963571630994934E-2</v>
      </c>
      <c r="D33" s="18">
        <f t="shared" si="5"/>
        <v>0.29096196757214826</v>
      </c>
      <c r="E33" s="19">
        <f t="shared" si="6"/>
        <v>6.5664256665160412</v>
      </c>
      <c r="F33" s="18">
        <f t="shared" si="7"/>
        <v>0.84771014692220348</v>
      </c>
      <c r="I33" s="14">
        <v>0.2975601320860336</v>
      </c>
      <c r="J33" s="14">
        <v>0.39537059494771509</v>
      </c>
      <c r="K33" s="21">
        <f t="shared" si="8"/>
        <v>0.69293072703374869</v>
      </c>
      <c r="L33" s="22"/>
    </row>
    <row r="34" spans="1:12" ht="16" x14ac:dyDescent="0.2">
      <c r="K34" s="20"/>
      <c r="L34" s="22"/>
    </row>
    <row r="35" spans="1:12" ht="16" x14ac:dyDescent="0.2">
      <c r="K35" s="20"/>
      <c r="L35" s="22"/>
    </row>
    <row r="36" spans="1:12" ht="16" x14ac:dyDescent="0.2">
      <c r="K36" s="20"/>
      <c r="L36" s="22"/>
    </row>
    <row r="37" spans="1:12" ht="16" x14ac:dyDescent="0.2">
      <c r="K37" s="23"/>
      <c r="L37" s="22"/>
    </row>
    <row r="38" spans="1:12" x14ac:dyDescent="0.2">
      <c r="K38" s="23"/>
    </row>
    <row r="39" spans="1:12" x14ac:dyDescent="0.2">
      <c r="K39" s="23"/>
    </row>
  </sheetData>
  <autoFilter ref="A1:AS1">
    <sortState ref="A2:AO18">
      <sortCondition ref="A1:A18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 mercado int y mercado ex</vt:lpstr>
      <vt:lpstr>Hoja3</vt:lpstr>
      <vt:lpstr>20F2007-2015procesado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2016-08-11T15:05:16Z</dcterms:created>
  <dcterms:modified xsi:type="dcterms:W3CDTF">2016-08-19T02:40:44Z</dcterms:modified>
</cp:coreProperties>
</file>