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255" windowWidth="19425" windowHeight="10065" firstSheet="11" activeTab="15"/>
  </bookViews>
  <sheets>
    <sheet name="Indice" sheetId="1" r:id="rId1"/>
    <sheet name="Glosario" sheetId="21" r:id="rId2"/>
    <sheet name="1. PIB" sheetId="2" r:id="rId3"/>
    <sheet name="2. Consumo Intermedio" sheetId="3" r:id="rId4"/>
    <sheet name="3. Remuneraciones" sheetId="4" r:id="rId5"/>
    <sheet name="4. Capital fijo constante" sheetId="5" r:id="rId6"/>
    <sheet name="5. Consumo capital fijo" sheetId="6" r:id="rId7"/>
    <sheet name="6. Plusvalía " sheetId="7" r:id="rId8"/>
    <sheet name="7. Tasas de ganancia" sheetId="8" r:id="rId9"/>
    <sheet name="8. rotación del capital" sheetId="9" r:id="rId10"/>
    <sheet name="9. Renta de la tierra petrolera" sheetId="10" r:id="rId11"/>
    <sheet name="10. Tipos de cambio" sheetId="11" r:id="rId12"/>
    <sheet name="11. Precios" sheetId="13" r:id="rId13"/>
    <sheet name="12. Productividad" sheetId="14" r:id="rId14"/>
    <sheet name="13. Costos x barril" sheetId="15" r:id="rId15"/>
    <sheet name="14. PQ" sheetId="17" r:id="rId16"/>
    <sheet name="15. TGpetrorecalculo" sheetId="16" r:id="rId17"/>
    <sheet name="16. TGTotal1=2014" sheetId="19" r:id="rId18"/>
    <sheet name="17. TGnoPet" sheetId="20" r:id="rId19"/>
  </sheets>
  <externalReferences>
    <externalReference r:id="rId2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4" roundtripDataSignature="AMtx7miRskZ0SRQoUcX6F0hggh2BxRCINQ=="/>
    </ext>
  </extLst>
</workbook>
</file>

<file path=xl/calcChain.xml><?xml version="1.0" encoding="utf-8"?>
<calcChain xmlns="http://schemas.openxmlformats.org/spreadsheetml/2006/main">
  <c r="AJ3" i="17" l="1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2" i="8"/>
  <c r="P3" i="17"/>
  <c r="E2" i="17" l="1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32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" i="16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2" i="10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G2" i="17"/>
  <c r="AE2" i="17"/>
  <c r="AD2" i="17"/>
  <c r="S3" i="16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AA33" i="16" l="1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3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2" i="16"/>
  <c r="Z3" i="16"/>
  <c r="AB3" i="16" s="1"/>
  <c r="Z4" i="16"/>
  <c r="AB4" i="16" s="1"/>
  <c r="Z5" i="16"/>
  <c r="AB5" i="16" s="1"/>
  <c r="Z6" i="16"/>
  <c r="AB6" i="16" s="1"/>
  <c r="Z7" i="16"/>
  <c r="AB7" i="16" s="1"/>
  <c r="Z8" i="16"/>
  <c r="AB8" i="16" s="1"/>
  <c r="Z9" i="16"/>
  <c r="AB9" i="16" s="1"/>
  <c r="Z10" i="16"/>
  <c r="AB10" i="16" s="1"/>
  <c r="Z11" i="16"/>
  <c r="AB11" i="16" s="1"/>
  <c r="Z12" i="16"/>
  <c r="AB12" i="16" s="1"/>
  <c r="Z13" i="16"/>
  <c r="AB13" i="16" s="1"/>
  <c r="Z14" i="16"/>
  <c r="AB14" i="16" s="1"/>
  <c r="Z15" i="16"/>
  <c r="AB15" i="16" s="1"/>
  <c r="Z16" i="16"/>
  <c r="AB16" i="16" s="1"/>
  <c r="Z17" i="16"/>
  <c r="AB17" i="16" s="1"/>
  <c r="Z18" i="16"/>
  <c r="AB18" i="16" s="1"/>
  <c r="Z19" i="16"/>
  <c r="AB19" i="16" s="1"/>
  <c r="Z20" i="16"/>
  <c r="AB20" i="16" s="1"/>
  <c r="Z21" i="16"/>
  <c r="AB21" i="16" s="1"/>
  <c r="Z22" i="16"/>
  <c r="AB22" i="16" s="1"/>
  <c r="Z23" i="16"/>
  <c r="AB23" i="16" s="1"/>
  <c r="Z24" i="16"/>
  <c r="AB24" i="16" s="1"/>
  <c r="Z25" i="16"/>
  <c r="AB25" i="16" s="1"/>
  <c r="Z26" i="16"/>
  <c r="AB26" i="16" s="1"/>
  <c r="Z27" i="16"/>
  <c r="AB27" i="16" s="1"/>
  <c r="Z28" i="16"/>
  <c r="AB28" i="16" s="1"/>
  <c r="Z29" i="16"/>
  <c r="AB29" i="16" s="1"/>
  <c r="Z30" i="16"/>
  <c r="AB30" i="16" s="1"/>
  <c r="Z31" i="16"/>
  <c r="AB31" i="16" s="1"/>
  <c r="Z32" i="16"/>
  <c r="AB32" i="16" s="1"/>
  <c r="Z33" i="16"/>
  <c r="AB33" i="16" s="1"/>
  <c r="Z34" i="16"/>
  <c r="Z35" i="16"/>
  <c r="AB35" i="16" s="1"/>
  <c r="Z36" i="16"/>
  <c r="Z37" i="16"/>
  <c r="AB37" i="16" s="1"/>
  <c r="Z38" i="16"/>
  <c r="Z39" i="16"/>
  <c r="AB39" i="16" s="1"/>
  <c r="Z40" i="16"/>
  <c r="Z41" i="16"/>
  <c r="AB41" i="16" s="1"/>
  <c r="Z42" i="16"/>
  <c r="Z43" i="16"/>
  <c r="AB43" i="16" s="1"/>
  <c r="Z44" i="16"/>
  <c r="Z45" i="16"/>
  <c r="AB45" i="16" s="1"/>
  <c r="Z46" i="16"/>
  <c r="Z47" i="16"/>
  <c r="AB47" i="16" s="1"/>
  <c r="Z48" i="16"/>
  <c r="Z49" i="16"/>
  <c r="AB49" i="16" s="1"/>
  <c r="Z50" i="16"/>
  <c r="Z51" i="16"/>
  <c r="AB51" i="16" s="1"/>
  <c r="Z52" i="16"/>
  <c r="Z53" i="16"/>
  <c r="AB53" i="16" s="1"/>
  <c r="Z54" i="16"/>
  <c r="Z55" i="16"/>
  <c r="AB55" i="16" s="1"/>
  <c r="Z56" i="16"/>
  <c r="Z2" i="16"/>
  <c r="AB2" i="16" s="1"/>
  <c r="AB56" i="16" l="1"/>
  <c r="AB54" i="16"/>
  <c r="AB52" i="16"/>
  <c r="AB50" i="16"/>
  <c r="AB48" i="16"/>
  <c r="AB46" i="16"/>
  <c r="AB44" i="16"/>
  <c r="AB42" i="16"/>
  <c r="AB40" i="16"/>
  <c r="AB38" i="16"/>
  <c r="AB36" i="16"/>
  <c r="AB34" i="16"/>
  <c r="D44" i="10" l="1"/>
  <c r="I3" i="15" l="1"/>
  <c r="Z3" i="17"/>
  <c r="B3" i="15" s="1"/>
  <c r="Z4" i="17"/>
  <c r="B4" i="15" s="1"/>
  <c r="Z5" i="17"/>
  <c r="B5" i="15" s="1"/>
  <c r="Z6" i="17"/>
  <c r="B6" i="15" s="1"/>
  <c r="Z7" i="17"/>
  <c r="B7" i="15" s="1"/>
  <c r="Z8" i="17"/>
  <c r="B8" i="15" s="1"/>
  <c r="Z9" i="17"/>
  <c r="B9" i="15" s="1"/>
  <c r="Z10" i="17"/>
  <c r="B10" i="15" s="1"/>
  <c r="Z11" i="17"/>
  <c r="B11" i="15" s="1"/>
  <c r="Z12" i="17"/>
  <c r="B12" i="15" s="1"/>
  <c r="Z13" i="17"/>
  <c r="B13" i="15" s="1"/>
  <c r="Z14" i="17"/>
  <c r="B14" i="15" s="1"/>
  <c r="Z15" i="17"/>
  <c r="B15" i="15" s="1"/>
  <c r="Z16" i="17"/>
  <c r="B16" i="15" s="1"/>
  <c r="Z17" i="17"/>
  <c r="B17" i="15" s="1"/>
  <c r="Z18" i="17"/>
  <c r="B18" i="15" s="1"/>
  <c r="Z19" i="17"/>
  <c r="B19" i="15" s="1"/>
  <c r="Z20" i="17"/>
  <c r="B20" i="15" s="1"/>
  <c r="Z21" i="17"/>
  <c r="B21" i="15" s="1"/>
  <c r="Z22" i="17"/>
  <c r="B22" i="15" s="1"/>
  <c r="Z23" i="17"/>
  <c r="B23" i="15" s="1"/>
  <c r="Z24" i="17"/>
  <c r="B24" i="15" s="1"/>
  <c r="Z25" i="17"/>
  <c r="B25" i="15" s="1"/>
  <c r="Z26" i="17"/>
  <c r="B26" i="15" s="1"/>
  <c r="Z27" i="17"/>
  <c r="B27" i="15" s="1"/>
  <c r="Z28" i="17"/>
  <c r="B28" i="15" s="1"/>
  <c r="Z29" i="17"/>
  <c r="B29" i="15" s="1"/>
  <c r="Z30" i="17"/>
  <c r="B30" i="15" s="1"/>
  <c r="Z31" i="17"/>
  <c r="B31" i="15" s="1"/>
  <c r="Z32" i="17"/>
  <c r="B32" i="15" s="1"/>
  <c r="Z33" i="17"/>
  <c r="B33" i="15" s="1"/>
  <c r="Z34" i="17"/>
  <c r="B34" i="15" s="1"/>
  <c r="Z35" i="17"/>
  <c r="B35" i="15" s="1"/>
  <c r="Z36" i="17"/>
  <c r="B36" i="15" s="1"/>
  <c r="Z37" i="17"/>
  <c r="B37" i="15" s="1"/>
  <c r="Z38" i="17"/>
  <c r="B38" i="15" s="1"/>
  <c r="Z39" i="17"/>
  <c r="B39" i="15" s="1"/>
  <c r="Z40" i="17"/>
  <c r="B40" i="15" s="1"/>
  <c r="Z41" i="17"/>
  <c r="B41" i="15" s="1"/>
  <c r="Z42" i="17"/>
  <c r="B42" i="15" s="1"/>
  <c r="Z43" i="17"/>
  <c r="B43" i="15" s="1"/>
  <c r="Z44" i="17"/>
  <c r="B44" i="15" s="1"/>
  <c r="Z45" i="17"/>
  <c r="B45" i="15" s="1"/>
  <c r="Z46" i="17"/>
  <c r="B46" i="15" s="1"/>
  <c r="Z47" i="17"/>
  <c r="B47" i="15" s="1"/>
  <c r="Z48" i="17"/>
  <c r="B48" i="15" s="1"/>
  <c r="Z49" i="17"/>
  <c r="B49" i="15" s="1"/>
  <c r="Z50" i="17"/>
  <c r="B50" i="15" s="1"/>
  <c r="Z51" i="17"/>
  <c r="B51" i="15" s="1"/>
  <c r="Z52" i="17"/>
  <c r="B52" i="15" s="1"/>
  <c r="Z53" i="17"/>
  <c r="B53" i="15" s="1"/>
  <c r="Z54" i="17"/>
  <c r="B54" i="15" s="1"/>
  <c r="Z55" i="17"/>
  <c r="B55" i="15" s="1"/>
  <c r="Z56" i="17"/>
  <c r="B56" i="15" s="1"/>
  <c r="Z2" i="17"/>
  <c r="B2" i="15" s="1"/>
  <c r="D56" i="15" l="1"/>
  <c r="C56" i="15"/>
  <c r="D54" i="15"/>
  <c r="C54" i="15"/>
  <c r="D52" i="15"/>
  <c r="C52" i="15"/>
  <c r="D48" i="15"/>
  <c r="C48" i="15"/>
  <c r="D46" i="15"/>
  <c r="C46" i="15"/>
  <c r="D44" i="15"/>
  <c r="C44" i="15"/>
  <c r="D42" i="15"/>
  <c r="C42" i="15"/>
  <c r="D38" i="15"/>
  <c r="C38" i="15"/>
  <c r="D36" i="15"/>
  <c r="C36" i="15"/>
  <c r="D2" i="15"/>
  <c r="C2" i="15"/>
  <c r="D55" i="15"/>
  <c r="C55" i="15"/>
  <c r="D53" i="15"/>
  <c r="C53" i="15"/>
  <c r="D51" i="15"/>
  <c r="C51" i="15"/>
  <c r="D49" i="15"/>
  <c r="C49" i="15"/>
  <c r="D47" i="15"/>
  <c r="C47" i="15"/>
  <c r="D45" i="15"/>
  <c r="C45" i="15"/>
  <c r="D43" i="15"/>
  <c r="C43" i="15"/>
  <c r="D41" i="15"/>
  <c r="C41" i="15"/>
  <c r="D39" i="15"/>
  <c r="C39" i="15"/>
  <c r="D37" i="15"/>
  <c r="C37" i="15"/>
  <c r="D35" i="15"/>
  <c r="C35" i="15"/>
  <c r="D33" i="15"/>
  <c r="C33" i="15"/>
  <c r="D31" i="15"/>
  <c r="C31" i="15"/>
  <c r="D29" i="15"/>
  <c r="C29" i="15"/>
  <c r="D27" i="15"/>
  <c r="C27" i="15"/>
  <c r="D25" i="15"/>
  <c r="C25" i="15"/>
  <c r="D23" i="15"/>
  <c r="C23" i="15"/>
  <c r="D21" i="15"/>
  <c r="C21" i="15"/>
  <c r="D19" i="15"/>
  <c r="C19" i="15"/>
  <c r="D17" i="15"/>
  <c r="C17" i="15"/>
  <c r="D15" i="15"/>
  <c r="C15" i="15"/>
  <c r="D13" i="15"/>
  <c r="C13" i="15"/>
  <c r="D11" i="15"/>
  <c r="C11" i="15"/>
  <c r="D9" i="15"/>
  <c r="C9" i="15"/>
  <c r="D7" i="15"/>
  <c r="C7" i="15"/>
  <c r="D5" i="15"/>
  <c r="C5" i="15"/>
  <c r="D3" i="15"/>
  <c r="C3" i="15"/>
  <c r="D50" i="15"/>
  <c r="C50" i="15"/>
  <c r="D40" i="15"/>
  <c r="C40" i="15"/>
  <c r="D34" i="15"/>
  <c r="C34" i="15"/>
  <c r="D32" i="15"/>
  <c r="C32" i="15"/>
  <c r="D30" i="15"/>
  <c r="C30" i="15"/>
  <c r="D28" i="15"/>
  <c r="C28" i="15"/>
  <c r="D26" i="15"/>
  <c r="C26" i="15"/>
  <c r="D24" i="15"/>
  <c r="C24" i="15"/>
  <c r="D22" i="15"/>
  <c r="C22" i="15"/>
  <c r="D20" i="15"/>
  <c r="C20" i="15"/>
  <c r="D18" i="15"/>
  <c r="C18" i="15"/>
  <c r="D16" i="15"/>
  <c r="C16" i="15"/>
  <c r="D14" i="15"/>
  <c r="C14" i="15"/>
  <c r="D12" i="15"/>
  <c r="C12" i="15"/>
  <c r="D10" i="15"/>
  <c r="C10" i="15"/>
  <c r="D8" i="15"/>
  <c r="C8" i="15"/>
  <c r="D6" i="15"/>
  <c r="C6" i="15"/>
  <c r="D4" i="15"/>
  <c r="C4" i="15"/>
  <c r="D2" i="17"/>
  <c r="D3" i="6"/>
  <c r="D56" i="3" l="1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7" i="13"/>
  <c r="H58" i="13"/>
  <c r="H59" i="13"/>
  <c r="H56" i="13"/>
  <c r="V39" i="17" l="1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3" i="17"/>
  <c r="J2" i="19" l="1"/>
  <c r="K4" i="19" l="1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3" i="19"/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2" i="20"/>
  <c r="I3" i="19"/>
  <c r="M3" i="19" s="1"/>
  <c r="I4" i="19"/>
  <c r="M4" i="19" s="1"/>
  <c r="I5" i="19"/>
  <c r="M5" i="19" s="1"/>
  <c r="I6" i="19"/>
  <c r="M6" i="19" s="1"/>
  <c r="I7" i="19"/>
  <c r="M7" i="19" s="1"/>
  <c r="I8" i="19"/>
  <c r="M8" i="19" s="1"/>
  <c r="I9" i="19"/>
  <c r="M9" i="19" s="1"/>
  <c r="I10" i="19"/>
  <c r="M10" i="19" s="1"/>
  <c r="I11" i="19"/>
  <c r="M11" i="19" s="1"/>
  <c r="I12" i="19"/>
  <c r="M12" i="19" s="1"/>
  <c r="I13" i="19"/>
  <c r="M13" i="19" s="1"/>
  <c r="I14" i="19"/>
  <c r="M14" i="19" s="1"/>
  <c r="I15" i="19"/>
  <c r="M15" i="19" s="1"/>
  <c r="I16" i="19"/>
  <c r="M16" i="19" s="1"/>
  <c r="I17" i="19"/>
  <c r="M17" i="19" s="1"/>
  <c r="I18" i="19"/>
  <c r="M18" i="19" s="1"/>
  <c r="I19" i="19"/>
  <c r="M19" i="19" s="1"/>
  <c r="I20" i="19"/>
  <c r="M20" i="19" s="1"/>
  <c r="I21" i="19"/>
  <c r="M21" i="19" s="1"/>
  <c r="I22" i="19"/>
  <c r="M22" i="19" s="1"/>
  <c r="I23" i="19"/>
  <c r="M23" i="19" s="1"/>
  <c r="I24" i="19"/>
  <c r="M24" i="19" s="1"/>
  <c r="I25" i="19"/>
  <c r="M25" i="19" s="1"/>
  <c r="I26" i="19"/>
  <c r="M26" i="19" s="1"/>
  <c r="I27" i="19"/>
  <c r="M27" i="19" s="1"/>
  <c r="I28" i="19"/>
  <c r="M28" i="19" s="1"/>
  <c r="I29" i="19"/>
  <c r="M29" i="19" s="1"/>
  <c r="I30" i="19"/>
  <c r="M30" i="19" s="1"/>
  <c r="I31" i="19"/>
  <c r="M31" i="19" s="1"/>
  <c r="I32" i="19"/>
  <c r="M32" i="19" s="1"/>
  <c r="I33" i="19"/>
  <c r="M33" i="19" s="1"/>
  <c r="I34" i="19"/>
  <c r="M34" i="19" s="1"/>
  <c r="I35" i="19"/>
  <c r="M35" i="19" s="1"/>
  <c r="I36" i="19"/>
  <c r="M36" i="19" s="1"/>
  <c r="I37" i="19"/>
  <c r="M37" i="19" s="1"/>
  <c r="I38" i="19"/>
  <c r="M38" i="19" s="1"/>
  <c r="I39" i="19"/>
  <c r="M39" i="19" s="1"/>
  <c r="I40" i="19"/>
  <c r="M40" i="19" s="1"/>
  <c r="I41" i="19"/>
  <c r="M41" i="19" s="1"/>
  <c r="I42" i="19"/>
  <c r="M42" i="19" s="1"/>
  <c r="I43" i="19"/>
  <c r="M43" i="19" s="1"/>
  <c r="I44" i="19"/>
  <c r="M44" i="19" s="1"/>
  <c r="I45" i="19"/>
  <c r="M45" i="19" s="1"/>
  <c r="I46" i="19"/>
  <c r="M46" i="19" s="1"/>
  <c r="I47" i="19"/>
  <c r="M47" i="19" s="1"/>
  <c r="I48" i="19"/>
  <c r="M48" i="19" s="1"/>
  <c r="I49" i="19"/>
  <c r="M49" i="19" s="1"/>
  <c r="I50" i="19"/>
  <c r="M50" i="19" s="1"/>
  <c r="I51" i="19"/>
  <c r="M51" i="19" s="1"/>
  <c r="I52" i="19"/>
  <c r="M52" i="19" s="1"/>
  <c r="I53" i="19"/>
  <c r="M53" i="19" s="1"/>
  <c r="I54" i="19"/>
  <c r="M54" i="19" s="1"/>
  <c r="I55" i="19"/>
  <c r="M55" i="19" s="1"/>
  <c r="I56" i="19"/>
  <c r="M56" i="19" s="1"/>
  <c r="I2" i="19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2" i="4"/>
  <c r="S33" i="16"/>
  <c r="P33" i="16" s="1"/>
  <c r="S34" i="16"/>
  <c r="P34" i="16" s="1"/>
  <c r="S35" i="16"/>
  <c r="P35" i="16" s="1"/>
  <c r="S36" i="16"/>
  <c r="P36" i="16" s="1"/>
  <c r="S37" i="16"/>
  <c r="P37" i="16" s="1"/>
  <c r="S38" i="16"/>
  <c r="P38" i="16" s="1"/>
  <c r="S39" i="16"/>
  <c r="P39" i="16" s="1"/>
  <c r="S40" i="16"/>
  <c r="P40" i="16" s="1"/>
  <c r="S41" i="16"/>
  <c r="P41" i="16" s="1"/>
  <c r="S42" i="16"/>
  <c r="P42" i="16" s="1"/>
  <c r="S43" i="16"/>
  <c r="P43" i="16" s="1"/>
  <c r="S44" i="16"/>
  <c r="P44" i="16" s="1"/>
  <c r="S45" i="16"/>
  <c r="P45" i="16" s="1"/>
  <c r="S46" i="16"/>
  <c r="P46" i="16" s="1"/>
  <c r="S47" i="16"/>
  <c r="P47" i="16" s="1"/>
  <c r="S48" i="16"/>
  <c r="P48" i="16" s="1"/>
  <c r="S49" i="16"/>
  <c r="P49" i="16" s="1"/>
  <c r="S50" i="16"/>
  <c r="P50" i="16" s="1"/>
  <c r="S51" i="16"/>
  <c r="P51" i="16" s="1"/>
  <c r="S52" i="16"/>
  <c r="P52" i="16" s="1"/>
  <c r="S53" i="16"/>
  <c r="P53" i="16" s="1"/>
  <c r="S54" i="16"/>
  <c r="P54" i="16" s="1"/>
  <c r="S55" i="16"/>
  <c r="P55" i="16" s="1"/>
  <c r="S56" i="16"/>
  <c r="P56" i="16" s="1"/>
  <c r="S32" i="16"/>
  <c r="P32" i="16" s="1"/>
  <c r="S4" i="16"/>
  <c r="P4" i="16" s="1"/>
  <c r="S5" i="16"/>
  <c r="P5" i="16" s="1"/>
  <c r="S6" i="16"/>
  <c r="P6" i="16" s="1"/>
  <c r="S7" i="16"/>
  <c r="P7" i="16" s="1"/>
  <c r="S8" i="16"/>
  <c r="P8" i="16" s="1"/>
  <c r="S9" i="16"/>
  <c r="P9" i="16" s="1"/>
  <c r="S10" i="16"/>
  <c r="P10" i="16" s="1"/>
  <c r="S11" i="16"/>
  <c r="P11" i="16" s="1"/>
  <c r="S12" i="16"/>
  <c r="P12" i="16" s="1"/>
  <c r="S13" i="16"/>
  <c r="P13" i="16" s="1"/>
  <c r="S14" i="16"/>
  <c r="P14" i="16" s="1"/>
  <c r="S15" i="16"/>
  <c r="P15" i="16" s="1"/>
  <c r="S16" i="16"/>
  <c r="P16" i="16" s="1"/>
  <c r="S17" i="16"/>
  <c r="P17" i="16" s="1"/>
  <c r="S18" i="16"/>
  <c r="P18" i="16" s="1"/>
  <c r="S19" i="16"/>
  <c r="P19" i="16" s="1"/>
  <c r="S20" i="16"/>
  <c r="P20" i="16" s="1"/>
  <c r="S21" i="16"/>
  <c r="P21" i="16" s="1"/>
  <c r="S22" i="16"/>
  <c r="P22" i="16" s="1"/>
  <c r="S23" i="16"/>
  <c r="P23" i="16" s="1"/>
  <c r="S24" i="16"/>
  <c r="P24" i="16" s="1"/>
  <c r="S25" i="16"/>
  <c r="P25" i="16" s="1"/>
  <c r="S26" i="16"/>
  <c r="P26" i="16" s="1"/>
  <c r="S27" i="16"/>
  <c r="P27" i="16" s="1"/>
  <c r="S28" i="16"/>
  <c r="P28" i="16" s="1"/>
  <c r="S29" i="16"/>
  <c r="P29" i="16" s="1"/>
  <c r="S30" i="16"/>
  <c r="P30" i="16" s="1"/>
  <c r="S31" i="16"/>
  <c r="P31" i="16" s="1"/>
  <c r="P3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2" i="19"/>
  <c r="E3" i="19"/>
  <c r="L3" i="19" s="1"/>
  <c r="E4" i="19"/>
  <c r="L4" i="19" s="1"/>
  <c r="E5" i="19"/>
  <c r="L5" i="19" s="1"/>
  <c r="E6" i="19"/>
  <c r="L6" i="19" s="1"/>
  <c r="E7" i="19"/>
  <c r="L7" i="19" s="1"/>
  <c r="E8" i="19"/>
  <c r="L8" i="19" s="1"/>
  <c r="E9" i="19"/>
  <c r="L9" i="19" s="1"/>
  <c r="E10" i="19"/>
  <c r="L10" i="19" s="1"/>
  <c r="E11" i="19"/>
  <c r="L11" i="19" s="1"/>
  <c r="E12" i="19"/>
  <c r="L12" i="19" s="1"/>
  <c r="E13" i="19"/>
  <c r="L13" i="19" s="1"/>
  <c r="E14" i="19"/>
  <c r="L14" i="19" s="1"/>
  <c r="E15" i="19"/>
  <c r="L15" i="19" s="1"/>
  <c r="E16" i="19"/>
  <c r="L16" i="19" s="1"/>
  <c r="E17" i="19"/>
  <c r="L17" i="19" s="1"/>
  <c r="E18" i="19"/>
  <c r="L18" i="19" s="1"/>
  <c r="E19" i="19"/>
  <c r="L19" i="19" s="1"/>
  <c r="E20" i="19"/>
  <c r="L20" i="19" s="1"/>
  <c r="E21" i="19"/>
  <c r="L21" i="19" s="1"/>
  <c r="E22" i="19"/>
  <c r="L22" i="19" s="1"/>
  <c r="E23" i="19"/>
  <c r="L23" i="19" s="1"/>
  <c r="E24" i="19"/>
  <c r="L24" i="19" s="1"/>
  <c r="E25" i="19"/>
  <c r="L25" i="19" s="1"/>
  <c r="E26" i="19"/>
  <c r="L26" i="19" s="1"/>
  <c r="E27" i="19"/>
  <c r="L27" i="19" s="1"/>
  <c r="E28" i="19"/>
  <c r="L28" i="19" s="1"/>
  <c r="E29" i="19"/>
  <c r="L29" i="19" s="1"/>
  <c r="E30" i="19"/>
  <c r="L30" i="19" s="1"/>
  <c r="E31" i="19"/>
  <c r="L31" i="19" s="1"/>
  <c r="E32" i="19"/>
  <c r="L32" i="19" s="1"/>
  <c r="E33" i="19"/>
  <c r="L33" i="19" s="1"/>
  <c r="E34" i="19"/>
  <c r="L34" i="19" s="1"/>
  <c r="E35" i="19"/>
  <c r="L35" i="19" s="1"/>
  <c r="E36" i="19"/>
  <c r="L36" i="19" s="1"/>
  <c r="E37" i="19"/>
  <c r="L37" i="19" s="1"/>
  <c r="E38" i="19"/>
  <c r="L38" i="19" s="1"/>
  <c r="E39" i="19"/>
  <c r="L39" i="19" s="1"/>
  <c r="E40" i="19"/>
  <c r="L40" i="19" s="1"/>
  <c r="E41" i="19"/>
  <c r="L41" i="19" s="1"/>
  <c r="E42" i="19"/>
  <c r="L42" i="19" s="1"/>
  <c r="E43" i="19"/>
  <c r="L43" i="19" s="1"/>
  <c r="E44" i="19"/>
  <c r="L44" i="19" s="1"/>
  <c r="E45" i="19"/>
  <c r="L45" i="19" s="1"/>
  <c r="E46" i="19"/>
  <c r="L46" i="19" s="1"/>
  <c r="E47" i="19"/>
  <c r="L47" i="19" s="1"/>
  <c r="E48" i="19"/>
  <c r="L48" i="19" s="1"/>
  <c r="E49" i="19"/>
  <c r="L49" i="19" s="1"/>
  <c r="E50" i="19"/>
  <c r="L50" i="19" s="1"/>
  <c r="E51" i="19"/>
  <c r="L51" i="19" s="1"/>
  <c r="E52" i="19"/>
  <c r="L52" i="19" s="1"/>
  <c r="E53" i="19"/>
  <c r="L53" i="19" s="1"/>
  <c r="E54" i="19"/>
  <c r="L54" i="19" s="1"/>
  <c r="E55" i="19"/>
  <c r="L55" i="19" s="1"/>
  <c r="E56" i="19"/>
  <c r="L56" i="19" s="1"/>
  <c r="E2" i="19"/>
  <c r="L2" i="19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2" i="19"/>
  <c r="B3" i="19"/>
  <c r="G3" i="19" s="1"/>
  <c r="O3" i="19" s="1"/>
  <c r="B4" i="19"/>
  <c r="B5" i="19"/>
  <c r="G5" i="19" s="1"/>
  <c r="O5" i="19" s="1"/>
  <c r="B6" i="19"/>
  <c r="B7" i="19"/>
  <c r="B8" i="19"/>
  <c r="B9" i="19"/>
  <c r="G9" i="19" s="1"/>
  <c r="O9" i="19" s="1"/>
  <c r="B10" i="19"/>
  <c r="B11" i="19"/>
  <c r="G11" i="19" s="1"/>
  <c r="O11" i="19" s="1"/>
  <c r="B12" i="19"/>
  <c r="B13" i="19"/>
  <c r="B14" i="19"/>
  <c r="B15" i="19"/>
  <c r="B16" i="19"/>
  <c r="B17" i="19"/>
  <c r="G17" i="19" s="1"/>
  <c r="O17" i="19" s="1"/>
  <c r="B18" i="19"/>
  <c r="B19" i="19"/>
  <c r="G19" i="19" s="1"/>
  <c r="O19" i="19" s="1"/>
  <c r="B20" i="19"/>
  <c r="B21" i="19"/>
  <c r="B22" i="19"/>
  <c r="B23" i="19"/>
  <c r="B24" i="19"/>
  <c r="B25" i="19"/>
  <c r="G25" i="19" s="1"/>
  <c r="O25" i="19" s="1"/>
  <c r="B26" i="19"/>
  <c r="G26" i="19" s="1"/>
  <c r="O26" i="19" s="1"/>
  <c r="B27" i="19"/>
  <c r="B28" i="19"/>
  <c r="B29" i="19"/>
  <c r="G29" i="19" s="1"/>
  <c r="O29" i="19" s="1"/>
  <c r="B30" i="19"/>
  <c r="G30" i="19" s="1"/>
  <c r="O30" i="19" s="1"/>
  <c r="B31" i="19"/>
  <c r="G31" i="19" s="1"/>
  <c r="O31" i="19" s="1"/>
  <c r="B32" i="19"/>
  <c r="B33" i="19"/>
  <c r="B34" i="19"/>
  <c r="G34" i="19" s="1"/>
  <c r="O34" i="19" s="1"/>
  <c r="B35" i="19"/>
  <c r="G35" i="19" s="1"/>
  <c r="O35" i="19" s="1"/>
  <c r="B36" i="19"/>
  <c r="B37" i="19"/>
  <c r="B38" i="19"/>
  <c r="B39" i="19"/>
  <c r="G39" i="19" s="1"/>
  <c r="O39" i="19" s="1"/>
  <c r="B40" i="19"/>
  <c r="B41" i="19"/>
  <c r="B42" i="19"/>
  <c r="B43" i="19"/>
  <c r="G43" i="19" s="1"/>
  <c r="O43" i="19" s="1"/>
  <c r="B44" i="19"/>
  <c r="G44" i="19" s="1"/>
  <c r="O44" i="19" s="1"/>
  <c r="B45" i="19"/>
  <c r="B46" i="19"/>
  <c r="G46" i="19" s="1"/>
  <c r="O46" i="19" s="1"/>
  <c r="B47" i="19"/>
  <c r="G47" i="19" s="1"/>
  <c r="O47" i="19" s="1"/>
  <c r="B48" i="19"/>
  <c r="G48" i="19" s="1"/>
  <c r="O48" i="19" s="1"/>
  <c r="B49" i="19"/>
  <c r="B50" i="19"/>
  <c r="G50" i="19" s="1"/>
  <c r="O50" i="19" s="1"/>
  <c r="B51" i="19"/>
  <c r="G51" i="19" s="1"/>
  <c r="O51" i="19" s="1"/>
  <c r="B52" i="19"/>
  <c r="G52" i="19" s="1"/>
  <c r="O52" i="19" s="1"/>
  <c r="B53" i="19"/>
  <c r="G53" i="19" s="1"/>
  <c r="O53" i="19" s="1"/>
  <c r="B54" i="19"/>
  <c r="G54" i="19" s="1"/>
  <c r="O54" i="19" s="1"/>
  <c r="B55" i="19"/>
  <c r="G55" i="19" s="1"/>
  <c r="O55" i="19" s="1"/>
  <c r="B56" i="19"/>
  <c r="G56" i="19" s="1"/>
  <c r="O56" i="19" s="1"/>
  <c r="B2" i="19"/>
  <c r="G49" i="19"/>
  <c r="O49" i="19" s="1"/>
  <c r="G45" i="19"/>
  <c r="O45" i="19" s="1"/>
  <c r="G41" i="19"/>
  <c r="O41" i="19" s="1"/>
  <c r="G37" i="19"/>
  <c r="O37" i="19" s="1"/>
  <c r="G33" i="19"/>
  <c r="O33" i="19" s="1"/>
  <c r="G27" i="19"/>
  <c r="O27" i="19" s="1"/>
  <c r="G23" i="19"/>
  <c r="O23" i="19" s="1"/>
  <c r="G22" i="19"/>
  <c r="O22" i="19" s="1"/>
  <c r="G21" i="19"/>
  <c r="O21" i="19" s="1"/>
  <c r="G18" i="19"/>
  <c r="O18" i="19" s="1"/>
  <c r="G15" i="19"/>
  <c r="O15" i="19" s="1"/>
  <c r="G14" i="19"/>
  <c r="O14" i="19" s="1"/>
  <c r="G13" i="19"/>
  <c r="O13" i="19" s="1"/>
  <c r="G10" i="19"/>
  <c r="O10" i="19" s="1"/>
  <c r="G7" i="19"/>
  <c r="O7" i="19" s="1"/>
  <c r="G4" i="19"/>
  <c r="O4" i="19" s="1"/>
  <c r="J3" i="7"/>
  <c r="G3" i="7" s="1"/>
  <c r="J4" i="7"/>
  <c r="G4" i="7" s="1"/>
  <c r="J5" i="7"/>
  <c r="G5" i="7" s="1"/>
  <c r="J6" i="7"/>
  <c r="G6" i="7" s="1"/>
  <c r="J7" i="7"/>
  <c r="G7" i="7" s="1"/>
  <c r="J8" i="7"/>
  <c r="G8" i="7" s="1"/>
  <c r="J9" i="7"/>
  <c r="G9" i="7" s="1"/>
  <c r="J10" i="7"/>
  <c r="G10" i="7" s="1"/>
  <c r="J11" i="7"/>
  <c r="G11" i="7" s="1"/>
  <c r="J12" i="7"/>
  <c r="G12" i="7" s="1"/>
  <c r="J13" i="7"/>
  <c r="G13" i="7" s="1"/>
  <c r="J14" i="7"/>
  <c r="G14" i="7" s="1"/>
  <c r="J15" i="7"/>
  <c r="G15" i="7" s="1"/>
  <c r="J16" i="7"/>
  <c r="G16" i="7" s="1"/>
  <c r="J17" i="7"/>
  <c r="G17" i="7" s="1"/>
  <c r="J18" i="7"/>
  <c r="G18" i="7" s="1"/>
  <c r="J19" i="7"/>
  <c r="G19" i="7" s="1"/>
  <c r="J20" i="7"/>
  <c r="G20" i="7" s="1"/>
  <c r="J21" i="7"/>
  <c r="G21" i="7" s="1"/>
  <c r="J22" i="7"/>
  <c r="G22" i="7" s="1"/>
  <c r="J23" i="7"/>
  <c r="G23" i="7" s="1"/>
  <c r="J24" i="7"/>
  <c r="G24" i="7" s="1"/>
  <c r="J25" i="7"/>
  <c r="G25" i="7" s="1"/>
  <c r="J26" i="7"/>
  <c r="G26" i="7" s="1"/>
  <c r="J27" i="7"/>
  <c r="G27" i="7" s="1"/>
  <c r="J28" i="7"/>
  <c r="G28" i="7" s="1"/>
  <c r="J29" i="7"/>
  <c r="G29" i="7" s="1"/>
  <c r="J30" i="7"/>
  <c r="G30" i="7" s="1"/>
  <c r="J31" i="7"/>
  <c r="G31" i="7" s="1"/>
  <c r="J32" i="7"/>
  <c r="G32" i="7" s="1"/>
  <c r="J33" i="7"/>
  <c r="G33" i="7" s="1"/>
  <c r="J34" i="7"/>
  <c r="G34" i="7" s="1"/>
  <c r="J35" i="7"/>
  <c r="G35" i="7" s="1"/>
  <c r="J36" i="7"/>
  <c r="G36" i="7" s="1"/>
  <c r="J37" i="7"/>
  <c r="G37" i="7" s="1"/>
  <c r="J38" i="7"/>
  <c r="G38" i="7" s="1"/>
  <c r="J39" i="7"/>
  <c r="G39" i="7" s="1"/>
  <c r="J40" i="7"/>
  <c r="G40" i="7" s="1"/>
  <c r="J41" i="7"/>
  <c r="G41" i="7" s="1"/>
  <c r="J42" i="7"/>
  <c r="G42" i="7" s="1"/>
  <c r="J43" i="7"/>
  <c r="G43" i="7" s="1"/>
  <c r="J44" i="7"/>
  <c r="G44" i="7" s="1"/>
  <c r="J45" i="7"/>
  <c r="G45" i="7" s="1"/>
  <c r="J46" i="7"/>
  <c r="G46" i="7" s="1"/>
  <c r="J47" i="7"/>
  <c r="G47" i="7" s="1"/>
  <c r="J48" i="7"/>
  <c r="G48" i="7" s="1"/>
  <c r="J49" i="7"/>
  <c r="G49" i="7" s="1"/>
  <c r="J50" i="7"/>
  <c r="G50" i="7" s="1"/>
  <c r="J51" i="7"/>
  <c r="G51" i="7" s="1"/>
  <c r="J52" i="7"/>
  <c r="G52" i="7" s="1"/>
  <c r="J53" i="7"/>
  <c r="G53" i="7" s="1"/>
  <c r="J54" i="7"/>
  <c r="G54" i="7" s="1"/>
  <c r="J55" i="7"/>
  <c r="G55" i="7" s="1"/>
  <c r="J2" i="7"/>
  <c r="G2" i="7" s="1"/>
  <c r="I3" i="7"/>
  <c r="F3" i="7" s="1"/>
  <c r="I4" i="7"/>
  <c r="F4" i="7" s="1"/>
  <c r="I5" i="7"/>
  <c r="F5" i="7" s="1"/>
  <c r="I6" i="7"/>
  <c r="F6" i="7" s="1"/>
  <c r="I7" i="7"/>
  <c r="F7" i="7" s="1"/>
  <c r="I8" i="7"/>
  <c r="F8" i="7" s="1"/>
  <c r="I9" i="7"/>
  <c r="F9" i="7" s="1"/>
  <c r="I10" i="7"/>
  <c r="F10" i="7" s="1"/>
  <c r="I11" i="7"/>
  <c r="F11" i="7" s="1"/>
  <c r="I12" i="7"/>
  <c r="F12" i="7" s="1"/>
  <c r="I13" i="7"/>
  <c r="F13" i="7" s="1"/>
  <c r="I14" i="7"/>
  <c r="F14" i="7" s="1"/>
  <c r="I15" i="7"/>
  <c r="F15" i="7" s="1"/>
  <c r="I16" i="7"/>
  <c r="F16" i="7" s="1"/>
  <c r="I17" i="7"/>
  <c r="F17" i="7" s="1"/>
  <c r="I18" i="7"/>
  <c r="F18" i="7" s="1"/>
  <c r="I19" i="7"/>
  <c r="F19" i="7" s="1"/>
  <c r="I20" i="7"/>
  <c r="F20" i="7" s="1"/>
  <c r="I21" i="7"/>
  <c r="F21" i="7" s="1"/>
  <c r="I22" i="7"/>
  <c r="F22" i="7" s="1"/>
  <c r="I23" i="7"/>
  <c r="F23" i="7" s="1"/>
  <c r="I24" i="7"/>
  <c r="F24" i="7" s="1"/>
  <c r="I25" i="7"/>
  <c r="F25" i="7" s="1"/>
  <c r="I26" i="7"/>
  <c r="F26" i="7" s="1"/>
  <c r="I27" i="7"/>
  <c r="F27" i="7" s="1"/>
  <c r="I28" i="7"/>
  <c r="F28" i="7" s="1"/>
  <c r="I29" i="7"/>
  <c r="F29" i="7" s="1"/>
  <c r="I30" i="7"/>
  <c r="F30" i="7" s="1"/>
  <c r="I31" i="7"/>
  <c r="F31" i="7" s="1"/>
  <c r="I32" i="7"/>
  <c r="F32" i="7" s="1"/>
  <c r="I33" i="7"/>
  <c r="F33" i="7" s="1"/>
  <c r="I34" i="7"/>
  <c r="F34" i="7" s="1"/>
  <c r="I35" i="7"/>
  <c r="F35" i="7" s="1"/>
  <c r="I36" i="7"/>
  <c r="F36" i="7" s="1"/>
  <c r="I37" i="7"/>
  <c r="F37" i="7" s="1"/>
  <c r="I38" i="7"/>
  <c r="F38" i="7" s="1"/>
  <c r="I39" i="7"/>
  <c r="F39" i="7" s="1"/>
  <c r="I40" i="7"/>
  <c r="F40" i="7" s="1"/>
  <c r="I41" i="7"/>
  <c r="F41" i="7" s="1"/>
  <c r="I42" i="7"/>
  <c r="F42" i="7" s="1"/>
  <c r="I43" i="7"/>
  <c r="F43" i="7" s="1"/>
  <c r="I44" i="7"/>
  <c r="F44" i="7" s="1"/>
  <c r="I45" i="7"/>
  <c r="F45" i="7" s="1"/>
  <c r="I46" i="7"/>
  <c r="F46" i="7" s="1"/>
  <c r="I47" i="7"/>
  <c r="F47" i="7" s="1"/>
  <c r="I48" i="7"/>
  <c r="F48" i="7" s="1"/>
  <c r="I49" i="7"/>
  <c r="F49" i="7" s="1"/>
  <c r="I50" i="7"/>
  <c r="F50" i="7" s="1"/>
  <c r="I51" i="7"/>
  <c r="F51" i="7" s="1"/>
  <c r="I52" i="7"/>
  <c r="F52" i="7" s="1"/>
  <c r="I53" i="7"/>
  <c r="F53" i="7" s="1"/>
  <c r="I54" i="7"/>
  <c r="F54" i="7" s="1"/>
  <c r="I55" i="7"/>
  <c r="F55" i="7" s="1"/>
  <c r="I2" i="7"/>
  <c r="F2" i="7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F55" i="20" s="1"/>
  <c r="G55" i="20" s="1"/>
  <c r="O55" i="20" s="1"/>
  <c r="D56" i="6"/>
  <c r="D2" i="6"/>
  <c r="F2" i="20" s="1"/>
  <c r="G2" i="20" s="1"/>
  <c r="D3" i="5"/>
  <c r="E3" i="20" s="1"/>
  <c r="D4" i="5"/>
  <c r="E4" i="20" s="1"/>
  <c r="D5" i="5"/>
  <c r="E5" i="20" s="1"/>
  <c r="D6" i="5"/>
  <c r="E6" i="20" s="1"/>
  <c r="D7" i="5"/>
  <c r="E7" i="20" s="1"/>
  <c r="D8" i="5"/>
  <c r="E8" i="20" s="1"/>
  <c r="D9" i="5"/>
  <c r="E9" i="20" s="1"/>
  <c r="D10" i="5"/>
  <c r="E10" i="20" s="1"/>
  <c r="D11" i="5"/>
  <c r="E11" i="20" s="1"/>
  <c r="D12" i="5"/>
  <c r="E12" i="20" s="1"/>
  <c r="D13" i="5"/>
  <c r="E13" i="20" s="1"/>
  <c r="D14" i="5"/>
  <c r="E14" i="20" s="1"/>
  <c r="D15" i="5"/>
  <c r="E15" i="20" s="1"/>
  <c r="D16" i="5"/>
  <c r="E16" i="20" s="1"/>
  <c r="D17" i="5"/>
  <c r="E17" i="20" s="1"/>
  <c r="D18" i="5"/>
  <c r="E18" i="20" s="1"/>
  <c r="D19" i="5"/>
  <c r="E19" i="20" s="1"/>
  <c r="D20" i="5"/>
  <c r="E20" i="20" s="1"/>
  <c r="D21" i="5"/>
  <c r="E21" i="20" s="1"/>
  <c r="D22" i="5"/>
  <c r="E22" i="20" s="1"/>
  <c r="D23" i="5"/>
  <c r="E23" i="20" s="1"/>
  <c r="D24" i="5"/>
  <c r="E24" i="20" s="1"/>
  <c r="D25" i="5"/>
  <c r="E25" i="20" s="1"/>
  <c r="D26" i="5"/>
  <c r="E26" i="20" s="1"/>
  <c r="D27" i="5"/>
  <c r="E27" i="20" s="1"/>
  <c r="D28" i="5"/>
  <c r="E28" i="20" s="1"/>
  <c r="D29" i="5"/>
  <c r="E29" i="20" s="1"/>
  <c r="D30" i="5"/>
  <c r="E30" i="20" s="1"/>
  <c r="D31" i="5"/>
  <c r="E31" i="20" s="1"/>
  <c r="D32" i="5"/>
  <c r="E32" i="20" s="1"/>
  <c r="D33" i="5"/>
  <c r="E33" i="20" s="1"/>
  <c r="D34" i="5"/>
  <c r="E34" i="20" s="1"/>
  <c r="D35" i="5"/>
  <c r="E35" i="20" s="1"/>
  <c r="D36" i="5"/>
  <c r="E36" i="20" s="1"/>
  <c r="D37" i="5"/>
  <c r="E37" i="20" s="1"/>
  <c r="D38" i="5"/>
  <c r="E38" i="20" s="1"/>
  <c r="D39" i="5"/>
  <c r="E39" i="20" s="1"/>
  <c r="D40" i="5"/>
  <c r="E40" i="20" s="1"/>
  <c r="D41" i="5"/>
  <c r="E41" i="20" s="1"/>
  <c r="D42" i="5"/>
  <c r="E42" i="20" s="1"/>
  <c r="D43" i="5"/>
  <c r="E43" i="20" s="1"/>
  <c r="D44" i="5"/>
  <c r="E44" i="20" s="1"/>
  <c r="D45" i="5"/>
  <c r="E45" i="20" s="1"/>
  <c r="D46" i="5"/>
  <c r="E46" i="20" s="1"/>
  <c r="D47" i="5"/>
  <c r="E47" i="20" s="1"/>
  <c r="D48" i="5"/>
  <c r="E48" i="20" s="1"/>
  <c r="D49" i="5"/>
  <c r="E49" i="20" s="1"/>
  <c r="D50" i="5"/>
  <c r="E50" i="20" s="1"/>
  <c r="D51" i="5"/>
  <c r="E51" i="20" s="1"/>
  <c r="D52" i="5"/>
  <c r="E52" i="20" s="1"/>
  <c r="D53" i="5"/>
  <c r="E53" i="20" s="1"/>
  <c r="D54" i="5"/>
  <c r="E54" i="20" s="1"/>
  <c r="D55" i="5"/>
  <c r="E55" i="20" s="1"/>
  <c r="D56" i="5"/>
  <c r="E56" i="20" s="1"/>
  <c r="D2" i="5"/>
  <c r="E2" i="20" s="1"/>
  <c r="L3" i="20" l="1"/>
  <c r="M3" i="20" s="1"/>
  <c r="L7" i="20"/>
  <c r="M7" i="20" s="1"/>
  <c r="L11" i="20"/>
  <c r="M11" i="20" s="1"/>
  <c r="L15" i="20"/>
  <c r="M15" i="20" s="1"/>
  <c r="L19" i="20"/>
  <c r="M19" i="20" s="1"/>
  <c r="L23" i="20"/>
  <c r="M23" i="20" s="1"/>
  <c r="L27" i="20"/>
  <c r="M27" i="20" s="1"/>
  <c r="L31" i="20"/>
  <c r="M31" i="20" s="1"/>
  <c r="L35" i="20"/>
  <c r="M35" i="20" s="1"/>
  <c r="L39" i="20"/>
  <c r="M39" i="20" s="1"/>
  <c r="L43" i="20"/>
  <c r="M43" i="20" s="1"/>
  <c r="L47" i="20"/>
  <c r="M47" i="20" s="1"/>
  <c r="L51" i="20"/>
  <c r="M51" i="20" s="1"/>
  <c r="L55" i="20"/>
  <c r="M55" i="20" s="1"/>
  <c r="L6" i="20"/>
  <c r="M6" i="20" s="1"/>
  <c r="L10" i="20"/>
  <c r="M10" i="20" s="1"/>
  <c r="L14" i="20"/>
  <c r="M14" i="20" s="1"/>
  <c r="L18" i="20"/>
  <c r="M18" i="20" s="1"/>
  <c r="L22" i="20"/>
  <c r="M22" i="20" s="1"/>
  <c r="L26" i="20"/>
  <c r="M26" i="20" s="1"/>
  <c r="L30" i="20"/>
  <c r="M30" i="20" s="1"/>
  <c r="L34" i="20"/>
  <c r="M34" i="20" s="1"/>
  <c r="L38" i="20"/>
  <c r="M38" i="20" s="1"/>
  <c r="L42" i="20"/>
  <c r="M42" i="20" s="1"/>
  <c r="L46" i="20"/>
  <c r="M46" i="20" s="1"/>
  <c r="N46" i="20" s="1"/>
  <c r="I45" i="8" s="1"/>
  <c r="L50" i="20"/>
  <c r="M50" i="20" s="1"/>
  <c r="L54" i="20"/>
  <c r="M54" i="20" s="1"/>
  <c r="L5" i="20"/>
  <c r="M5" i="20" s="1"/>
  <c r="L9" i="20"/>
  <c r="M9" i="20" s="1"/>
  <c r="L13" i="20"/>
  <c r="M13" i="20" s="1"/>
  <c r="L17" i="20"/>
  <c r="M17" i="20" s="1"/>
  <c r="L21" i="20"/>
  <c r="M21" i="20" s="1"/>
  <c r="L25" i="20"/>
  <c r="M25" i="20" s="1"/>
  <c r="L29" i="20"/>
  <c r="M29" i="20" s="1"/>
  <c r="L33" i="20"/>
  <c r="M33" i="20" s="1"/>
  <c r="N33" i="20" s="1"/>
  <c r="I32" i="8" s="1"/>
  <c r="AA33" i="17" s="1"/>
  <c r="AB33" i="17" s="1"/>
  <c r="L37" i="20"/>
  <c r="M37" i="20" s="1"/>
  <c r="L41" i="20"/>
  <c r="M41" i="20" s="1"/>
  <c r="N41" i="20" s="1"/>
  <c r="I40" i="8" s="1"/>
  <c r="AA41" i="17" s="1"/>
  <c r="AB41" i="17" s="1"/>
  <c r="L45" i="20"/>
  <c r="M45" i="20" s="1"/>
  <c r="L49" i="20"/>
  <c r="M49" i="20" s="1"/>
  <c r="N49" i="20" s="1"/>
  <c r="I48" i="8" s="1"/>
  <c r="AA49" i="17" s="1"/>
  <c r="AB49" i="17" s="1"/>
  <c r="L53" i="20"/>
  <c r="M53" i="20" s="1"/>
  <c r="L4" i="20"/>
  <c r="M4" i="20" s="1"/>
  <c r="L8" i="20"/>
  <c r="M8" i="20" s="1"/>
  <c r="L12" i="20"/>
  <c r="M12" i="20" s="1"/>
  <c r="L16" i="20"/>
  <c r="M16" i="20" s="1"/>
  <c r="L20" i="20"/>
  <c r="M20" i="20" s="1"/>
  <c r="L24" i="20"/>
  <c r="M24" i="20" s="1"/>
  <c r="L28" i="20"/>
  <c r="M28" i="20" s="1"/>
  <c r="L32" i="20"/>
  <c r="M32" i="20" s="1"/>
  <c r="N32" i="20" s="1"/>
  <c r="I31" i="8" s="1"/>
  <c r="AA32" i="17" s="1"/>
  <c r="AB32" i="17" s="1"/>
  <c r="L36" i="20"/>
  <c r="M36" i="20" s="1"/>
  <c r="N36" i="20" s="1"/>
  <c r="I35" i="8" s="1"/>
  <c r="AA36" i="17" s="1"/>
  <c r="AB36" i="17" s="1"/>
  <c r="L40" i="20"/>
  <c r="M40" i="20" s="1"/>
  <c r="N40" i="20" s="1"/>
  <c r="I39" i="8" s="1"/>
  <c r="AA40" i="17" s="1"/>
  <c r="AB40" i="17" s="1"/>
  <c r="L44" i="20"/>
  <c r="M44" i="20" s="1"/>
  <c r="N44" i="20" s="1"/>
  <c r="I43" i="8" s="1"/>
  <c r="AA44" i="17" s="1"/>
  <c r="AB44" i="17" s="1"/>
  <c r="L48" i="20"/>
  <c r="M48" i="20" s="1"/>
  <c r="L52" i="20"/>
  <c r="M52" i="20" s="1"/>
  <c r="N52" i="20" s="1"/>
  <c r="I51" i="8" s="1"/>
  <c r="AA52" i="17" s="1"/>
  <c r="AB52" i="17" s="1"/>
  <c r="L56" i="20"/>
  <c r="M56" i="20" s="1"/>
  <c r="N3" i="19"/>
  <c r="I56" i="20"/>
  <c r="I54" i="20"/>
  <c r="I52" i="20"/>
  <c r="I50" i="20"/>
  <c r="I48" i="20"/>
  <c r="I46" i="20"/>
  <c r="I44" i="20"/>
  <c r="I42" i="20"/>
  <c r="I40" i="20"/>
  <c r="I38" i="20"/>
  <c r="I36" i="20"/>
  <c r="I34" i="20"/>
  <c r="I32" i="20"/>
  <c r="I30" i="20"/>
  <c r="I28" i="20"/>
  <c r="I26" i="20"/>
  <c r="I24" i="20"/>
  <c r="I22" i="20"/>
  <c r="I20" i="20"/>
  <c r="I18" i="20"/>
  <c r="I16" i="20"/>
  <c r="I14" i="20"/>
  <c r="I12" i="20"/>
  <c r="I10" i="20"/>
  <c r="I8" i="20"/>
  <c r="I6" i="20"/>
  <c r="I4" i="20"/>
  <c r="I2" i="20"/>
  <c r="I55" i="20"/>
  <c r="I53" i="20"/>
  <c r="I51" i="20"/>
  <c r="I49" i="20"/>
  <c r="I47" i="20"/>
  <c r="I45" i="20"/>
  <c r="I43" i="20"/>
  <c r="I41" i="20"/>
  <c r="I39" i="20"/>
  <c r="I37" i="20"/>
  <c r="I35" i="20"/>
  <c r="I33" i="20"/>
  <c r="I31" i="20"/>
  <c r="I29" i="20"/>
  <c r="I27" i="20"/>
  <c r="K27" i="20" s="1"/>
  <c r="I25" i="20"/>
  <c r="I23" i="20"/>
  <c r="K23" i="20" s="1"/>
  <c r="I21" i="20"/>
  <c r="I19" i="20"/>
  <c r="K19" i="20" s="1"/>
  <c r="I17" i="20"/>
  <c r="I15" i="20"/>
  <c r="I13" i="20"/>
  <c r="I11" i="20"/>
  <c r="I9" i="20"/>
  <c r="I7" i="20"/>
  <c r="K7" i="20" s="1"/>
  <c r="I5" i="20"/>
  <c r="I3" i="20"/>
  <c r="K3" i="20" s="1"/>
  <c r="G42" i="19"/>
  <c r="O42" i="19" s="1"/>
  <c r="G40" i="19"/>
  <c r="O40" i="19" s="1"/>
  <c r="G38" i="19"/>
  <c r="O38" i="19" s="1"/>
  <c r="G36" i="19"/>
  <c r="O36" i="19" s="1"/>
  <c r="G32" i="19"/>
  <c r="O32" i="19" s="1"/>
  <c r="G28" i="19"/>
  <c r="O28" i="19" s="1"/>
  <c r="G24" i="19"/>
  <c r="O24" i="19" s="1"/>
  <c r="G20" i="19"/>
  <c r="O20" i="19" s="1"/>
  <c r="G16" i="19"/>
  <c r="O16" i="19" s="1"/>
  <c r="G12" i="19"/>
  <c r="O12" i="19" s="1"/>
  <c r="G8" i="19"/>
  <c r="O8" i="19" s="1"/>
  <c r="K15" i="20"/>
  <c r="K11" i="20"/>
  <c r="K55" i="7"/>
  <c r="H55" i="7" s="1"/>
  <c r="F56" i="20"/>
  <c r="K53" i="7"/>
  <c r="H53" i="7" s="1"/>
  <c r="F54" i="20"/>
  <c r="G54" i="20" s="1"/>
  <c r="O54" i="20" s="1"/>
  <c r="K51" i="7"/>
  <c r="H51" i="7" s="1"/>
  <c r="F52" i="20"/>
  <c r="G52" i="20" s="1"/>
  <c r="O52" i="20" s="1"/>
  <c r="K49" i="7"/>
  <c r="H49" i="7" s="1"/>
  <c r="F50" i="20"/>
  <c r="G50" i="20" s="1"/>
  <c r="O50" i="20" s="1"/>
  <c r="K47" i="7"/>
  <c r="H47" i="7" s="1"/>
  <c r="F48" i="20"/>
  <c r="G48" i="20" s="1"/>
  <c r="O48" i="20" s="1"/>
  <c r="K45" i="7"/>
  <c r="H45" i="7" s="1"/>
  <c r="F46" i="20"/>
  <c r="G46" i="20" s="1"/>
  <c r="O46" i="20" s="1"/>
  <c r="K43" i="7"/>
  <c r="H43" i="7" s="1"/>
  <c r="F44" i="20"/>
  <c r="G44" i="20" s="1"/>
  <c r="O44" i="20" s="1"/>
  <c r="K41" i="7"/>
  <c r="H41" i="7" s="1"/>
  <c r="F42" i="20"/>
  <c r="G42" i="20" s="1"/>
  <c r="O42" i="20" s="1"/>
  <c r="K39" i="7"/>
  <c r="H39" i="7" s="1"/>
  <c r="F40" i="20"/>
  <c r="G40" i="20" s="1"/>
  <c r="O40" i="20" s="1"/>
  <c r="K37" i="7"/>
  <c r="H37" i="7" s="1"/>
  <c r="F38" i="20"/>
  <c r="G38" i="20" s="1"/>
  <c r="O38" i="20" s="1"/>
  <c r="K35" i="7"/>
  <c r="H35" i="7" s="1"/>
  <c r="F36" i="20"/>
  <c r="G36" i="20" s="1"/>
  <c r="O36" i="20" s="1"/>
  <c r="K33" i="7"/>
  <c r="H33" i="7" s="1"/>
  <c r="F34" i="20"/>
  <c r="G34" i="20" s="1"/>
  <c r="O34" i="20" s="1"/>
  <c r="K31" i="7"/>
  <c r="H31" i="7" s="1"/>
  <c r="F32" i="20"/>
  <c r="G32" i="20" s="1"/>
  <c r="O32" i="20" s="1"/>
  <c r="K29" i="7"/>
  <c r="H29" i="7" s="1"/>
  <c r="F30" i="20"/>
  <c r="G30" i="20" s="1"/>
  <c r="O30" i="20" s="1"/>
  <c r="K27" i="7"/>
  <c r="H27" i="7" s="1"/>
  <c r="F28" i="20"/>
  <c r="G28" i="20" s="1"/>
  <c r="O28" i="20" s="1"/>
  <c r="K25" i="7"/>
  <c r="H25" i="7" s="1"/>
  <c r="F26" i="20"/>
  <c r="G26" i="20" s="1"/>
  <c r="K23" i="7"/>
  <c r="H23" i="7" s="1"/>
  <c r="F24" i="20"/>
  <c r="G24" i="20" s="1"/>
  <c r="K21" i="7"/>
  <c r="H21" i="7" s="1"/>
  <c r="F22" i="20"/>
  <c r="K19" i="7"/>
  <c r="H19" i="7" s="1"/>
  <c r="F20" i="20"/>
  <c r="G20" i="20" s="1"/>
  <c r="O20" i="20" s="1"/>
  <c r="K17" i="7"/>
  <c r="H17" i="7" s="1"/>
  <c r="F18" i="20"/>
  <c r="G18" i="20" s="1"/>
  <c r="O18" i="20" s="1"/>
  <c r="K15" i="7"/>
  <c r="H15" i="7" s="1"/>
  <c r="F16" i="20"/>
  <c r="G16" i="20" s="1"/>
  <c r="O16" i="20" s="1"/>
  <c r="K13" i="7"/>
  <c r="H13" i="7" s="1"/>
  <c r="F14" i="20"/>
  <c r="K11" i="7"/>
  <c r="H11" i="7" s="1"/>
  <c r="F12" i="20"/>
  <c r="G12" i="20" s="1"/>
  <c r="K9" i="7"/>
  <c r="H9" i="7" s="1"/>
  <c r="F10" i="20"/>
  <c r="G10" i="20" s="1"/>
  <c r="O10" i="20" s="1"/>
  <c r="K7" i="7"/>
  <c r="H7" i="7" s="1"/>
  <c r="F8" i="20"/>
  <c r="G8" i="20" s="1"/>
  <c r="K5" i="7"/>
  <c r="H5" i="7" s="1"/>
  <c r="F6" i="20"/>
  <c r="G6" i="20" s="1"/>
  <c r="O6" i="20" s="1"/>
  <c r="K3" i="7"/>
  <c r="H3" i="7" s="1"/>
  <c r="F4" i="20"/>
  <c r="G4" i="20" s="1"/>
  <c r="O4" i="20" s="1"/>
  <c r="F53" i="20"/>
  <c r="G53" i="20" s="1"/>
  <c r="O53" i="20" s="1"/>
  <c r="K52" i="7"/>
  <c r="H52" i="7" s="1"/>
  <c r="F51" i="20"/>
  <c r="G51" i="20" s="1"/>
  <c r="O51" i="20" s="1"/>
  <c r="K50" i="7"/>
  <c r="H50" i="7" s="1"/>
  <c r="F49" i="20"/>
  <c r="G49" i="20" s="1"/>
  <c r="O49" i="20" s="1"/>
  <c r="K48" i="7"/>
  <c r="H48" i="7" s="1"/>
  <c r="F47" i="20"/>
  <c r="G47" i="20" s="1"/>
  <c r="O47" i="20" s="1"/>
  <c r="K46" i="7"/>
  <c r="H46" i="7" s="1"/>
  <c r="F45" i="20"/>
  <c r="G45" i="20" s="1"/>
  <c r="O45" i="20" s="1"/>
  <c r="K44" i="7"/>
  <c r="H44" i="7" s="1"/>
  <c r="F43" i="20"/>
  <c r="G43" i="20" s="1"/>
  <c r="O43" i="20" s="1"/>
  <c r="K42" i="7"/>
  <c r="H42" i="7" s="1"/>
  <c r="F41" i="20"/>
  <c r="G41" i="20" s="1"/>
  <c r="O41" i="20" s="1"/>
  <c r="K40" i="7"/>
  <c r="H40" i="7" s="1"/>
  <c r="F39" i="20"/>
  <c r="G39" i="20" s="1"/>
  <c r="O39" i="20" s="1"/>
  <c r="K38" i="7"/>
  <c r="H38" i="7" s="1"/>
  <c r="F37" i="20"/>
  <c r="G37" i="20" s="1"/>
  <c r="O37" i="20" s="1"/>
  <c r="K36" i="7"/>
  <c r="H36" i="7" s="1"/>
  <c r="F35" i="20"/>
  <c r="G35" i="20" s="1"/>
  <c r="O35" i="20" s="1"/>
  <c r="K34" i="7"/>
  <c r="H34" i="7" s="1"/>
  <c r="F33" i="20"/>
  <c r="G33" i="20" s="1"/>
  <c r="O33" i="20" s="1"/>
  <c r="K32" i="7"/>
  <c r="H32" i="7" s="1"/>
  <c r="F31" i="20"/>
  <c r="G31" i="20" s="1"/>
  <c r="O31" i="20" s="1"/>
  <c r="K30" i="7"/>
  <c r="H30" i="7" s="1"/>
  <c r="F29" i="20"/>
  <c r="G29" i="20" s="1"/>
  <c r="O29" i="20" s="1"/>
  <c r="K28" i="7"/>
  <c r="H28" i="7" s="1"/>
  <c r="F27" i="20"/>
  <c r="G27" i="20" s="1"/>
  <c r="O27" i="20" s="1"/>
  <c r="K26" i="7"/>
  <c r="H26" i="7" s="1"/>
  <c r="F25" i="20"/>
  <c r="G25" i="20" s="1"/>
  <c r="O25" i="20" s="1"/>
  <c r="K24" i="7"/>
  <c r="H24" i="7" s="1"/>
  <c r="F23" i="20"/>
  <c r="G23" i="20" s="1"/>
  <c r="O23" i="20" s="1"/>
  <c r="K22" i="7"/>
  <c r="H22" i="7" s="1"/>
  <c r="F21" i="20"/>
  <c r="G21" i="20" s="1"/>
  <c r="O21" i="20" s="1"/>
  <c r="K20" i="7"/>
  <c r="H20" i="7" s="1"/>
  <c r="F19" i="20"/>
  <c r="G19" i="20" s="1"/>
  <c r="O19" i="20" s="1"/>
  <c r="K18" i="7"/>
  <c r="H18" i="7" s="1"/>
  <c r="F17" i="20"/>
  <c r="G17" i="20" s="1"/>
  <c r="O17" i="20" s="1"/>
  <c r="K16" i="7"/>
  <c r="H16" i="7" s="1"/>
  <c r="F15" i="20"/>
  <c r="G15" i="20" s="1"/>
  <c r="O15" i="20" s="1"/>
  <c r="K14" i="7"/>
  <c r="H14" i="7" s="1"/>
  <c r="F13" i="20"/>
  <c r="G13" i="20" s="1"/>
  <c r="O13" i="20" s="1"/>
  <c r="K12" i="7"/>
  <c r="H12" i="7" s="1"/>
  <c r="F11" i="20"/>
  <c r="G11" i="20" s="1"/>
  <c r="O11" i="20" s="1"/>
  <c r="K10" i="7"/>
  <c r="H10" i="7" s="1"/>
  <c r="F9" i="20"/>
  <c r="G9" i="20" s="1"/>
  <c r="O9" i="20" s="1"/>
  <c r="K8" i="7"/>
  <c r="H8" i="7" s="1"/>
  <c r="F7" i="20"/>
  <c r="G7" i="20" s="1"/>
  <c r="O7" i="20" s="1"/>
  <c r="K6" i="7"/>
  <c r="H6" i="7" s="1"/>
  <c r="F5" i="20"/>
  <c r="G5" i="20" s="1"/>
  <c r="O5" i="20" s="1"/>
  <c r="K4" i="7"/>
  <c r="H4" i="7" s="1"/>
  <c r="F3" i="20"/>
  <c r="G3" i="20" s="1"/>
  <c r="K2" i="7"/>
  <c r="H2" i="7" s="1"/>
  <c r="K54" i="7"/>
  <c r="H54" i="7" s="1"/>
  <c r="G56" i="20"/>
  <c r="O56" i="20" s="1"/>
  <c r="G22" i="20"/>
  <c r="O22" i="20" s="1"/>
  <c r="G14" i="20"/>
  <c r="O14" i="20" s="1"/>
  <c r="N37" i="20"/>
  <c r="I36" i="8" s="1"/>
  <c r="AA37" i="17" s="1"/>
  <c r="AB37" i="17" s="1"/>
  <c r="N45" i="20"/>
  <c r="I44" i="8" s="1"/>
  <c r="N53" i="20"/>
  <c r="I52" i="8" s="1"/>
  <c r="AA53" i="17" s="1"/>
  <c r="AB53" i="17" s="1"/>
  <c r="K36" i="20"/>
  <c r="K40" i="20"/>
  <c r="K44" i="20"/>
  <c r="K48" i="20"/>
  <c r="N48" i="20"/>
  <c r="I47" i="8" s="1"/>
  <c r="AA48" i="17" s="1"/>
  <c r="AB48" i="17" s="1"/>
  <c r="K52" i="20"/>
  <c r="K4" i="20"/>
  <c r="K8" i="20"/>
  <c r="K12" i="20"/>
  <c r="K16" i="20"/>
  <c r="K20" i="20"/>
  <c r="K24" i="20"/>
  <c r="K28" i="20"/>
  <c r="K37" i="20"/>
  <c r="N39" i="20"/>
  <c r="I38" i="8" s="1"/>
  <c r="AA39" i="17" s="1"/>
  <c r="AB39" i="17" s="1"/>
  <c r="K41" i="20"/>
  <c r="K45" i="20"/>
  <c r="N47" i="20"/>
  <c r="I46" i="8" s="1"/>
  <c r="K49" i="20"/>
  <c r="K53" i="20"/>
  <c r="N55" i="20"/>
  <c r="I54" i="8" s="1"/>
  <c r="AA55" i="17" s="1"/>
  <c r="AB55" i="17" s="1"/>
  <c r="K55" i="20"/>
  <c r="K56" i="20"/>
  <c r="K2" i="20"/>
  <c r="K5" i="20"/>
  <c r="K6" i="20"/>
  <c r="K9" i="20"/>
  <c r="K10" i="20"/>
  <c r="K13" i="20"/>
  <c r="K14" i="20"/>
  <c r="K17" i="20"/>
  <c r="K18" i="20"/>
  <c r="K21" i="20"/>
  <c r="K22" i="20"/>
  <c r="K25" i="20"/>
  <c r="K26" i="20"/>
  <c r="K30" i="20"/>
  <c r="N31" i="20"/>
  <c r="I30" i="8" s="1"/>
  <c r="AA31" i="17" s="1"/>
  <c r="AB31" i="17" s="1"/>
  <c r="K32" i="20"/>
  <c r="K29" i="20"/>
  <c r="K31" i="20"/>
  <c r="K33" i="20"/>
  <c r="K34" i="20"/>
  <c r="K35" i="20"/>
  <c r="K38" i="20"/>
  <c r="K39" i="20"/>
  <c r="K42" i="20"/>
  <c r="K43" i="20"/>
  <c r="K46" i="20"/>
  <c r="K47" i="20"/>
  <c r="K50" i="20"/>
  <c r="K51" i="20"/>
  <c r="K54" i="20"/>
  <c r="N41" i="19"/>
  <c r="N45" i="19"/>
  <c r="N53" i="19"/>
  <c r="G6" i="19"/>
  <c r="O6" i="19" s="1"/>
  <c r="N14" i="19"/>
  <c r="N43" i="19"/>
  <c r="N51" i="19"/>
  <c r="G2" i="19"/>
  <c r="N7" i="19"/>
  <c r="N9" i="19"/>
  <c r="N11" i="19"/>
  <c r="N37" i="19"/>
  <c r="N10" i="19"/>
  <c r="N12" i="19"/>
  <c r="N55" i="19"/>
  <c r="N18" i="19"/>
  <c r="N20" i="19"/>
  <c r="N22" i="19"/>
  <c r="N26" i="19"/>
  <c r="N13" i="19"/>
  <c r="N15" i="19"/>
  <c r="N19" i="19"/>
  <c r="N23" i="19"/>
  <c r="N25" i="19"/>
  <c r="N27" i="19"/>
  <c r="N28" i="19"/>
  <c r="N32" i="19"/>
  <c r="N36" i="19"/>
  <c r="N44" i="19"/>
  <c r="N48" i="19"/>
  <c r="N52" i="19"/>
  <c r="N33" i="19"/>
  <c r="N46" i="19"/>
  <c r="N40" i="19"/>
  <c r="N54" i="19"/>
  <c r="N47" i="19"/>
  <c r="N49" i="19"/>
  <c r="E52" i="15" l="1"/>
  <c r="R52" i="15"/>
  <c r="E37" i="15"/>
  <c r="R37" i="15"/>
  <c r="E31" i="15"/>
  <c r="R31" i="15"/>
  <c r="AA47" i="17"/>
  <c r="AB47" i="17" s="1"/>
  <c r="N46" i="8"/>
  <c r="E53" i="15"/>
  <c r="R53" i="15"/>
  <c r="AA45" i="17"/>
  <c r="AB45" i="17" s="1"/>
  <c r="N44" i="8"/>
  <c r="AA46" i="17"/>
  <c r="AB46" i="17" s="1"/>
  <c r="N45" i="8"/>
  <c r="E55" i="15"/>
  <c r="R55" i="15"/>
  <c r="E39" i="15"/>
  <c r="R39" i="15"/>
  <c r="E48" i="15"/>
  <c r="R48" i="15"/>
  <c r="E44" i="15"/>
  <c r="R44" i="15"/>
  <c r="E40" i="15"/>
  <c r="R40" i="15"/>
  <c r="E36" i="15"/>
  <c r="R36" i="15"/>
  <c r="E32" i="15"/>
  <c r="R32" i="15"/>
  <c r="E49" i="15"/>
  <c r="R49" i="15"/>
  <c r="E41" i="15"/>
  <c r="R41" i="15"/>
  <c r="E33" i="15"/>
  <c r="R33" i="15"/>
  <c r="N51" i="8"/>
  <c r="N30" i="8"/>
  <c r="N52" i="8"/>
  <c r="N36" i="8"/>
  <c r="N54" i="8"/>
  <c r="N38" i="8"/>
  <c r="N47" i="8"/>
  <c r="N43" i="8"/>
  <c r="N39" i="8"/>
  <c r="N35" i="8"/>
  <c r="N31" i="8"/>
  <c r="N48" i="8"/>
  <c r="N40" i="8"/>
  <c r="N32" i="8"/>
  <c r="N35" i="20"/>
  <c r="I34" i="8" s="1"/>
  <c r="AA35" i="17" s="1"/>
  <c r="AB35" i="17" s="1"/>
  <c r="N43" i="20"/>
  <c r="I42" i="8" s="1"/>
  <c r="AA43" i="17" s="1"/>
  <c r="AB43" i="17" s="1"/>
  <c r="N51" i="20"/>
  <c r="I50" i="8" s="1"/>
  <c r="AA51" i="17" s="1"/>
  <c r="AB51" i="17" s="1"/>
  <c r="N6" i="19"/>
  <c r="N3" i="20"/>
  <c r="I2" i="8" s="1"/>
  <c r="AA3" i="17" s="1"/>
  <c r="AB3" i="17" s="1"/>
  <c r="E3" i="15" s="1"/>
  <c r="O3" i="20"/>
  <c r="N24" i="19"/>
  <c r="G23" i="8" s="1"/>
  <c r="L23" i="8" s="1"/>
  <c r="N16" i="19"/>
  <c r="N8" i="19"/>
  <c r="G7" i="8" s="1"/>
  <c r="L7" i="8" s="1"/>
  <c r="G46" i="8"/>
  <c r="L46" i="8" s="1"/>
  <c r="G39" i="8"/>
  <c r="L39" i="8" s="1"/>
  <c r="G51" i="8"/>
  <c r="L51" i="8" s="1"/>
  <c r="G47" i="8"/>
  <c r="L47" i="8" s="1"/>
  <c r="G43" i="8"/>
  <c r="L43" i="8" s="1"/>
  <c r="G35" i="8"/>
  <c r="L35" i="8" s="1"/>
  <c r="G27" i="8"/>
  <c r="L27" i="8" s="1"/>
  <c r="G26" i="8"/>
  <c r="L26" i="8" s="1"/>
  <c r="G12" i="8"/>
  <c r="L12" i="8" s="1"/>
  <c r="G25" i="8"/>
  <c r="L25" i="8" s="1"/>
  <c r="G21" i="8"/>
  <c r="L21" i="8" s="1"/>
  <c r="G19" i="8"/>
  <c r="L19" i="8" s="1"/>
  <c r="G17" i="8"/>
  <c r="L17" i="8" s="1"/>
  <c r="G15" i="8"/>
  <c r="L15" i="8" s="1"/>
  <c r="G11" i="8"/>
  <c r="L11" i="8" s="1"/>
  <c r="G36" i="8"/>
  <c r="L36" i="8" s="1"/>
  <c r="G10" i="8"/>
  <c r="L10" i="8" s="1"/>
  <c r="G6" i="8"/>
  <c r="L6" i="8" s="1"/>
  <c r="G42" i="8"/>
  <c r="L42" i="8" s="1"/>
  <c r="G44" i="8"/>
  <c r="L44" i="8" s="1"/>
  <c r="G53" i="8"/>
  <c r="L53" i="8" s="1"/>
  <c r="G48" i="8"/>
  <c r="L48" i="8" s="1"/>
  <c r="G45" i="8"/>
  <c r="L45" i="8" s="1"/>
  <c r="G32" i="8"/>
  <c r="L32" i="8" s="1"/>
  <c r="G31" i="8"/>
  <c r="L31" i="8" s="1"/>
  <c r="G24" i="8"/>
  <c r="L24" i="8" s="1"/>
  <c r="G22" i="8"/>
  <c r="L22" i="8" s="1"/>
  <c r="G18" i="8"/>
  <c r="L18" i="8" s="1"/>
  <c r="G14" i="8"/>
  <c r="L14" i="8" s="1"/>
  <c r="G54" i="8"/>
  <c r="L54" i="8" s="1"/>
  <c r="G9" i="8"/>
  <c r="L9" i="8" s="1"/>
  <c r="G5" i="8"/>
  <c r="L5" i="8" s="1"/>
  <c r="G8" i="8"/>
  <c r="L8" i="8" s="1"/>
  <c r="G2" i="8"/>
  <c r="L2" i="8" s="1"/>
  <c r="G50" i="8"/>
  <c r="L50" i="8" s="1"/>
  <c r="G13" i="8"/>
  <c r="L13" i="8" s="1"/>
  <c r="G52" i="8"/>
  <c r="L52" i="8" s="1"/>
  <c r="G40" i="8"/>
  <c r="L40" i="8" s="1"/>
  <c r="N27" i="20"/>
  <c r="I26" i="8" s="1"/>
  <c r="AA27" i="17" s="1"/>
  <c r="AB27" i="17" s="1"/>
  <c r="N13" i="20"/>
  <c r="I12" i="8" s="1"/>
  <c r="AA13" i="17" s="1"/>
  <c r="AB13" i="17" s="1"/>
  <c r="N21" i="20"/>
  <c r="I20" i="8" s="1"/>
  <c r="AA21" i="17" s="1"/>
  <c r="AB21" i="17" s="1"/>
  <c r="N5" i="20"/>
  <c r="I4" i="8" s="1"/>
  <c r="AA5" i="17" s="1"/>
  <c r="AB5" i="17" s="1"/>
  <c r="N17" i="20"/>
  <c r="I16" i="8" s="1"/>
  <c r="AA17" i="17" s="1"/>
  <c r="AB17" i="17" s="1"/>
  <c r="N11" i="20"/>
  <c r="I10" i="8" s="1"/>
  <c r="AA11" i="17" s="1"/>
  <c r="AB11" i="17" s="1"/>
  <c r="N7" i="20"/>
  <c r="I6" i="8" s="1"/>
  <c r="AA7" i="17" s="1"/>
  <c r="AB7" i="17" s="1"/>
  <c r="O26" i="20"/>
  <c r="N26" i="20"/>
  <c r="I25" i="8" s="1"/>
  <c r="AA26" i="17" s="1"/>
  <c r="AB26" i="17" s="1"/>
  <c r="N54" i="20"/>
  <c r="I53" i="8" s="1"/>
  <c r="AA54" i="17" s="1"/>
  <c r="AB54" i="17" s="1"/>
  <c r="N38" i="20"/>
  <c r="I37" i="8" s="1"/>
  <c r="AA38" i="17" s="1"/>
  <c r="AB38" i="17" s="1"/>
  <c r="N14" i="20"/>
  <c r="I13" i="8" s="1"/>
  <c r="AA14" i="17" s="1"/>
  <c r="AB14" i="17" s="1"/>
  <c r="N23" i="20"/>
  <c r="I22" i="8" s="1"/>
  <c r="AA23" i="17" s="1"/>
  <c r="AB23" i="17" s="1"/>
  <c r="O8" i="20"/>
  <c r="N8" i="20"/>
  <c r="I7" i="8" s="1"/>
  <c r="AA8" i="17" s="1"/>
  <c r="AB8" i="17" s="1"/>
  <c r="O12" i="20"/>
  <c r="N12" i="20"/>
  <c r="I11" i="8" s="1"/>
  <c r="AA12" i="17" s="1"/>
  <c r="AB12" i="17" s="1"/>
  <c r="O24" i="20"/>
  <c r="N24" i="20"/>
  <c r="I23" i="8" s="1"/>
  <c r="AA24" i="17" s="1"/>
  <c r="AB24" i="17" s="1"/>
  <c r="N50" i="20"/>
  <c r="I49" i="8" s="1"/>
  <c r="AA50" i="17" s="1"/>
  <c r="AB50" i="17" s="1"/>
  <c r="N42" i="20"/>
  <c r="I41" i="8" s="1"/>
  <c r="AA42" i="17" s="1"/>
  <c r="AB42" i="17" s="1"/>
  <c r="N34" i="20"/>
  <c r="I33" i="8" s="1"/>
  <c r="AA34" i="17" s="1"/>
  <c r="AB34" i="17" s="1"/>
  <c r="N56" i="20"/>
  <c r="I55" i="8" s="1"/>
  <c r="AA56" i="17" s="1"/>
  <c r="AB56" i="17" s="1"/>
  <c r="N22" i="20"/>
  <c r="I21" i="8" s="1"/>
  <c r="AA22" i="17" s="1"/>
  <c r="AB22" i="17" s="1"/>
  <c r="N6" i="20"/>
  <c r="I5" i="8" s="1"/>
  <c r="AA6" i="17" s="1"/>
  <c r="AB6" i="17" s="1"/>
  <c r="N30" i="20"/>
  <c r="I29" i="8" s="1"/>
  <c r="AA30" i="17" s="1"/>
  <c r="AB30" i="17" s="1"/>
  <c r="N9" i="20"/>
  <c r="I8" i="8" s="1"/>
  <c r="AA9" i="17" s="1"/>
  <c r="AB9" i="17" s="1"/>
  <c r="N28" i="20"/>
  <c r="I27" i="8" s="1"/>
  <c r="AA28" i="17" s="1"/>
  <c r="AB28" i="17" s="1"/>
  <c r="N20" i="20"/>
  <c r="I19" i="8" s="1"/>
  <c r="AA20" i="17" s="1"/>
  <c r="AB20" i="17" s="1"/>
  <c r="N16" i="20"/>
  <c r="I15" i="8" s="1"/>
  <c r="AA16" i="17" s="1"/>
  <c r="AB16" i="17" s="1"/>
  <c r="N4" i="20"/>
  <c r="I3" i="8" s="1"/>
  <c r="AA4" i="17" s="1"/>
  <c r="AB4" i="17" s="1"/>
  <c r="N29" i="20"/>
  <c r="I28" i="8" s="1"/>
  <c r="AA29" i="17" s="1"/>
  <c r="AB29" i="17" s="1"/>
  <c r="N25" i="20"/>
  <c r="I24" i="8" s="1"/>
  <c r="AA25" i="17" s="1"/>
  <c r="AB25" i="17" s="1"/>
  <c r="N19" i="20"/>
  <c r="I18" i="8" s="1"/>
  <c r="AA19" i="17" s="1"/>
  <c r="AB19" i="17" s="1"/>
  <c r="N15" i="20"/>
  <c r="I14" i="8" s="1"/>
  <c r="AA15" i="17" s="1"/>
  <c r="AB15" i="17" s="1"/>
  <c r="N18" i="20"/>
  <c r="I17" i="8" s="1"/>
  <c r="AA18" i="17" s="1"/>
  <c r="AB18" i="17" s="1"/>
  <c r="N10" i="20"/>
  <c r="I9" i="8" s="1"/>
  <c r="AA10" i="17" s="1"/>
  <c r="AB10" i="17" s="1"/>
  <c r="N42" i="19"/>
  <c r="N50" i="19"/>
  <c r="N29" i="19"/>
  <c r="N17" i="19"/>
  <c r="N21" i="19"/>
  <c r="N4" i="19"/>
  <c r="N56" i="19"/>
  <c r="N39" i="19"/>
  <c r="N35" i="19"/>
  <c r="N31" i="19"/>
  <c r="N38" i="19"/>
  <c r="N34" i="19"/>
  <c r="N30" i="19"/>
  <c r="N5" i="19"/>
  <c r="E18" i="15" l="1"/>
  <c r="R18" i="15"/>
  <c r="E29" i="15"/>
  <c r="R29" i="15"/>
  <c r="E28" i="15"/>
  <c r="R28" i="15"/>
  <c r="E22" i="15"/>
  <c r="R22" i="15"/>
  <c r="E50" i="15"/>
  <c r="R50" i="15"/>
  <c r="E10" i="15"/>
  <c r="R10" i="15"/>
  <c r="E15" i="15"/>
  <c r="R15" i="15"/>
  <c r="E25" i="15"/>
  <c r="R25" i="15"/>
  <c r="E4" i="15"/>
  <c r="R4" i="15"/>
  <c r="E20" i="15"/>
  <c r="R20" i="15"/>
  <c r="E9" i="15"/>
  <c r="R9" i="15"/>
  <c r="E6" i="15"/>
  <c r="R6" i="15"/>
  <c r="E56" i="15"/>
  <c r="R56" i="15"/>
  <c r="E42" i="15"/>
  <c r="R42" i="15"/>
  <c r="E24" i="15"/>
  <c r="R24" i="15"/>
  <c r="E12" i="15"/>
  <c r="R12" i="15"/>
  <c r="E8" i="15"/>
  <c r="R8" i="15"/>
  <c r="E23" i="15"/>
  <c r="R23" i="15"/>
  <c r="E38" i="15"/>
  <c r="R38" i="15"/>
  <c r="E26" i="15"/>
  <c r="R26" i="15"/>
  <c r="E7" i="15"/>
  <c r="R7" i="15"/>
  <c r="E17" i="15"/>
  <c r="R17" i="15"/>
  <c r="E21" i="15"/>
  <c r="R21" i="15"/>
  <c r="E27" i="15"/>
  <c r="R27" i="15"/>
  <c r="E43" i="15"/>
  <c r="R43" i="15"/>
  <c r="E19" i="15"/>
  <c r="R19" i="15"/>
  <c r="E16" i="15"/>
  <c r="R16" i="15"/>
  <c r="E30" i="15"/>
  <c r="R30" i="15"/>
  <c r="E34" i="15"/>
  <c r="R34" i="15"/>
  <c r="E14" i="15"/>
  <c r="R14" i="15"/>
  <c r="E54" i="15"/>
  <c r="R54" i="15"/>
  <c r="E11" i="15"/>
  <c r="R11" i="15"/>
  <c r="E5" i="15"/>
  <c r="R5" i="15"/>
  <c r="E13" i="15"/>
  <c r="R13" i="15"/>
  <c r="F3" i="15"/>
  <c r="G3" i="15"/>
  <c r="E51" i="15"/>
  <c r="R51" i="15"/>
  <c r="E35" i="15"/>
  <c r="R35" i="15"/>
  <c r="F33" i="15"/>
  <c r="G33" i="15"/>
  <c r="F41" i="15"/>
  <c r="G41" i="15"/>
  <c r="F49" i="15"/>
  <c r="G49" i="15"/>
  <c r="G32" i="15"/>
  <c r="F32" i="15"/>
  <c r="G36" i="15"/>
  <c r="F36" i="15"/>
  <c r="G40" i="15"/>
  <c r="F40" i="15"/>
  <c r="G44" i="15"/>
  <c r="F44" i="15"/>
  <c r="G48" i="15"/>
  <c r="F48" i="15"/>
  <c r="G39" i="15"/>
  <c r="F39" i="15"/>
  <c r="F55" i="15"/>
  <c r="G55" i="15"/>
  <c r="E46" i="15"/>
  <c r="R46" i="15"/>
  <c r="E45" i="15"/>
  <c r="R45" i="15"/>
  <c r="F53" i="15"/>
  <c r="G53" i="15"/>
  <c r="E47" i="15"/>
  <c r="R47" i="15"/>
  <c r="G31" i="15"/>
  <c r="F31" i="15"/>
  <c r="F37" i="15"/>
  <c r="G37" i="15"/>
  <c r="G52" i="15"/>
  <c r="F52" i="15"/>
  <c r="N9" i="8"/>
  <c r="N24" i="8"/>
  <c r="N19" i="8"/>
  <c r="N17" i="8"/>
  <c r="N18" i="8"/>
  <c r="N28" i="8"/>
  <c r="N15" i="8"/>
  <c r="N27" i="8"/>
  <c r="N29" i="8"/>
  <c r="N21" i="8"/>
  <c r="N33" i="8"/>
  <c r="N49" i="8"/>
  <c r="N13" i="8"/>
  <c r="N53" i="8"/>
  <c r="N10" i="8"/>
  <c r="N4" i="8"/>
  <c r="N12" i="8"/>
  <c r="N2" i="8"/>
  <c r="N50" i="8"/>
  <c r="N34" i="8"/>
  <c r="N14" i="8"/>
  <c r="N3" i="8"/>
  <c r="N8" i="8"/>
  <c r="N5" i="8"/>
  <c r="N55" i="8"/>
  <c r="N41" i="8"/>
  <c r="N23" i="8"/>
  <c r="N11" i="8"/>
  <c r="N7" i="8"/>
  <c r="N22" i="8"/>
  <c r="N37" i="8"/>
  <c r="N25" i="8"/>
  <c r="N6" i="8"/>
  <c r="N16" i="8"/>
  <c r="N20" i="8"/>
  <c r="N26" i="8"/>
  <c r="N42" i="8"/>
  <c r="G33" i="8"/>
  <c r="L33" i="8" s="1"/>
  <c r="G38" i="8"/>
  <c r="L38" i="8" s="1"/>
  <c r="G41" i="8"/>
  <c r="L41" i="8" s="1"/>
  <c r="G4" i="8"/>
  <c r="L4" i="8" s="1"/>
  <c r="G30" i="8"/>
  <c r="L30" i="8" s="1"/>
  <c r="G3" i="8"/>
  <c r="L3" i="8" s="1"/>
  <c r="G20" i="8"/>
  <c r="L20" i="8" s="1"/>
  <c r="G29" i="8"/>
  <c r="L29" i="8" s="1"/>
  <c r="G37" i="8"/>
  <c r="L37" i="8" s="1"/>
  <c r="G34" i="8"/>
  <c r="L34" i="8" s="1"/>
  <c r="G55" i="8"/>
  <c r="L55" i="8" s="1"/>
  <c r="G16" i="8"/>
  <c r="L16" i="8" s="1"/>
  <c r="G28" i="8"/>
  <c r="L28" i="8" s="1"/>
  <c r="G49" i="8"/>
  <c r="L49" i="8" s="1"/>
  <c r="F47" i="15" l="1"/>
  <c r="G47" i="15"/>
  <c r="F45" i="15"/>
  <c r="G45" i="15"/>
  <c r="G46" i="15"/>
  <c r="F46" i="15"/>
  <c r="G35" i="15"/>
  <c r="F35" i="15"/>
  <c r="G51" i="15"/>
  <c r="F51" i="15"/>
  <c r="F13" i="15"/>
  <c r="G13" i="15"/>
  <c r="F5" i="15"/>
  <c r="G5" i="15"/>
  <c r="G11" i="15"/>
  <c r="F11" i="15"/>
  <c r="G54" i="15"/>
  <c r="F54" i="15"/>
  <c r="G14" i="15"/>
  <c r="F14" i="15"/>
  <c r="G34" i="15"/>
  <c r="F34" i="15"/>
  <c r="G30" i="15"/>
  <c r="F30" i="15"/>
  <c r="G16" i="15"/>
  <c r="F16" i="15"/>
  <c r="G19" i="15"/>
  <c r="F19" i="15"/>
  <c r="G43" i="15"/>
  <c r="F43" i="15"/>
  <c r="G27" i="15"/>
  <c r="F27" i="15"/>
  <c r="F21" i="15"/>
  <c r="G21" i="15"/>
  <c r="F17" i="15"/>
  <c r="G17" i="15"/>
  <c r="G7" i="15"/>
  <c r="F7" i="15"/>
  <c r="G26" i="15"/>
  <c r="F26" i="15"/>
  <c r="G38" i="15"/>
  <c r="F38" i="15"/>
  <c r="G23" i="15"/>
  <c r="F23" i="15"/>
  <c r="G8" i="15"/>
  <c r="F8" i="15"/>
  <c r="G12" i="15"/>
  <c r="F12" i="15"/>
  <c r="G24" i="15"/>
  <c r="F24" i="15"/>
  <c r="G42" i="15"/>
  <c r="F42" i="15"/>
  <c r="G56" i="15"/>
  <c r="F56" i="15"/>
  <c r="F6" i="15"/>
  <c r="G6" i="15"/>
  <c r="G9" i="15"/>
  <c r="F9" i="15"/>
  <c r="G20" i="15"/>
  <c r="F20" i="15"/>
  <c r="G4" i="15"/>
  <c r="F4" i="15"/>
  <c r="F25" i="15"/>
  <c r="G25" i="15"/>
  <c r="G15" i="15"/>
  <c r="F15" i="15"/>
  <c r="F10" i="15"/>
  <c r="G10" i="15"/>
  <c r="G50" i="15"/>
  <c r="F50" i="15"/>
  <c r="G22" i="15"/>
  <c r="F22" i="15"/>
  <c r="G28" i="15"/>
  <c r="F28" i="15"/>
  <c r="F29" i="15"/>
  <c r="G29" i="15"/>
  <c r="G18" i="15"/>
  <c r="F18" i="15"/>
  <c r="X19" i="20"/>
  <c r="X13" i="20"/>
  <c r="X27" i="20"/>
  <c r="X3" i="20"/>
  <c r="X41" i="20"/>
  <c r="X44" i="20"/>
  <c r="X52" i="20"/>
  <c r="X48" i="20"/>
  <c r="X40" i="20"/>
  <c r="X28" i="20"/>
  <c r="X25" i="20"/>
  <c r="X22" i="20"/>
  <c r="X21" i="20"/>
  <c r="X14" i="20"/>
  <c r="X23" i="20"/>
  <c r="X15" i="20"/>
  <c r="X11" i="20"/>
  <c r="X16" i="20"/>
  <c r="X30" i="20"/>
  <c r="X34" i="20"/>
  <c r="X42" i="20"/>
  <c r="X7" i="20"/>
  <c r="X6" i="20"/>
  <c r="X12" i="20"/>
  <c r="X5" i="20"/>
  <c r="X29" i="20"/>
  <c r="X55" i="20"/>
  <c r="X10" i="20"/>
  <c r="X33" i="20"/>
  <c r="X43" i="20"/>
  <c r="X39" i="20"/>
  <c r="X56" i="20"/>
  <c r="X35" i="20"/>
  <c r="X31" i="20"/>
  <c r="X50" i="20"/>
  <c r="X46" i="20"/>
  <c r="X36" i="20"/>
  <c r="X24" i="20"/>
  <c r="X20" i="20"/>
  <c r="X17" i="20"/>
  <c r="X4" i="20"/>
  <c r="X9" i="20"/>
  <c r="X18" i="20"/>
  <c r="X26" i="20"/>
  <c r="X32" i="20"/>
  <c r="X38" i="20"/>
  <c r="X45" i="20"/>
  <c r="X49" i="20"/>
  <c r="X53" i="20"/>
  <c r="X8" i="20"/>
  <c r="X54" i="20" l="1"/>
  <c r="X51" i="20"/>
  <c r="X37" i="20"/>
  <c r="X47" i="20"/>
  <c r="D3" i="17"/>
  <c r="E3" i="17" s="1"/>
  <c r="D4" i="17"/>
  <c r="E4" i="17" s="1"/>
  <c r="D5" i="17"/>
  <c r="E5" i="17" s="1"/>
  <c r="D6" i="17"/>
  <c r="E6" i="17" s="1"/>
  <c r="D7" i="17"/>
  <c r="E7" i="17" s="1"/>
  <c r="D8" i="17"/>
  <c r="E8" i="17" s="1"/>
  <c r="D9" i="17"/>
  <c r="E9" i="17" s="1"/>
  <c r="D10" i="17"/>
  <c r="E10" i="17" s="1"/>
  <c r="D11" i="17"/>
  <c r="E11" i="17" s="1"/>
  <c r="D12" i="17"/>
  <c r="E12" i="17" s="1"/>
  <c r="D13" i="17"/>
  <c r="E13" i="17" s="1"/>
  <c r="D14" i="17"/>
  <c r="E14" i="17" s="1"/>
  <c r="D15" i="17"/>
  <c r="E15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D50" i="17"/>
  <c r="E50" i="17" s="1"/>
  <c r="D51" i="17"/>
  <c r="E51" i="17" s="1"/>
  <c r="D52" i="17"/>
  <c r="E52" i="17" s="1"/>
  <c r="D53" i="17"/>
  <c r="E53" i="17" s="1"/>
  <c r="D54" i="17"/>
  <c r="E54" i="17" s="1"/>
  <c r="D55" i="17"/>
  <c r="E55" i="17" s="1"/>
  <c r="D56" i="17"/>
  <c r="E56" i="17" s="1"/>
  <c r="D57" i="17"/>
  <c r="E57" i="17" s="1"/>
  <c r="D58" i="17"/>
  <c r="E58" i="17" s="1"/>
  <c r="F2" i="17"/>
  <c r="G2" i="17" s="1"/>
  <c r="H2" i="17" s="1"/>
  <c r="F53" i="17" l="1"/>
  <c r="G53" i="17" s="1"/>
  <c r="H53" i="17" s="1"/>
  <c r="E52" i="8" s="1"/>
  <c r="N53" i="15"/>
  <c r="H53" i="15"/>
  <c r="F49" i="17"/>
  <c r="G49" i="17" s="1"/>
  <c r="H49" i="17" s="1"/>
  <c r="E48" i="8" s="1"/>
  <c r="H49" i="15"/>
  <c r="N49" i="15"/>
  <c r="F45" i="17"/>
  <c r="G45" i="17" s="1"/>
  <c r="H45" i="17" s="1"/>
  <c r="E44" i="8" s="1"/>
  <c r="H45" i="15"/>
  <c r="N45" i="15"/>
  <c r="F56" i="17"/>
  <c r="G56" i="17" s="1"/>
  <c r="H56" i="17" s="1"/>
  <c r="E55" i="8" s="1"/>
  <c r="H56" i="15"/>
  <c r="N56" i="15"/>
  <c r="F54" i="17"/>
  <c r="G54" i="17" s="1"/>
  <c r="H54" i="17" s="1"/>
  <c r="E53" i="8" s="1"/>
  <c r="H54" i="15"/>
  <c r="N54" i="15"/>
  <c r="F52" i="17"/>
  <c r="G52" i="17" s="1"/>
  <c r="H52" i="17" s="1"/>
  <c r="E51" i="8" s="1"/>
  <c r="H52" i="15"/>
  <c r="N52" i="15"/>
  <c r="F50" i="17"/>
  <c r="G50" i="17" s="1"/>
  <c r="H50" i="17" s="1"/>
  <c r="E49" i="8" s="1"/>
  <c r="H50" i="15"/>
  <c r="N50" i="15"/>
  <c r="F48" i="17"/>
  <c r="G48" i="17" s="1"/>
  <c r="H48" i="17" s="1"/>
  <c r="E47" i="8" s="1"/>
  <c r="H48" i="15"/>
  <c r="N48" i="15"/>
  <c r="F46" i="17"/>
  <c r="G46" i="17" s="1"/>
  <c r="H46" i="17" s="1"/>
  <c r="H46" i="15"/>
  <c r="N46" i="15"/>
  <c r="F44" i="17"/>
  <c r="G44" i="17" s="1"/>
  <c r="H44" i="17" s="1"/>
  <c r="E43" i="8" s="1"/>
  <c r="H44" i="15"/>
  <c r="N44" i="15"/>
  <c r="F42" i="17"/>
  <c r="G42" i="17" s="1"/>
  <c r="H42" i="17" s="1"/>
  <c r="H42" i="15"/>
  <c r="N42" i="15"/>
  <c r="F40" i="17"/>
  <c r="G40" i="17" s="1"/>
  <c r="H40" i="17" s="1"/>
  <c r="E39" i="8" s="1"/>
  <c r="H40" i="15"/>
  <c r="N40" i="15"/>
  <c r="F38" i="17"/>
  <c r="G38" i="17" s="1"/>
  <c r="H38" i="17" s="1"/>
  <c r="H38" i="15"/>
  <c r="N38" i="15"/>
  <c r="F36" i="17"/>
  <c r="G36" i="17" s="1"/>
  <c r="H36" i="17" s="1"/>
  <c r="E35" i="8" s="1"/>
  <c r="H36" i="15"/>
  <c r="N36" i="15"/>
  <c r="F34" i="17"/>
  <c r="G34" i="17" s="1"/>
  <c r="H34" i="17" s="1"/>
  <c r="N34" i="15"/>
  <c r="H34" i="15"/>
  <c r="F32" i="17"/>
  <c r="G32" i="17" s="1"/>
  <c r="H32" i="17" s="1"/>
  <c r="E31" i="8" s="1"/>
  <c r="H32" i="15"/>
  <c r="N32" i="15"/>
  <c r="F30" i="17"/>
  <c r="G30" i="17" s="1"/>
  <c r="H30" i="17" s="1"/>
  <c r="N30" i="15"/>
  <c r="H30" i="15"/>
  <c r="F28" i="17"/>
  <c r="G28" i="17" s="1"/>
  <c r="H28" i="17" s="1"/>
  <c r="E27" i="8" s="1"/>
  <c r="H28" i="15"/>
  <c r="N28" i="15"/>
  <c r="F26" i="17"/>
  <c r="G26" i="17" s="1"/>
  <c r="H26" i="17" s="1"/>
  <c r="N26" i="15"/>
  <c r="H26" i="15"/>
  <c r="F24" i="17"/>
  <c r="G24" i="17" s="1"/>
  <c r="H24" i="17" s="1"/>
  <c r="E23" i="8" s="1"/>
  <c r="N24" i="15"/>
  <c r="H24" i="15"/>
  <c r="F22" i="17"/>
  <c r="G22" i="17" s="1"/>
  <c r="H22" i="17" s="1"/>
  <c r="N22" i="15"/>
  <c r="H22" i="15"/>
  <c r="F20" i="17"/>
  <c r="G20" i="17" s="1"/>
  <c r="H20" i="17" s="1"/>
  <c r="E19" i="8" s="1"/>
  <c r="N20" i="15"/>
  <c r="H20" i="15"/>
  <c r="F18" i="17"/>
  <c r="G18" i="17" s="1"/>
  <c r="H18" i="17" s="1"/>
  <c r="N18" i="15"/>
  <c r="H18" i="15"/>
  <c r="F16" i="17"/>
  <c r="G16" i="17" s="1"/>
  <c r="H16" i="17" s="1"/>
  <c r="E15" i="8" s="1"/>
  <c r="N16" i="15"/>
  <c r="H16" i="15"/>
  <c r="F14" i="17"/>
  <c r="G14" i="17" s="1"/>
  <c r="H14" i="17" s="1"/>
  <c r="N14" i="15"/>
  <c r="H14" i="15"/>
  <c r="F12" i="17"/>
  <c r="G12" i="17" s="1"/>
  <c r="H12" i="17" s="1"/>
  <c r="E11" i="8" s="1"/>
  <c r="H12" i="15"/>
  <c r="N12" i="15"/>
  <c r="F10" i="17"/>
  <c r="G10" i="17" s="1"/>
  <c r="H10" i="17" s="1"/>
  <c r="N10" i="15"/>
  <c r="H10" i="15"/>
  <c r="F8" i="17"/>
  <c r="G8" i="17" s="1"/>
  <c r="H8" i="17" s="1"/>
  <c r="E7" i="8" s="1"/>
  <c r="N8" i="15"/>
  <c r="H8" i="15"/>
  <c r="F6" i="17"/>
  <c r="G6" i="17" s="1"/>
  <c r="H6" i="17" s="1"/>
  <c r="N6" i="15"/>
  <c r="H6" i="15"/>
  <c r="F4" i="17"/>
  <c r="G4" i="17" s="1"/>
  <c r="H4" i="17" s="1"/>
  <c r="E3" i="8" s="1"/>
  <c r="H4" i="15"/>
  <c r="N4" i="15"/>
  <c r="F55" i="17"/>
  <c r="G55" i="17" s="1"/>
  <c r="H55" i="17" s="1"/>
  <c r="H55" i="15"/>
  <c r="N55" i="15"/>
  <c r="F51" i="17"/>
  <c r="G51" i="17" s="1"/>
  <c r="H51" i="17" s="1"/>
  <c r="E50" i="8" s="1"/>
  <c r="H51" i="15"/>
  <c r="N51" i="15"/>
  <c r="F47" i="17"/>
  <c r="G47" i="17" s="1"/>
  <c r="H47" i="17" s="1"/>
  <c r="H47" i="15"/>
  <c r="N47" i="15"/>
  <c r="F43" i="17"/>
  <c r="G43" i="17" s="1"/>
  <c r="H43" i="17" s="1"/>
  <c r="E42" i="8" s="1"/>
  <c r="H43" i="15"/>
  <c r="N43" i="15"/>
  <c r="F41" i="17"/>
  <c r="G41" i="17" s="1"/>
  <c r="H41" i="17" s="1"/>
  <c r="H41" i="15"/>
  <c r="N41" i="15"/>
  <c r="F39" i="17"/>
  <c r="G39" i="17" s="1"/>
  <c r="H39" i="17" s="1"/>
  <c r="E38" i="8" s="1"/>
  <c r="N39" i="15"/>
  <c r="H39" i="15"/>
  <c r="F37" i="17"/>
  <c r="G37" i="17" s="1"/>
  <c r="H37" i="17" s="1"/>
  <c r="N37" i="15"/>
  <c r="H37" i="15"/>
  <c r="F35" i="17"/>
  <c r="G35" i="17" s="1"/>
  <c r="H35" i="17" s="1"/>
  <c r="E34" i="8" s="1"/>
  <c r="H35" i="15"/>
  <c r="N35" i="15"/>
  <c r="F33" i="17"/>
  <c r="G33" i="17" s="1"/>
  <c r="H33" i="17" s="1"/>
  <c r="H33" i="15"/>
  <c r="N33" i="15"/>
  <c r="F31" i="17"/>
  <c r="G31" i="17" s="1"/>
  <c r="H31" i="17" s="1"/>
  <c r="E30" i="8" s="1"/>
  <c r="H31" i="15"/>
  <c r="N31" i="15"/>
  <c r="F29" i="17"/>
  <c r="G29" i="17" s="1"/>
  <c r="H29" i="17" s="1"/>
  <c r="H29" i="15"/>
  <c r="N29" i="15"/>
  <c r="F27" i="17"/>
  <c r="G27" i="17" s="1"/>
  <c r="H27" i="17" s="1"/>
  <c r="E26" i="8" s="1"/>
  <c r="H27" i="15"/>
  <c r="N27" i="15"/>
  <c r="F25" i="17"/>
  <c r="G25" i="17" s="1"/>
  <c r="H25" i="17" s="1"/>
  <c r="H25" i="15"/>
  <c r="N25" i="15"/>
  <c r="F23" i="17"/>
  <c r="G23" i="17" s="1"/>
  <c r="H23" i="17" s="1"/>
  <c r="E22" i="8" s="1"/>
  <c r="H23" i="15"/>
  <c r="N23" i="15"/>
  <c r="F21" i="17"/>
  <c r="G21" i="17" s="1"/>
  <c r="H21" i="17" s="1"/>
  <c r="H21" i="15"/>
  <c r="N21" i="15"/>
  <c r="F19" i="17"/>
  <c r="G19" i="17" s="1"/>
  <c r="H19" i="17" s="1"/>
  <c r="E18" i="8" s="1"/>
  <c r="H19" i="15"/>
  <c r="N19" i="15"/>
  <c r="F17" i="17"/>
  <c r="G17" i="17" s="1"/>
  <c r="H17" i="17" s="1"/>
  <c r="H17" i="15"/>
  <c r="N17" i="15"/>
  <c r="F15" i="17"/>
  <c r="G15" i="17" s="1"/>
  <c r="H15" i="17" s="1"/>
  <c r="H15" i="15"/>
  <c r="N15" i="15"/>
  <c r="F13" i="17"/>
  <c r="G13" i="17" s="1"/>
  <c r="H13" i="17" s="1"/>
  <c r="H13" i="15"/>
  <c r="N13" i="15"/>
  <c r="F11" i="17"/>
  <c r="G11" i="17" s="1"/>
  <c r="H11" i="17" s="1"/>
  <c r="H11" i="15"/>
  <c r="N11" i="15"/>
  <c r="F9" i="17"/>
  <c r="G9" i="17" s="1"/>
  <c r="H9" i="17" s="1"/>
  <c r="H9" i="15"/>
  <c r="N9" i="15"/>
  <c r="F7" i="17"/>
  <c r="G7" i="17" s="1"/>
  <c r="H7" i="17" s="1"/>
  <c r="H7" i="15"/>
  <c r="N7" i="15"/>
  <c r="F5" i="17"/>
  <c r="G5" i="17" s="1"/>
  <c r="H5" i="17" s="1"/>
  <c r="H5" i="15"/>
  <c r="N5" i="15"/>
  <c r="F3" i="17"/>
  <c r="G3" i="17" s="1"/>
  <c r="H3" i="17" s="1"/>
  <c r="N3" i="15"/>
  <c r="H3" i="15"/>
  <c r="J3" i="15" s="1"/>
  <c r="M56" i="17"/>
  <c r="P56" i="17"/>
  <c r="R56" i="17" s="1"/>
  <c r="M54" i="17"/>
  <c r="P54" i="17"/>
  <c r="R54" i="17" s="1"/>
  <c r="M52" i="17"/>
  <c r="P52" i="17"/>
  <c r="R52" i="17" s="1"/>
  <c r="M50" i="17"/>
  <c r="P50" i="17"/>
  <c r="R50" i="17" s="1"/>
  <c r="M48" i="17"/>
  <c r="P48" i="17"/>
  <c r="R48" i="17" s="1"/>
  <c r="M46" i="17"/>
  <c r="M44" i="17"/>
  <c r="P44" i="17"/>
  <c r="R44" i="17" s="1"/>
  <c r="M42" i="17"/>
  <c r="M40" i="17"/>
  <c r="P40" i="17"/>
  <c r="R40" i="17" s="1"/>
  <c r="M38" i="17"/>
  <c r="M36" i="17"/>
  <c r="P36" i="17"/>
  <c r="R36" i="17" s="1"/>
  <c r="M34" i="17"/>
  <c r="M32" i="17"/>
  <c r="P32" i="17"/>
  <c r="R32" i="17" s="1"/>
  <c r="M30" i="17"/>
  <c r="M28" i="17"/>
  <c r="P28" i="17"/>
  <c r="R28" i="17" s="1"/>
  <c r="M26" i="17"/>
  <c r="M24" i="17"/>
  <c r="P24" i="17"/>
  <c r="R24" i="17" s="1"/>
  <c r="M22" i="17"/>
  <c r="M20" i="17"/>
  <c r="P20" i="17"/>
  <c r="R20" i="17" s="1"/>
  <c r="M18" i="17"/>
  <c r="M16" i="17"/>
  <c r="P16" i="17"/>
  <c r="R16" i="17" s="1"/>
  <c r="M14" i="17"/>
  <c r="M12" i="17"/>
  <c r="P12" i="17"/>
  <c r="R12" i="17" s="1"/>
  <c r="M10" i="17"/>
  <c r="M8" i="17"/>
  <c r="P8" i="17"/>
  <c r="R8" i="17" s="1"/>
  <c r="M6" i="17"/>
  <c r="M4" i="17"/>
  <c r="P4" i="17"/>
  <c r="R4" i="17" s="1"/>
  <c r="M55" i="17"/>
  <c r="M53" i="17"/>
  <c r="P53" i="17"/>
  <c r="R53" i="17" s="1"/>
  <c r="M51" i="17"/>
  <c r="P51" i="17"/>
  <c r="R51" i="17" s="1"/>
  <c r="M49" i="17"/>
  <c r="P49" i="17"/>
  <c r="R49" i="17" s="1"/>
  <c r="M47" i="17"/>
  <c r="M45" i="17"/>
  <c r="P45" i="17"/>
  <c r="R45" i="17" s="1"/>
  <c r="M43" i="17"/>
  <c r="P43" i="17"/>
  <c r="R43" i="17" s="1"/>
  <c r="M41" i="17"/>
  <c r="M39" i="17"/>
  <c r="P39" i="17"/>
  <c r="R39" i="17" s="1"/>
  <c r="M37" i="17"/>
  <c r="M35" i="17"/>
  <c r="P35" i="17"/>
  <c r="R35" i="17" s="1"/>
  <c r="M33" i="17"/>
  <c r="M31" i="17"/>
  <c r="P31" i="17"/>
  <c r="R31" i="17" s="1"/>
  <c r="M29" i="17"/>
  <c r="M27" i="17"/>
  <c r="P27" i="17"/>
  <c r="R27" i="17" s="1"/>
  <c r="M25" i="17"/>
  <c r="M23" i="17"/>
  <c r="P23" i="17"/>
  <c r="R23" i="17" s="1"/>
  <c r="M21" i="17"/>
  <c r="M19" i="17"/>
  <c r="P19" i="17"/>
  <c r="R19" i="17" s="1"/>
  <c r="M17" i="17"/>
  <c r="P15" i="17"/>
  <c r="R15" i="17" s="1"/>
  <c r="P13" i="17"/>
  <c r="R13" i="17" s="1"/>
  <c r="P11" i="17"/>
  <c r="R11" i="17" s="1"/>
  <c r="M9" i="17"/>
  <c r="P7" i="17"/>
  <c r="R7" i="17" s="1"/>
  <c r="P5" i="17"/>
  <c r="R5" i="17" s="1"/>
  <c r="M3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2" i="16"/>
  <c r="D3" i="16"/>
  <c r="V3" i="16" s="1"/>
  <c r="X3" i="16" s="1"/>
  <c r="D4" i="16"/>
  <c r="V4" i="16" s="1"/>
  <c r="X4" i="16" s="1"/>
  <c r="D5" i="16"/>
  <c r="V5" i="16" s="1"/>
  <c r="X5" i="16" s="1"/>
  <c r="D6" i="16"/>
  <c r="V6" i="16" s="1"/>
  <c r="X6" i="16" s="1"/>
  <c r="D7" i="16"/>
  <c r="V7" i="16" s="1"/>
  <c r="X7" i="16" s="1"/>
  <c r="D8" i="16"/>
  <c r="V8" i="16" s="1"/>
  <c r="X8" i="16" s="1"/>
  <c r="D9" i="16"/>
  <c r="V9" i="16" s="1"/>
  <c r="X9" i="16" s="1"/>
  <c r="D10" i="16"/>
  <c r="V10" i="16" s="1"/>
  <c r="X10" i="16" s="1"/>
  <c r="D11" i="16"/>
  <c r="V11" i="16" s="1"/>
  <c r="X11" i="16" s="1"/>
  <c r="D12" i="16"/>
  <c r="V12" i="16" s="1"/>
  <c r="X12" i="16" s="1"/>
  <c r="D13" i="16"/>
  <c r="V13" i="16" s="1"/>
  <c r="X13" i="16" s="1"/>
  <c r="D14" i="16"/>
  <c r="V14" i="16" s="1"/>
  <c r="X14" i="16" s="1"/>
  <c r="D15" i="16"/>
  <c r="V15" i="16" s="1"/>
  <c r="X15" i="16" s="1"/>
  <c r="D16" i="16"/>
  <c r="V16" i="16" s="1"/>
  <c r="X16" i="16" s="1"/>
  <c r="D17" i="16"/>
  <c r="V17" i="16" s="1"/>
  <c r="X17" i="16" s="1"/>
  <c r="D18" i="16"/>
  <c r="V18" i="16" s="1"/>
  <c r="X18" i="16" s="1"/>
  <c r="D19" i="16"/>
  <c r="V19" i="16" s="1"/>
  <c r="X19" i="16" s="1"/>
  <c r="D20" i="16"/>
  <c r="V20" i="16" s="1"/>
  <c r="X20" i="16" s="1"/>
  <c r="D21" i="16"/>
  <c r="V21" i="16" s="1"/>
  <c r="X21" i="16" s="1"/>
  <c r="D22" i="16"/>
  <c r="V22" i="16" s="1"/>
  <c r="X22" i="16" s="1"/>
  <c r="D23" i="16"/>
  <c r="V23" i="16" s="1"/>
  <c r="X23" i="16" s="1"/>
  <c r="D24" i="16"/>
  <c r="V24" i="16" s="1"/>
  <c r="X24" i="16" s="1"/>
  <c r="D25" i="16"/>
  <c r="V25" i="16" s="1"/>
  <c r="X25" i="16" s="1"/>
  <c r="D26" i="16"/>
  <c r="V26" i="16" s="1"/>
  <c r="X26" i="16" s="1"/>
  <c r="D27" i="16"/>
  <c r="V27" i="16" s="1"/>
  <c r="X27" i="16" s="1"/>
  <c r="D28" i="16"/>
  <c r="V28" i="16" s="1"/>
  <c r="X28" i="16" s="1"/>
  <c r="D29" i="16"/>
  <c r="V29" i="16" s="1"/>
  <c r="X29" i="16" s="1"/>
  <c r="D30" i="16"/>
  <c r="V30" i="16" s="1"/>
  <c r="X30" i="16" s="1"/>
  <c r="D31" i="16"/>
  <c r="V31" i="16" s="1"/>
  <c r="X31" i="16" s="1"/>
  <c r="D32" i="16"/>
  <c r="V32" i="16" s="1"/>
  <c r="X32" i="16" s="1"/>
  <c r="D33" i="16"/>
  <c r="V33" i="16" s="1"/>
  <c r="X33" i="16" s="1"/>
  <c r="D34" i="16"/>
  <c r="V34" i="16" s="1"/>
  <c r="X34" i="16" s="1"/>
  <c r="D35" i="16"/>
  <c r="V35" i="16" s="1"/>
  <c r="X35" i="16" s="1"/>
  <c r="D36" i="16"/>
  <c r="V36" i="16" s="1"/>
  <c r="X36" i="16" s="1"/>
  <c r="D37" i="16"/>
  <c r="V37" i="16" s="1"/>
  <c r="X37" i="16" s="1"/>
  <c r="D38" i="16"/>
  <c r="V38" i="16" s="1"/>
  <c r="X38" i="16" s="1"/>
  <c r="D39" i="16"/>
  <c r="V39" i="16" s="1"/>
  <c r="X39" i="16" s="1"/>
  <c r="D40" i="16"/>
  <c r="V40" i="16" s="1"/>
  <c r="X40" i="16" s="1"/>
  <c r="D41" i="16"/>
  <c r="V41" i="16" s="1"/>
  <c r="X41" i="16" s="1"/>
  <c r="D42" i="16"/>
  <c r="V42" i="16" s="1"/>
  <c r="X42" i="16" s="1"/>
  <c r="D43" i="16"/>
  <c r="V43" i="16" s="1"/>
  <c r="X43" i="16" s="1"/>
  <c r="D44" i="16"/>
  <c r="V44" i="16" s="1"/>
  <c r="X44" i="16" s="1"/>
  <c r="D45" i="16"/>
  <c r="V45" i="16" s="1"/>
  <c r="X45" i="16" s="1"/>
  <c r="D46" i="16"/>
  <c r="V46" i="16" s="1"/>
  <c r="X46" i="16" s="1"/>
  <c r="D47" i="16"/>
  <c r="V47" i="16" s="1"/>
  <c r="X47" i="16" s="1"/>
  <c r="D48" i="16"/>
  <c r="V48" i="16" s="1"/>
  <c r="X48" i="16" s="1"/>
  <c r="D49" i="16"/>
  <c r="V49" i="16" s="1"/>
  <c r="X49" i="16" s="1"/>
  <c r="D50" i="16"/>
  <c r="V50" i="16" s="1"/>
  <c r="X50" i="16" s="1"/>
  <c r="D51" i="16"/>
  <c r="V51" i="16" s="1"/>
  <c r="X51" i="16" s="1"/>
  <c r="D52" i="16"/>
  <c r="V52" i="16" s="1"/>
  <c r="X52" i="16" s="1"/>
  <c r="D53" i="16"/>
  <c r="V53" i="16" s="1"/>
  <c r="X53" i="16" s="1"/>
  <c r="D54" i="16"/>
  <c r="V54" i="16" s="1"/>
  <c r="X54" i="16" s="1"/>
  <c r="D55" i="16"/>
  <c r="V55" i="16" s="1"/>
  <c r="X55" i="16" s="1"/>
  <c r="D56" i="16"/>
  <c r="V56" i="16" s="1"/>
  <c r="X56" i="16" s="1"/>
  <c r="D2" i="16"/>
  <c r="V2" i="16" s="1"/>
  <c r="X2" i="16" s="1"/>
  <c r="C3" i="16"/>
  <c r="U3" i="16" s="1"/>
  <c r="C4" i="16"/>
  <c r="U4" i="16" s="1"/>
  <c r="C5" i="16"/>
  <c r="U5" i="16" s="1"/>
  <c r="C6" i="16"/>
  <c r="U6" i="16" s="1"/>
  <c r="C7" i="16"/>
  <c r="U7" i="16" s="1"/>
  <c r="C8" i="16"/>
  <c r="U8" i="16" s="1"/>
  <c r="C9" i="16"/>
  <c r="U9" i="16" s="1"/>
  <c r="C10" i="16"/>
  <c r="U10" i="16" s="1"/>
  <c r="C11" i="16"/>
  <c r="U11" i="16" s="1"/>
  <c r="C12" i="16"/>
  <c r="U12" i="16" s="1"/>
  <c r="C13" i="16"/>
  <c r="U13" i="16" s="1"/>
  <c r="C14" i="16"/>
  <c r="U14" i="16" s="1"/>
  <c r="C15" i="16"/>
  <c r="U15" i="16" s="1"/>
  <c r="C16" i="16"/>
  <c r="U16" i="16" s="1"/>
  <c r="C17" i="16"/>
  <c r="U17" i="16" s="1"/>
  <c r="C18" i="16"/>
  <c r="U18" i="16" s="1"/>
  <c r="C19" i="16"/>
  <c r="U19" i="16" s="1"/>
  <c r="C20" i="16"/>
  <c r="U20" i="16" s="1"/>
  <c r="C21" i="16"/>
  <c r="U21" i="16" s="1"/>
  <c r="C22" i="16"/>
  <c r="U22" i="16" s="1"/>
  <c r="C23" i="16"/>
  <c r="U23" i="16" s="1"/>
  <c r="C24" i="16"/>
  <c r="U24" i="16" s="1"/>
  <c r="C25" i="16"/>
  <c r="U25" i="16" s="1"/>
  <c r="C26" i="16"/>
  <c r="U26" i="16" s="1"/>
  <c r="C27" i="16"/>
  <c r="U27" i="16" s="1"/>
  <c r="C28" i="16"/>
  <c r="U28" i="16" s="1"/>
  <c r="C29" i="16"/>
  <c r="U29" i="16" s="1"/>
  <c r="C30" i="16"/>
  <c r="U30" i="16" s="1"/>
  <c r="C31" i="16"/>
  <c r="U31" i="16" s="1"/>
  <c r="C32" i="16"/>
  <c r="U32" i="16" s="1"/>
  <c r="C33" i="16"/>
  <c r="U33" i="16" s="1"/>
  <c r="C34" i="16"/>
  <c r="U34" i="16" s="1"/>
  <c r="C35" i="16"/>
  <c r="U35" i="16" s="1"/>
  <c r="C36" i="16"/>
  <c r="U36" i="16" s="1"/>
  <c r="C37" i="16"/>
  <c r="U37" i="16" s="1"/>
  <c r="C38" i="16"/>
  <c r="U38" i="16" s="1"/>
  <c r="C39" i="16"/>
  <c r="U39" i="16" s="1"/>
  <c r="C40" i="16"/>
  <c r="U40" i="16" s="1"/>
  <c r="C41" i="16"/>
  <c r="U41" i="16" s="1"/>
  <c r="C42" i="16"/>
  <c r="U42" i="16" s="1"/>
  <c r="C43" i="16"/>
  <c r="U43" i="16" s="1"/>
  <c r="C44" i="16"/>
  <c r="U44" i="16" s="1"/>
  <c r="C45" i="16"/>
  <c r="U45" i="16" s="1"/>
  <c r="C46" i="16"/>
  <c r="U46" i="16" s="1"/>
  <c r="C47" i="16"/>
  <c r="U47" i="16" s="1"/>
  <c r="C48" i="16"/>
  <c r="U48" i="16" s="1"/>
  <c r="C49" i="16"/>
  <c r="U49" i="16" s="1"/>
  <c r="C50" i="16"/>
  <c r="U50" i="16" s="1"/>
  <c r="C51" i="16"/>
  <c r="U51" i="16" s="1"/>
  <c r="C52" i="16"/>
  <c r="U52" i="16" s="1"/>
  <c r="C53" i="16"/>
  <c r="U53" i="16" s="1"/>
  <c r="C54" i="16"/>
  <c r="U54" i="16" s="1"/>
  <c r="C55" i="16"/>
  <c r="U55" i="16" s="1"/>
  <c r="C56" i="16"/>
  <c r="U56" i="16" s="1"/>
  <c r="C2" i="16"/>
  <c r="U2" i="16" s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2" i="16"/>
  <c r="K3" i="16" l="1"/>
  <c r="E2" i="8"/>
  <c r="M7" i="17"/>
  <c r="E6" i="8"/>
  <c r="M11" i="17"/>
  <c r="E10" i="8"/>
  <c r="M15" i="17"/>
  <c r="E14" i="8"/>
  <c r="M5" i="17"/>
  <c r="E4" i="8"/>
  <c r="P9" i="17"/>
  <c r="R9" i="17" s="1"/>
  <c r="E8" i="8"/>
  <c r="M13" i="17"/>
  <c r="E12" i="8"/>
  <c r="P17" i="17"/>
  <c r="R17" i="17" s="1"/>
  <c r="E16" i="8"/>
  <c r="P21" i="17"/>
  <c r="R21" i="17" s="1"/>
  <c r="E20" i="8"/>
  <c r="P25" i="17"/>
  <c r="R25" i="17" s="1"/>
  <c r="E24" i="8"/>
  <c r="P29" i="17"/>
  <c r="R29" i="17" s="1"/>
  <c r="E28" i="8"/>
  <c r="P33" i="17"/>
  <c r="R33" i="17" s="1"/>
  <c r="E32" i="8"/>
  <c r="P37" i="17"/>
  <c r="R37" i="17" s="1"/>
  <c r="E36" i="8"/>
  <c r="P41" i="17"/>
  <c r="R41" i="17" s="1"/>
  <c r="E40" i="8"/>
  <c r="P47" i="17"/>
  <c r="R47" i="17" s="1"/>
  <c r="E46" i="8"/>
  <c r="P55" i="17"/>
  <c r="R55" i="17" s="1"/>
  <c r="E54" i="8"/>
  <c r="P6" i="17"/>
  <c r="R6" i="17" s="1"/>
  <c r="E5" i="8"/>
  <c r="P10" i="17"/>
  <c r="R10" i="17" s="1"/>
  <c r="E9" i="8"/>
  <c r="P14" i="17"/>
  <c r="R14" i="17" s="1"/>
  <c r="E13" i="8"/>
  <c r="P18" i="17"/>
  <c r="R18" i="17" s="1"/>
  <c r="E17" i="8"/>
  <c r="P22" i="17"/>
  <c r="R22" i="17" s="1"/>
  <c r="E21" i="8"/>
  <c r="P26" i="17"/>
  <c r="R26" i="17" s="1"/>
  <c r="E25" i="8"/>
  <c r="P30" i="17"/>
  <c r="R30" i="17" s="1"/>
  <c r="E29" i="8"/>
  <c r="P34" i="17"/>
  <c r="R34" i="17" s="1"/>
  <c r="E33" i="8"/>
  <c r="P38" i="17"/>
  <c r="R38" i="17" s="1"/>
  <c r="E37" i="8"/>
  <c r="P42" i="17"/>
  <c r="R42" i="17" s="1"/>
  <c r="E41" i="8"/>
  <c r="P46" i="17"/>
  <c r="R46" i="17" s="1"/>
  <c r="E45" i="8"/>
  <c r="O3" i="16"/>
  <c r="R3" i="17"/>
  <c r="J5" i="15"/>
  <c r="I5" i="15"/>
  <c r="J9" i="15"/>
  <c r="I9" i="15"/>
  <c r="J13" i="15"/>
  <c r="I13" i="15"/>
  <c r="J17" i="15"/>
  <c r="I17" i="15"/>
  <c r="J21" i="15"/>
  <c r="I21" i="15"/>
  <c r="J25" i="15"/>
  <c r="I25" i="15"/>
  <c r="J29" i="15"/>
  <c r="I29" i="15"/>
  <c r="J33" i="15"/>
  <c r="I33" i="15"/>
  <c r="J39" i="15"/>
  <c r="I39" i="15"/>
  <c r="J41" i="15"/>
  <c r="I41" i="15"/>
  <c r="J47" i="15"/>
  <c r="I47" i="15"/>
  <c r="J55" i="15"/>
  <c r="I55" i="15"/>
  <c r="J8" i="15"/>
  <c r="I8" i="15"/>
  <c r="J16" i="15"/>
  <c r="I16" i="15"/>
  <c r="J20" i="15"/>
  <c r="I20" i="15"/>
  <c r="J24" i="15"/>
  <c r="I24" i="15"/>
  <c r="J38" i="15"/>
  <c r="I38" i="15"/>
  <c r="J42" i="15"/>
  <c r="I42" i="15"/>
  <c r="J46" i="15"/>
  <c r="I46" i="15"/>
  <c r="J50" i="15"/>
  <c r="I50" i="15"/>
  <c r="J54" i="15"/>
  <c r="I54" i="15"/>
  <c r="J45" i="15"/>
  <c r="I45" i="15"/>
  <c r="J7" i="15"/>
  <c r="I7" i="15"/>
  <c r="J11" i="15"/>
  <c r="I11" i="15"/>
  <c r="J15" i="15"/>
  <c r="I15" i="15"/>
  <c r="J19" i="15"/>
  <c r="I19" i="15"/>
  <c r="J23" i="15"/>
  <c r="I23" i="15"/>
  <c r="J27" i="15"/>
  <c r="I27" i="15"/>
  <c r="J31" i="15"/>
  <c r="I31" i="15"/>
  <c r="J35" i="15"/>
  <c r="I35" i="15"/>
  <c r="J37" i="15"/>
  <c r="I37" i="15"/>
  <c r="J43" i="15"/>
  <c r="I43" i="15"/>
  <c r="J51" i="15"/>
  <c r="I51" i="15"/>
  <c r="J4" i="15"/>
  <c r="I4" i="15"/>
  <c r="J6" i="15"/>
  <c r="I6" i="15"/>
  <c r="J10" i="15"/>
  <c r="I10" i="15"/>
  <c r="J12" i="15"/>
  <c r="I12" i="15"/>
  <c r="J14" i="15"/>
  <c r="I14" i="15"/>
  <c r="J18" i="15"/>
  <c r="I18" i="15"/>
  <c r="J22" i="15"/>
  <c r="I22" i="15"/>
  <c r="J26" i="15"/>
  <c r="I26" i="15"/>
  <c r="J28" i="15"/>
  <c r="I28" i="15"/>
  <c r="J30" i="15"/>
  <c r="I30" i="15"/>
  <c r="J32" i="15"/>
  <c r="I32" i="15"/>
  <c r="J34" i="15"/>
  <c r="I34" i="15"/>
  <c r="J36" i="15"/>
  <c r="I36" i="15"/>
  <c r="J40" i="15"/>
  <c r="I40" i="15"/>
  <c r="J44" i="15"/>
  <c r="I44" i="15"/>
  <c r="J48" i="15"/>
  <c r="I48" i="15"/>
  <c r="J52" i="15"/>
  <c r="I52" i="15"/>
  <c r="J56" i="15"/>
  <c r="I56" i="15"/>
  <c r="J49" i="15"/>
  <c r="I49" i="15"/>
  <c r="J53" i="15"/>
  <c r="I53" i="15"/>
  <c r="O5" i="17"/>
  <c r="U5" i="17"/>
  <c r="O7" i="17"/>
  <c r="U7" i="17"/>
  <c r="O9" i="17"/>
  <c r="U9" i="17"/>
  <c r="O11" i="17"/>
  <c r="U11" i="17"/>
  <c r="O13" i="17"/>
  <c r="U13" i="17"/>
  <c r="O15" i="17"/>
  <c r="U15" i="17"/>
  <c r="O17" i="17"/>
  <c r="U17" i="17"/>
  <c r="O19" i="17"/>
  <c r="U19" i="17"/>
  <c r="O21" i="17"/>
  <c r="U21" i="17"/>
  <c r="O23" i="17"/>
  <c r="U23" i="17"/>
  <c r="O25" i="17"/>
  <c r="U25" i="17"/>
  <c r="O27" i="17"/>
  <c r="U27" i="17"/>
  <c r="O29" i="17"/>
  <c r="U29" i="17"/>
  <c r="O31" i="17"/>
  <c r="U31" i="17"/>
  <c r="O33" i="17"/>
  <c r="U33" i="17"/>
  <c r="O35" i="17"/>
  <c r="U35" i="17"/>
  <c r="O37" i="17"/>
  <c r="U37" i="17"/>
  <c r="O39" i="17"/>
  <c r="U39" i="17"/>
  <c r="O41" i="17"/>
  <c r="U41" i="17"/>
  <c r="O43" i="17"/>
  <c r="U43" i="17"/>
  <c r="O45" i="17"/>
  <c r="U45" i="17"/>
  <c r="O47" i="17"/>
  <c r="U47" i="17"/>
  <c r="O49" i="17"/>
  <c r="U49" i="17"/>
  <c r="O51" i="17"/>
  <c r="U51" i="17"/>
  <c r="O53" i="17"/>
  <c r="U53" i="17"/>
  <c r="O55" i="17"/>
  <c r="U55" i="17"/>
  <c r="O4" i="17"/>
  <c r="U4" i="17"/>
  <c r="O6" i="17"/>
  <c r="U6" i="17"/>
  <c r="O8" i="17"/>
  <c r="U8" i="17"/>
  <c r="O10" i="17"/>
  <c r="U10" i="17"/>
  <c r="O12" i="17"/>
  <c r="U12" i="17"/>
  <c r="O14" i="17"/>
  <c r="U14" i="17"/>
  <c r="O16" i="17"/>
  <c r="U16" i="17"/>
  <c r="O18" i="17"/>
  <c r="U18" i="17"/>
  <c r="O20" i="17"/>
  <c r="U20" i="17"/>
  <c r="O22" i="17"/>
  <c r="U22" i="17"/>
  <c r="O24" i="17"/>
  <c r="U24" i="17"/>
  <c r="O26" i="17"/>
  <c r="U26" i="17"/>
  <c r="O28" i="17"/>
  <c r="U28" i="17"/>
  <c r="O30" i="17"/>
  <c r="U30" i="17"/>
  <c r="O32" i="17"/>
  <c r="U32" i="17"/>
  <c r="O34" i="17"/>
  <c r="U34" i="17"/>
  <c r="O36" i="17"/>
  <c r="U36" i="17"/>
  <c r="O38" i="17"/>
  <c r="U38" i="17"/>
  <c r="O40" i="17"/>
  <c r="U40" i="17"/>
  <c r="O42" i="17"/>
  <c r="U42" i="17"/>
  <c r="O44" i="17"/>
  <c r="U44" i="17"/>
  <c r="O46" i="17"/>
  <c r="U46" i="17"/>
  <c r="O48" i="17"/>
  <c r="U48" i="17"/>
  <c r="O50" i="17"/>
  <c r="U50" i="17"/>
  <c r="O52" i="17"/>
  <c r="U52" i="17"/>
  <c r="O54" i="17"/>
  <c r="U54" i="17"/>
  <c r="O56" i="17"/>
  <c r="U56" i="17"/>
  <c r="L2" i="16"/>
  <c r="W2" i="16"/>
  <c r="L55" i="16"/>
  <c r="W55" i="16"/>
  <c r="L53" i="16"/>
  <c r="W53" i="16"/>
  <c r="L51" i="16"/>
  <c r="W51" i="16"/>
  <c r="L49" i="16"/>
  <c r="W49" i="16"/>
  <c r="L47" i="16"/>
  <c r="W47" i="16"/>
  <c r="L45" i="16"/>
  <c r="W45" i="16"/>
  <c r="L43" i="16"/>
  <c r="W43" i="16"/>
  <c r="L41" i="16"/>
  <c r="W41" i="16"/>
  <c r="L39" i="16"/>
  <c r="W39" i="16"/>
  <c r="L37" i="16"/>
  <c r="W37" i="16"/>
  <c r="L35" i="16"/>
  <c r="W35" i="16"/>
  <c r="L33" i="16"/>
  <c r="W33" i="16"/>
  <c r="L31" i="16"/>
  <c r="W31" i="16"/>
  <c r="L29" i="16"/>
  <c r="W29" i="16"/>
  <c r="L27" i="16"/>
  <c r="W27" i="16"/>
  <c r="L25" i="16"/>
  <c r="W25" i="16"/>
  <c r="L23" i="16"/>
  <c r="W23" i="16"/>
  <c r="L21" i="16"/>
  <c r="W21" i="16"/>
  <c r="L19" i="16"/>
  <c r="W19" i="16"/>
  <c r="L17" i="16"/>
  <c r="W17" i="16"/>
  <c r="L15" i="16"/>
  <c r="W15" i="16"/>
  <c r="L13" i="16"/>
  <c r="W13" i="16"/>
  <c r="L11" i="16"/>
  <c r="W11" i="16"/>
  <c r="L9" i="16"/>
  <c r="W9" i="16"/>
  <c r="L7" i="16"/>
  <c r="W7" i="16"/>
  <c r="L5" i="16"/>
  <c r="W5" i="16"/>
  <c r="L3" i="16"/>
  <c r="W3" i="16"/>
  <c r="L56" i="16"/>
  <c r="W56" i="16"/>
  <c r="L54" i="16"/>
  <c r="W54" i="16"/>
  <c r="L52" i="16"/>
  <c r="W52" i="16"/>
  <c r="L50" i="16"/>
  <c r="W50" i="16"/>
  <c r="L48" i="16"/>
  <c r="W48" i="16"/>
  <c r="L46" i="16"/>
  <c r="W46" i="16"/>
  <c r="L44" i="16"/>
  <c r="W44" i="16"/>
  <c r="L42" i="16"/>
  <c r="W42" i="16"/>
  <c r="L40" i="16"/>
  <c r="W40" i="16"/>
  <c r="L38" i="16"/>
  <c r="W38" i="16"/>
  <c r="L36" i="16"/>
  <c r="W36" i="16"/>
  <c r="L34" i="16"/>
  <c r="W34" i="16"/>
  <c r="L32" i="16"/>
  <c r="W32" i="16"/>
  <c r="L30" i="16"/>
  <c r="W30" i="16"/>
  <c r="L28" i="16"/>
  <c r="W28" i="16"/>
  <c r="L26" i="16"/>
  <c r="W26" i="16"/>
  <c r="L24" i="16"/>
  <c r="W24" i="16"/>
  <c r="L22" i="16"/>
  <c r="W22" i="16"/>
  <c r="L20" i="16"/>
  <c r="W20" i="16"/>
  <c r="L18" i="16"/>
  <c r="W18" i="16"/>
  <c r="L16" i="16"/>
  <c r="W16" i="16"/>
  <c r="L14" i="16"/>
  <c r="W14" i="16"/>
  <c r="L12" i="16"/>
  <c r="W12" i="16"/>
  <c r="L10" i="16"/>
  <c r="W10" i="16"/>
  <c r="L8" i="16"/>
  <c r="W8" i="16"/>
  <c r="L6" i="16"/>
  <c r="W6" i="16"/>
  <c r="L4" i="16"/>
  <c r="W4" i="16"/>
  <c r="O3" i="17"/>
  <c r="G56" i="16"/>
  <c r="G54" i="16"/>
  <c r="Q54" i="16" s="1"/>
  <c r="G52" i="16"/>
  <c r="G50" i="16"/>
  <c r="Q50" i="16" s="1"/>
  <c r="G48" i="16"/>
  <c r="G46" i="16"/>
  <c r="Q46" i="16" s="1"/>
  <c r="G44" i="16"/>
  <c r="G42" i="16"/>
  <c r="Q42" i="16" s="1"/>
  <c r="G40" i="16"/>
  <c r="G38" i="16"/>
  <c r="Q38" i="16" s="1"/>
  <c r="G36" i="16"/>
  <c r="G34" i="16"/>
  <c r="Q34" i="16" s="1"/>
  <c r="G32" i="16"/>
  <c r="G30" i="16"/>
  <c r="Q30" i="16" s="1"/>
  <c r="G28" i="16"/>
  <c r="G26" i="16"/>
  <c r="Q26" i="16" s="1"/>
  <c r="G24" i="16"/>
  <c r="G22" i="16"/>
  <c r="Q22" i="16" s="1"/>
  <c r="G20" i="16"/>
  <c r="G18" i="16"/>
  <c r="Q18" i="16" s="1"/>
  <c r="G16" i="16"/>
  <c r="G14" i="16"/>
  <c r="Q14" i="16" s="1"/>
  <c r="G12" i="16"/>
  <c r="G10" i="16"/>
  <c r="Q10" i="16" s="1"/>
  <c r="G8" i="16"/>
  <c r="G6" i="16"/>
  <c r="Q6" i="16" s="1"/>
  <c r="G4" i="16"/>
  <c r="G2" i="16"/>
  <c r="G55" i="16"/>
  <c r="G53" i="16"/>
  <c r="G51" i="16"/>
  <c r="G49" i="16"/>
  <c r="Q49" i="16" s="1"/>
  <c r="G47" i="16"/>
  <c r="G45" i="16"/>
  <c r="Q45" i="16" s="1"/>
  <c r="G43" i="16"/>
  <c r="G41" i="16"/>
  <c r="Q41" i="16" s="1"/>
  <c r="G39" i="16"/>
  <c r="G37" i="16"/>
  <c r="Q37" i="16" s="1"/>
  <c r="G35" i="16"/>
  <c r="G33" i="16"/>
  <c r="Q33" i="16" s="1"/>
  <c r="G31" i="16"/>
  <c r="G29" i="16"/>
  <c r="Q29" i="16" s="1"/>
  <c r="G27" i="16"/>
  <c r="G25" i="16"/>
  <c r="Q25" i="16" s="1"/>
  <c r="G23" i="16"/>
  <c r="G21" i="16"/>
  <c r="Q21" i="16" s="1"/>
  <c r="G19" i="16"/>
  <c r="G17" i="16"/>
  <c r="Q17" i="16" s="1"/>
  <c r="G15" i="16"/>
  <c r="G13" i="16"/>
  <c r="Q13" i="16" s="1"/>
  <c r="G11" i="16"/>
  <c r="G9" i="16"/>
  <c r="Q9" i="16" s="1"/>
  <c r="G7" i="16"/>
  <c r="G5" i="16"/>
  <c r="Q5" i="16" s="1"/>
  <c r="G3" i="16"/>
  <c r="J3" i="16" s="1"/>
  <c r="H2" i="8" s="1"/>
  <c r="J2" i="8" s="1"/>
  <c r="I3" i="16"/>
  <c r="Q55" i="16"/>
  <c r="Q53" i="16"/>
  <c r="Q51" i="16"/>
  <c r="Q47" i="16"/>
  <c r="Q43" i="16"/>
  <c r="Q39" i="16"/>
  <c r="Q35" i="16"/>
  <c r="Q31" i="16"/>
  <c r="Q27" i="16"/>
  <c r="Q23" i="16"/>
  <c r="Q19" i="16"/>
  <c r="Q15" i="16"/>
  <c r="Q11" i="16"/>
  <c r="Q7" i="16"/>
  <c r="Q3" i="16"/>
  <c r="I2" i="16"/>
  <c r="N2" i="16" s="1"/>
  <c r="I30" i="16"/>
  <c r="I28" i="16"/>
  <c r="I26" i="16"/>
  <c r="I24" i="16"/>
  <c r="I22" i="16"/>
  <c r="I20" i="16"/>
  <c r="I18" i="16"/>
  <c r="I16" i="16"/>
  <c r="I14" i="16"/>
  <c r="I12" i="16"/>
  <c r="I10" i="16"/>
  <c r="I8" i="16"/>
  <c r="I6" i="16"/>
  <c r="I4" i="16"/>
  <c r="I32" i="16"/>
  <c r="I55" i="16"/>
  <c r="I53" i="16"/>
  <c r="I51" i="16"/>
  <c r="I49" i="16"/>
  <c r="I47" i="16"/>
  <c r="I45" i="16"/>
  <c r="I43" i="16"/>
  <c r="I41" i="16"/>
  <c r="I39" i="16"/>
  <c r="I37" i="16"/>
  <c r="I35" i="16"/>
  <c r="I33" i="16"/>
  <c r="Q56" i="16"/>
  <c r="Q52" i="16"/>
  <c r="Q48" i="16"/>
  <c r="Q44" i="16"/>
  <c r="Q40" i="16"/>
  <c r="Q36" i="16"/>
  <c r="Q32" i="16"/>
  <c r="Q28" i="16"/>
  <c r="Q24" i="16"/>
  <c r="Q20" i="16"/>
  <c r="Q16" i="16"/>
  <c r="Q12" i="16"/>
  <c r="Q8" i="16"/>
  <c r="Q4" i="16"/>
  <c r="I31" i="16"/>
  <c r="I29" i="16"/>
  <c r="I27" i="16"/>
  <c r="I25" i="16"/>
  <c r="I23" i="16"/>
  <c r="I21" i="16"/>
  <c r="I19" i="16"/>
  <c r="I17" i="16"/>
  <c r="I15" i="16"/>
  <c r="I13" i="16"/>
  <c r="I11" i="16"/>
  <c r="I9" i="16"/>
  <c r="I7" i="16"/>
  <c r="I5" i="16"/>
  <c r="I56" i="16"/>
  <c r="I54" i="16"/>
  <c r="I52" i="16"/>
  <c r="I50" i="16"/>
  <c r="I48" i="16"/>
  <c r="I46" i="16"/>
  <c r="I44" i="16"/>
  <c r="I42" i="16"/>
  <c r="I40" i="16"/>
  <c r="I38" i="16"/>
  <c r="I36" i="16"/>
  <c r="I34" i="16"/>
  <c r="U3" i="17" l="1"/>
  <c r="B2" i="10"/>
  <c r="M2" i="8"/>
  <c r="N36" i="16"/>
  <c r="N40" i="16"/>
  <c r="N44" i="16"/>
  <c r="N48" i="16"/>
  <c r="N52" i="16"/>
  <c r="N56" i="16"/>
  <c r="N5" i="16"/>
  <c r="N9" i="16"/>
  <c r="N13" i="16"/>
  <c r="N17" i="16"/>
  <c r="N21" i="16"/>
  <c r="N25" i="16"/>
  <c r="N29" i="16"/>
  <c r="N33" i="16"/>
  <c r="N37" i="16"/>
  <c r="N41" i="16"/>
  <c r="N45" i="16"/>
  <c r="N49" i="16"/>
  <c r="N53" i="16"/>
  <c r="N32" i="16"/>
  <c r="N6" i="16"/>
  <c r="N10" i="16"/>
  <c r="N14" i="16"/>
  <c r="N18" i="16"/>
  <c r="N22" i="16"/>
  <c r="N26" i="16"/>
  <c r="N30" i="16"/>
  <c r="N34" i="16"/>
  <c r="N38" i="16"/>
  <c r="N42" i="16"/>
  <c r="N46" i="16"/>
  <c r="N50" i="16"/>
  <c r="N54" i="16"/>
  <c r="N3" i="16"/>
  <c r="N7" i="16"/>
  <c r="N11" i="16"/>
  <c r="N15" i="16"/>
  <c r="N19" i="16"/>
  <c r="N23" i="16"/>
  <c r="N27" i="16"/>
  <c r="N31" i="16"/>
  <c r="N35" i="16"/>
  <c r="N39" i="16"/>
  <c r="N43" i="16"/>
  <c r="N47" i="16"/>
  <c r="N51" i="16"/>
  <c r="N55" i="16"/>
  <c r="N4" i="16"/>
  <c r="N8" i="16"/>
  <c r="N12" i="16"/>
  <c r="N16" i="16"/>
  <c r="N20" i="16"/>
  <c r="N24" i="16"/>
  <c r="N28" i="16"/>
  <c r="F2" i="10" l="1"/>
  <c r="S3" i="17"/>
  <c r="P3" i="15"/>
  <c r="K56" i="16"/>
  <c r="O56" i="16" s="1"/>
  <c r="W56" i="17"/>
  <c r="H55" i="10" s="1"/>
  <c r="J56" i="16"/>
  <c r="H55" i="8" s="1"/>
  <c r="K28" i="16"/>
  <c r="O28" i="16" s="1"/>
  <c r="W28" i="17"/>
  <c r="H27" i="10" s="1"/>
  <c r="J28" i="16"/>
  <c r="H27" i="8" s="1"/>
  <c r="K24" i="16"/>
  <c r="O24" i="16" s="1"/>
  <c r="W24" i="17"/>
  <c r="H23" i="10" s="1"/>
  <c r="J24" i="16"/>
  <c r="H23" i="8" s="1"/>
  <c r="K20" i="16"/>
  <c r="O20" i="16" s="1"/>
  <c r="W20" i="17"/>
  <c r="H19" i="10" s="1"/>
  <c r="J20" i="16"/>
  <c r="H19" i="8" s="1"/>
  <c r="K16" i="16"/>
  <c r="O16" i="16" s="1"/>
  <c r="W16" i="17"/>
  <c r="H15" i="10" s="1"/>
  <c r="J16" i="16"/>
  <c r="H15" i="8" s="1"/>
  <c r="K12" i="16"/>
  <c r="O12" i="16" s="1"/>
  <c r="W12" i="17"/>
  <c r="H11" i="10" s="1"/>
  <c r="J12" i="16"/>
  <c r="H11" i="8" s="1"/>
  <c r="K8" i="16"/>
  <c r="O8" i="16" s="1"/>
  <c r="W8" i="17"/>
  <c r="H7" i="10" s="1"/>
  <c r="J8" i="16"/>
  <c r="H7" i="8" s="1"/>
  <c r="K4" i="16"/>
  <c r="O4" i="16" s="1"/>
  <c r="W4" i="17"/>
  <c r="H3" i="10" s="1"/>
  <c r="J4" i="16"/>
  <c r="H3" i="8" s="1"/>
  <c r="W55" i="17"/>
  <c r="H54" i="10" s="1"/>
  <c r="K55" i="16"/>
  <c r="O55" i="16" s="1"/>
  <c r="J55" i="16"/>
  <c r="H54" i="8" s="1"/>
  <c r="W51" i="17"/>
  <c r="H50" i="10" s="1"/>
  <c r="K51" i="16"/>
  <c r="O51" i="16" s="1"/>
  <c r="J51" i="16"/>
  <c r="H50" i="8" s="1"/>
  <c r="W47" i="17"/>
  <c r="H46" i="10" s="1"/>
  <c r="K47" i="16"/>
  <c r="O47" i="16" s="1"/>
  <c r="J47" i="16"/>
  <c r="H46" i="8" s="1"/>
  <c r="W43" i="17"/>
  <c r="H42" i="10" s="1"/>
  <c r="K43" i="16"/>
  <c r="O43" i="16" s="1"/>
  <c r="J43" i="16"/>
  <c r="H42" i="8" s="1"/>
  <c r="W39" i="17"/>
  <c r="H38" i="10" s="1"/>
  <c r="K39" i="16"/>
  <c r="O39" i="16" s="1"/>
  <c r="J39" i="16"/>
  <c r="H38" i="8" s="1"/>
  <c r="W35" i="17"/>
  <c r="H34" i="10" s="1"/>
  <c r="K35" i="16"/>
  <c r="O35" i="16" s="1"/>
  <c r="J35" i="16"/>
  <c r="H34" i="8" s="1"/>
  <c r="W31" i="17"/>
  <c r="H30" i="10" s="1"/>
  <c r="K31" i="16"/>
  <c r="O31" i="16" s="1"/>
  <c r="J31" i="16"/>
  <c r="H30" i="8" s="1"/>
  <c r="W27" i="17"/>
  <c r="H26" i="10" s="1"/>
  <c r="K27" i="16"/>
  <c r="O27" i="16" s="1"/>
  <c r="J27" i="16"/>
  <c r="H26" i="8" s="1"/>
  <c r="W23" i="17"/>
  <c r="H22" i="10" s="1"/>
  <c r="K23" i="16"/>
  <c r="O23" i="16" s="1"/>
  <c r="J23" i="16"/>
  <c r="H22" i="8" s="1"/>
  <c r="W19" i="17"/>
  <c r="H18" i="10" s="1"/>
  <c r="K19" i="16"/>
  <c r="O19" i="16" s="1"/>
  <c r="J19" i="16"/>
  <c r="H18" i="8" s="1"/>
  <c r="W15" i="17"/>
  <c r="H14" i="10" s="1"/>
  <c r="K15" i="16"/>
  <c r="O15" i="16" s="1"/>
  <c r="J15" i="16"/>
  <c r="H14" i="8" s="1"/>
  <c r="W11" i="17"/>
  <c r="H10" i="10" s="1"/>
  <c r="K11" i="16"/>
  <c r="O11" i="16" s="1"/>
  <c r="J11" i="16"/>
  <c r="H10" i="8" s="1"/>
  <c r="W7" i="17"/>
  <c r="H6" i="10" s="1"/>
  <c r="K7" i="16"/>
  <c r="O7" i="16" s="1"/>
  <c r="J7" i="16"/>
  <c r="H6" i="8" s="1"/>
  <c r="W3" i="17"/>
  <c r="H2" i="10" s="1"/>
  <c r="W54" i="17"/>
  <c r="H53" i="10" s="1"/>
  <c r="K54" i="16"/>
  <c r="O54" i="16" s="1"/>
  <c r="J54" i="16"/>
  <c r="H53" i="8" s="1"/>
  <c r="W50" i="17"/>
  <c r="H49" i="10" s="1"/>
  <c r="K50" i="16"/>
  <c r="O50" i="16" s="1"/>
  <c r="J50" i="16"/>
  <c r="H49" i="8" s="1"/>
  <c r="W46" i="17"/>
  <c r="H45" i="10" s="1"/>
  <c r="K46" i="16"/>
  <c r="O46" i="16" s="1"/>
  <c r="J46" i="16"/>
  <c r="H45" i="8" s="1"/>
  <c r="W42" i="17"/>
  <c r="H41" i="10" s="1"/>
  <c r="K42" i="16"/>
  <c r="O42" i="16" s="1"/>
  <c r="J42" i="16"/>
  <c r="H41" i="8" s="1"/>
  <c r="W38" i="17"/>
  <c r="H37" i="10" s="1"/>
  <c r="K38" i="16"/>
  <c r="O38" i="16" s="1"/>
  <c r="J38" i="16"/>
  <c r="H37" i="8" s="1"/>
  <c r="W34" i="17"/>
  <c r="H33" i="10" s="1"/>
  <c r="K34" i="16"/>
  <c r="O34" i="16" s="1"/>
  <c r="J34" i="16"/>
  <c r="H33" i="8" s="1"/>
  <c r="W30" i="17"/>
  <c r="H29" i="10" s="1"/>
  <c r="K30" i="16"/>
  <c r="O30" i="16" s="1"/>
  <c r="J30" i="16"/>
  <c r="H29" i="8" s="1"/>
  <c r="W26" i="17"/>
  <c r="H25" i="10" s="1"/>
  <c r="K26" i="16"/>
  <c r="O26" i="16" s="1"/>
  <c r="J26" i="16"/>
  <c r="H25" i="8" s="1"/>
  <c r="W22" i="17"/>
  <c r="H21" i="10" s="1"/>
  <c r="K22" i="16"/>
  <c r="O22" i="16" s="1"/>
  <c r="J22" i="16"/>
  <c r="H21" i="8" s="1"/>
  <c r="W18" i="17"/>
  <c r="H17" i="10" s="1"/>
  <c r="K18" i="16"/>
  <c r="O18" i="16" s="1"/>
  <c r="J18" i="16"/>
  <c r="H17" i="8" s="1"/>
  <c r="W14" i="17"/>
  <c r="H13" i="10" s="1"/>
  <c r="K14" i="16"/>
  <c r="O14" i="16" s="1"/>
  <c r="J14" i="16"/>
  <c r="H13" i="8" s="1"/>
  <c r="W10" i="17"/>
  <c r="H9" i="10" s="1"/>
  <c r="K10" i="16"/>
  <c r="O10" i="16" s="1"/>
  <c r="J10" i="16"/>
  <c r="H9" i="8" s="1"/>
  <c r="W6" i="17"/>
  <c r="H5" i="10" s="1"/>
  <c r="K6" i="16"/>
  <c r="O6" i="16" s="1"/>
  <c r="J6" i="16"/>
  <c r="H5" i="8" s="1"/>
  <c r="K32" i="16"/>
  <c r="O32" i="16" s="1"/>
  <c r="W32" i="17"/>
  <c r="H31" i="10" s="1"/>
  <c r="J32" i="16"/>
  <c r="H31" i="8" s="1"/>
  <c r="K53" i="16"/>
  <c r="O53" i="16" s="1"/>
  <c r="W53" i="17"/>
  <c r="H52" i="10" s="1"/>
  <c r="J53" i="16"/>
  <c r="H52" i="8" s="1"/>
  <c r="K49" i="16"/>
  <c r="O49" i="16" s="1"/>
  <c r="W49" i="17"/>
  <c r="H48" i="10" s="1"/>
  <c r="J49" i="16"/>
  <c r="H48" i="8" s="1"/>
  <c r="K45" i="16"/>
  <c r="O45" i="16" s="1"/>
  <c r="W45" i="17"/>
  <c r="H44" i="10" s="1"/>
  <c r="J45" i="16"/>
  <c r="H44" i="8" s="1"/>
  <c r="K41" i="16"/>
  <c r="O41" i="16" s="1"/>
  <c r="W41" i="17"/>
  <c r="H40" i="10" s="1"/>
  <c r="J41" i="16"/>
  <c r="H40" i="8" s="1"/>
  <c r="K37" i="16"/>
  <c r="O37" i="16" s="1"/>
  <c r="W37" i="17"/>
  <c r="H36" i="10" s="1"/>
  <c r="J37" i="16"/>
  <c r="H36" i="8" s="1"/>
  <c r="K33" i="16"/>
  <c r="O33" i="16" s="1"/>
  <c r="W33" i="17"/>
  <c r="H32" i="10" s="1"/>
  <c r="J33" i="16"/>
  <c r="H32" i="8" s="1"/>
  <c r="K29" i="16"/>
  <c r="O29" i="16" s="1"/>
  <c r="W29" i="17"/>
  <c r="H28" i="10" s="1"/>
  <c r="J29" i="16"/>
  <c r="H28" i="8" s="1"/>
  <c r="K25" i="16"/>
  <c r="O25" i="16" s="1"/>
  <c r="W25" i="17"/>
  <c r="H24" i="10" s="1"/>
  <c r="J25" i="16"/>
  <c r="H24" i="8" s="1"/>
  <c r="K21" i="16"/>
  <c r="O21" i="16" s="1"/>
  <c r="W21" i="17"/>
  <c r="H20" i="10" s="1"/>
  <c r="J21" i="16"/>
  <c r="H20" i="8" s="1"/>
  <c r="K17" i="16"/>
  <c r="O17" i="16" s="1"/>
  <c r="W17" i="17"/>
  <c r="H16" i="10" s="1"/>
  <c r="J17" i="16"/>
  <c r="H16" i="8" s="1"/>
  <c r="K13" i="16"/>
  <c r="O13" i="16" s="1"/>
  <c r="W13" i="17"/>
  <c r="H12" i="10" s="1"/>
  <c r="J13" i="16"/>
  <c r="H12" i="8" s="1"/>
  <c r="K9" i="16"/>
  <c r="O9" i="16" s="1"/>
  <c r="W9" i="17"/>
  <c r="H8" i="10" s="1"/>
  <c r="J9" i="16"/>
  <c r="H8" i="8" s="1"/>
  <c r="K5" i="16"/>
  <c r="O5" i="16" s="1"/>
  <c r="W5" i="17"/>
  <c r="H4" i="10" s="1"/>
  <c r="J5" i="16"/>
  <c r="H4" i="8" s="1"/>
  <c r="K52" i="16"/>
  <c r="O52" i="16" s="1"/>
  <c r="W52" i="17"/>
  <c r="H51" i="10" s="1"/>
  <c r="J52" i="16"/>
  <c r="H51" i="8" s="1"/>
  <c r="K48" i="16"/>
  <c r="O48" i="16" s="1"/>
  <c r="W48" i="17"/>
  <c r="H47" i="10" s="1"/>
  <c r="J48" i="16"/>
  <c r="H47" i="8" s="1"/>
  <c r="K44" i="16"/>
  <c r="O44" i="16" s="1"/>
  <c r="W44" i="17"/>
  <c r="H43" i="10" s="1"/>
  <c r="J44" i="16"/>
  <c r="H43" i="8" s="1"/>
  <c r="K40" i="16"/>
  <c r="O40" i="16" s="1"/>
  <c r="W40" i="17"/>
  <c r="H39" i="10" s="1"/>
  <c r="J40" i="16"/>
  <c r="H39" i="8" s="1"/>
  <c r="K36" i="16"/>
  <c r="O36" i="16" s="1"/>
  <c r="W36" i="17"/>
  <c r="H35" i="10" s="1"/>
  <c r="J36" i="16"/>
  <c r="H35" i="8" s="1"/>
  <c r="M8" i="8" l="1"/>
  <c r="J8" i="8"/>
  <c r="B8" i="10" s="1"/>
  <c r="M16" i="8"/>
  <c r="J16" i="8"/>
  <c r="B16" i="10" s="1"/>
  <c r="M32" i="8"/>
  <c r="J32" i="8"/>
  <c r="B32" i="10" s="1"/>
  <c r="M40" i="8"/>
  <c r="J40" i="8"/>
  <c r="B40" i="10" s="1"/>
  <c r="M48" i="8"/>
  <c r="J48" i="8"/>
  <c r="B48" i="10" s="1"/>
  <c r="M31" i="8"/>
  <c r="J31" i="8"/>
  <c r="B31" i="10" s="1"/>
  <c r="M9" i="8"/>
  <c r="J9" i="8"/>
  <c r="B9" i="10" s="1"/>
  <c r="M17" i="8"/>
  <c r="J17" i="8"/>
  <c r="B17" i="10" s="1"/>
  <c r="M25" i="8"/>
  <c r="J25" i="8"/>
  <c r="B25" i="10" s="1"/>
  <c r="S26" i="17" s="1"/>
  <c r="M33" i="8"/>
  <c r="J33" i="8"/>
  <c r="B33" i="10" s="1"/>
  <c r="M41" i="8"/>
  <c r="J41" i="8"/>
  <c r="B41" i="10" s="1"/>
  <c r="M49" i="8"/>
  <c r="J49" i="8"/>
  <c r="B49" i="10" s="1"/>
  <c r="M10" i="8"/>
  <c r="J10" i="8"/>
  <c r="B10" i="10" s="1"/>
  <c r="M18" i="8"/>
  <c r="J18" i="8"/>
  <c r="B18" i="10" s="1"/>
  <c r="M26" i="8"/>
  <c r="J26" i="8"/>
  <c r="B26" i="10" s="1"/>
  <c r="M34" i="8"/>
  <c r="J34" i="8"/>
  <c r="B34" i="10" s="1"/>
  <c r="M42" i="8"/>
  <c r="J42" i="8"/>
  <c r="B42" i="10" s="1"/>
  <c r="M50" i="8"/>
  <c r="J50" i="8"/>
  <c r="B50" i="10" s="1"/>
  <c r="M3" i="8"/>
  <c r="J3" i="8"/>
  <c r="B3" i="10" s="1"/>
  <c r="F3" i="10" s="1"/>
  <c r="M11" i="8"/>
  <c r="J11" i="8"/>
  <c r="B11" i="10" s="1"/>
  <c r="M19" i="8"/>
  <c r="J19" i="8"/>
  <c r="B19" i="10" s="1"/>
  <c r="M27" i="8"/>
  <c r="J27" i="8"/>
  <c r="B27" i="10" s="1"/>
  <c r="M35" i="8"/>
  <c r="J35" i="8"/>
  <c r="B35" i="10" s="1"/>
  <c r="M43" i="8"/>
  <c r="J43" i="8"/>
  <c r="B43" i="10" s="1"/>
  <c r="M51" i="8"/>
  <c r="J51" i="8"/>
  <c r="B51" i="10" s="1"/>
  <c r="M24" i="8"/>
  <c r="J24" i="8"/>
  <c r="B24" i="10" s="1"/>
  <c r="M39" i="8"/>
  <c r="J39" i="8"/>
  <c r="B39" i="10" s="1"/>
  <c r="M47" i="8"/>
  <c r="J47" i="8"/>
  <c r="B47" i="10" s="1"/>
  <c r="M4" i="8"/>
  <c r="J4" i="8"/>
  <c r="B4" i="10" s="1"/>
  <c r="M12" i="8"/>
  <c r="J12" i="8"/>
  <c r="B12" i="10" s="1"/>
  <c r="M20" i="8"/>
  <c r="J20" i="8"/>
  <c r="B20" i="10" s="1"/>
  <c r="M28" i="8"/>
  <c r="J28" i="8"/>
  <c r="B28" i="10" s="1"/>
  <c r="M36" i="8"/>
  <c r="J36" i="8"/>
  <c r="B36" i="10" s="1"/>
  <c r="M44" i="8"/>
  <c r="J44" i="8"/>
  <c r="B44" i="10" s="1"/>
  <c r="M52" i="8"/>
  <c r="J52" i="8"/>
  <c r="B52" i="10" s="1"/>
  <c r="M5" i="8"/>
  <c r="J5" i="8"/>
  <c r="B5" i="10" s="1"/>
  <c r="M13" i="8"/>
  <c r="J13" i="8"/>
  <c r="B13" i="10" s="1"/>
  <c r="F13" i="10" s="1"/>
  <c r="M21" i="8"/>
  <c r="J21" i="8"/>
  <c r="B21" i="10" s="1"/>
  <c r="M29" i="8"/>
  <c r="J29" i="8"/>
  <c r="B29" i="10" s="1"/>
  <c r="M37" i="8"/>
  <c r="J37" i="8"/>
  <c r="B37" i="10" s="1"/>
  <c r="M45" i="8"/>
  <c r="J45" i="8"/>
  <c r="B45" i="10" s="1"/>
  <c r="M53" i="8"/>
  <c r="J53" i="8"/>
  <c r="B53" i="10" s="1"/>
  <c r="M6" i="8"/>
  <c r="J6" i="8"/>
  <c r="B6" i="10" s="1"/>
  <c r="M14" i="8"/>
  <c r="J14" i="8"/>
  <c r="B14" i="10" s="1"/>
  <c r="M22" i="8"/>
  <c r="J22" i="8"/>
  <c r="B22" i="10" s="1"/>
  <c r="M30" i="8"/>
  <c r="J30" i="8"/>
  <c r="B30" i="10" s="1"/>
  <c r="M38" i="8"/>
  <c r="J38" i="8"/>
  <c r="B38" i="10" s="1"/>
  <c r="M46" i="8"/>
  <c r="J46" i="8"/>
  <c r="B46" i="10" s="1"/>
  <c r="M54" i="8"/>
  <c r="J54" i="8"/>
  <c r="B54" i="10" s="1"/>
  <c r="M7" i="8"/>
  <c r="J7" i="8"/>
  <c r="B7" i="10" s="1"/>
  <c r="M15" i="8"/>
  <c r="J15" i="8"/>
  <c r="B15" i="10" s="1"/>
  <c r="M23" i="8"/>
  <c r="J23" i="8"/>
  <c r="B23" i="10" s="1"/>
  <c r="M55" i="8"/>
  <c r="J55" i="8"/>
  <c r="B55" i="10" s="1"/>
  <c r="G35" i="10"/>
  <c r="T36" i="17"/>
  <c r="G39" i="10"/>
  <c r="T40" i="17"/>
  <c r="G43" i="10"/>
  <c r="T44" i="17"/>
  <c r="G47" i="10"/>
  <c r="T48" i="17"/>
  <c r="G8" i="10"/>
  <c r="T9" i="17"/>
  <c r="G28" i="10"/>
  <c r="T29" i="17"/>
  <c r="G3" i="10"/>
  <c r="T4" i="17"/>
  <c r="G7" i="10"/>
  <c r="T8" i="17"/>
  <c r="G11" i="10"/>
  <c r="T12" i="17"/>
  <c r="G15" i="10"/>
  <c r="T16" i="17"/>
  <c r="G19" i="10"/>
  <c r="T20" i="17"/>
  <c r="G23" i="10"/>
  <c r="T24" i="17"/>
  <c r="G27" i="10"/>
  <c r="T28" i="17"/>
  <c r="G55" i="10"/>
  <c r="T56" i="17"/>
  <c r="G5" i="10"/>
  <c r="T6" i="17"/>
  <c r="G9" i="10"/>
  <c r="T10" i="17"/>
  <c r="G13" i="10"/>
  <c r="T14" i="17"/>
  <c r="G17" i="10"/>
  <c r="T18" i="17"/>
  <c r="G21" i="10"/>
  <c r="T22" i="17"/>
  <c r="G25" i="10"/>
  <c r="T26" i="17"/>
  <c r="G29" i="10"/>
  <c r="T30" i="17"/>
  <c r="G33" i="10"/>
  <c r="T34" i="17"/>
  <c r="G37" i="10"/>
  <c r="T38" i="17"/>
  <c r="G41" i="10"/>
  <c r="T42" i="17"/>
  <c r="G45" i="10"/>
  <c r="T46" i="17"/>
  <c r="G49" i="10"/>
  <c r="T50" i="17"/>
  <c r="G53" i="10"/>
  <c r="T54" i="17"/>
  <c r="G2" i="10"/>
  <c r="T3" i="17"/>
  <c r="G6" i="10"/>
  <c r="T7" i="17"/>
  <c r="G10" i="10"/>
  <c r="T11" i="17"/>
  <c r="G14" i="10"/>
  <c r="T15" i="17"/>
  <c r="G18" i="10"/>
  <c r="T19" i="17"/>
  <c r="G22" i="10"/>
  <c r="T23" i="17"/>
  <c r="G26" i="10"/>
  <c r="T27" i="17"/>
  <c r="G30" i="10"/>
  <c r="T31" i="17"/>
  <c r="G34" i="10"/>
  <c r="T35" i="17"/>
  <c r="G38" i="10"/>
  <c r="T39" i="17"/>
  <c r="G42" i="10"/>
  <c r="T43" i="17"/>
  <c r="G46" i="10"/>
  <c r="T47" i="17"/>
  <c r="G50" i="10"/>
  <c r="T51" i="17"/>
  <c r="G54" i="10"/>
  <c r="T55" i="17"/>
  <c r="G51" i="10"/>
  <c r="T52" i="17"/>
  <c r="G4" i="10"/>
  <c r="T5" i="17"/>
  <c r="G12" i="10"/>
  <c r="T13" i="17"/>
  <c r="G16" i="10"/>
  <c r="T17" i="17"/>
  <c r="G20" i="10"/>
  <c r="T21" i="17"/>
  <c r="G24" i="10"/>
  <c r="T25" i="17"/>
  <c r="G32" i="10"/>
  <c r="T33" i="17"/>
  <c r="G36" i="10"/>
  <c r="T37" i="17"/>
  <c r="G40" i="10"/>
  <c r="T41" i="17"/>
  <c r="G44" i="10"/>
  <c r="T45" i="17"/>
  <c r="G48" i="10"/>
  <c r="T49" i="17"/>
  <c r="G52" i="10"/>
  <c r="T53" i="17"/>
  <c r="G31" i="10"/>
  <c r="T32" i="17"/>
  <c r="F9" i="10"/>
  <c r="F26" i="10"/>
  <c r="F31" i="10"/>
  <c r="F35" i="10"/>
  <c r="F40" i="10"/>
  <c r="J40" i="10" s="1"/>
  <c r="F49" i="10"/>
  <c r="P24" i="15" l="1"/>
  <c r="S24" i="17"/>
  <c r="P8" i="15"/>
  <c r="S8" i="17"/>
  <c r="P47" i="15"/>
  <c r="S47" i="17"/>
  <c r="P39" i="15"/>
  <c r="S39" i="17"/>
  <c r="P23" i="15"/>
  <c r="S23" i="17"/>
  <c r="P15" i="15"/>
  <c r="S15" i="17"/>
  <c r="P7" i="15"/>
  <c r="S7" i="17"/>
  <c r="P54" i="15"/>
  <c r="S54" i="17"/>
  <c r="P46" i="15"/>
  <c r="S46" i="17"/>
  <c r="P38" i="15"/>
  <c r="S38" i="17"/>
  <c r="P30" i="15"/>
  <c r="S30" i="17"/>
  <c r="P22" i="15"/>
  <c r="S22" i="17"/>
  <c r="P14" i="15"/>
  <c r="S14" i="17"/>
  <c r="P6" i="15"/>
  <c r="S6" i="17"/>
  <c r="P53" i="15"/>
  <c r="S53" i="17"/>
  <c r="P45" i="15"/>
  <c r="S45" i="17"/>
  <c r="P37" i="15"/>
  <c r="S37" i="17"/>
  <c r="P29" i="15"/>
  <c r="S29" i="17"/>
  <c r="P21" i="15"/>
  <c r="S21" i="17"/>
  <c r="P13" i="15"/>
  <c r="S13" i="17"/>
  <c r="P5" i="15"/>
  <c r="S5" i="17"/>
  <c r="P48" i="15"/>
  <c r="S48" i="17"/>
  <c r="P40" i="15"/>
  <c r="S40" i="17"/>
  <c r="P25" i="15"/>
  <c r="S25" i="17"/>
  <c r="P52" i="15"/>
  <c r="S52" i="17"/>
  <c r="P44" i="15"/>
  <c r="S44" i="17"/>
  <c r="P36" i="15"/>
  <c r="S36" i="17"/>
  <c r="P28" i="15"/>
  <c r="S28" i="17"/>
  <c r="P20" i="15"/>
  <c r="S20" i="17"/>
  <c r="P12" i="15"/>
  <c r="S12" i="17"/>
  <c r="P4" i="15"/>
  <c r="S4" i="17"/>
  <c r="P51" i="15"/>
  <c r="S51" i="17"/>
  <c r="P43" i="15"/>
  <c r="S43" i="17"/>
  <c r="P35" i="15"/>
  <c r="S35" i="17"/>
  <c r="P27" i="15"/>
  <c r="S27" i="17"/>
  <c r="P19" i="15"/>
  <c r="S19" i="17"/>
  <c r="P11" i="15"/>
  <c r="S11" i="17"/>
  <c r="P50" i="15"/>
  <c r="S50" i="17"/>
  <c r="P42" i="15"/>
  <c r="S42" i="17"/>
  <c r="P34" i="15"/>
  <c r="S34" i="17"/>
  <c r="P18" i="15"/>
  <c r="S18" i="17"/>
  <c r="P10" i="15"/>
  <c r="S10" i="17"/>
  <c r="P32" i="15"/>
  <c r="S32" i="17"/>
  <c r="P49" i="15"/>
  <c r="S49" i="17"/>
  <c r="P41" i="15"/>
  <c r="S41" i="17"/>
  <c r="P33" i="15"/>
  <c r="S33" i="17"/>
  <c r="P17" i="15"/>
  <c r="S17" i="17"/>
  <c r="P9" i="15"/>
  <c r="S9" i="17"/>
  <c r="P56" i="15"/>
  <c r="S56" i="17"/>
  <c r="P16" i="15"/>
  <c r="S16" i="17"/>
  <c r="P55" i="15"/>
  <c r="S55" i="17"/>
  <c r="P31" i="15"/>
  <c r="S31" i="17"/>
  <c r="O32" i="15"/>
  <c r="M31" i="10"/>
  <c r="L31" i="10"/>
  <c r="O53" i="15"/>
  <c r="M52" i="10"/>
  <c r="L52" i="10"/>
  <c r="O49" i="15"/>
  <c r="M48" i="10"/>
  <c r="L48" i="10"/>
  <c r="O45" i="15"/>
  <c r="M44" i="10"/>
  <c r="L44" i="10"/>
  <c r="O41" i="15"/>
  <c r="M40" i="10"/>
  <c r="L40" i="10"/>
  <c r="O37" i="15"/>
  <c r="M36" i="10"/>
  <c r="L36" i="10"/>
  <c r="O33" i="15"/>
  <c r="M32" i="10"/>
  <c r="L32" i="10"/>
  <c r="O25" i="15"/>
  <c r="M24" i="10"/>
  <c r="L24" i="10"/>
  <c r="O21" i="15"/>
  <c r="M20" i="10"/>
  <c r="L20" i="10"/>
  <c r="O17" i="15"/>
  <c r="M16" i="10"/>
  <c r="L16" i="10"/>
  <c r="O13" i="15"/>
  <c r="M12" i="10"/>
  <c r="L12" i="10"/>
  <c r="O5" i="15"/>
  <c r="M4" i="10"/>
  <c r="L4" i="10"/>
  <c r="O52" i="15"/>
  <c r="M51" i="10"/>
  <c r="L51" i="10"/>
  <c r="O55" i="15"/>
  <c r="M54" i="10"/>
  <c r="L54" i="10"/>
  <c r="O51" i="15"/>
  <c r="M50" i="10"/>
  <c r="L50" i="10"/>
  <c r="O47" i="15"/>
  <c r="M46" i="10"/>
  <c r="L46" i="10"/>
  <c r="O43" i="15"/>
  <c r="M42" i="10"/>
  <c r="L42" i="10"/>
  <c r="O39" i="15"/>
  <c r="M38" i="10"/>
  <c r="L38" i="10"/>
  <c r="O35" i="15"/>
  <c r="M34" i="10"/>
  <c r="L34" i="10"/>
  <c r="O31" i="15"/>
  <c r="M30" i="10"/>
  <c r="L30" i="10"/>
  <c r="O27" i="15"/>
  <c r="M26" i="10"/>
  <c r="L26" i="10"/>
  <c r="O23" i="15"/>
  <c r="M22" i="10"/>
  <c r="L22" i="10"/>
  <c r="O19" i="15"/>
  <c r="M18" i="10"/>
  <c r="L18" i="10"/>
  <c r="O15" i="15"/>
  <c r="M14" i="10"/>
  <c r="L14" i="10"/>
  <c r="O11" i="15"/>
  <c r="M10" i="10"/>
  <c r="L10" i="10"/>
  <c r="O7" i="15"/>
  <c r="M6" i="10"/>
  <c r="L6" i="10"/>
  <c r="O3" i="15"/>
  <c r="M2" i="10"/>
  <c r="L2" i="10"/>
  <c r="O54" i="15"/>
  <c r="M53" i="10"/>
  <c r="L53" i="10"/>
  <c r="O50" i="15"/>
  <c r="M49" i="10"/>
  <c r="L49" i="10"/>
  <c r="O46" i="15"/>
  <c r="M45" i="10"/>
  <c r="L45" i="10"/>
  <c r="O42" i="15"/>
  <c r="M41" i="10"/>
  <c r="L41" i="10"/>
  <c r="O38" i="15"/>
  <c r="M37" i="10"/>
  <c r="L37" i="10"/>
  <c r="O34" i="15"/>
  <c r="M33" i="10"/>
  <c r="L33" i="10"/>
  <c r="O30" i="15"/>
  <c r="M29" i="10"/>
  <c r="L29" i="10"/>
  <c r="O26" i="15"/>
  <c r="M25" i="10"/>
  <c r="L25" i="10"/>
  <c r="O22" i="15"/>
  <c r="M21" i="10"/>
  <c r="L21" i="10"/>
  <c r="O18" i="15"/>
  <c r="M17" i="10"/>
  <c r="L17" i="10"/>
  <c r="O14" i="15"/>
  <c r="M13" i="10"/>
  <c r="L13" i="10"/>
  <c r="O10" i="15"/>
  <c r="M9" i="10"/>
  <c r="L9" i="10"/>
  <c r="O6" i="15"/>
  <c r="M5" i="10"/>
  <c r="L5" i="10"/>
  <c r="O56" i="15"/>
  <c r="M55" i="10"/>
  <c r="L55" i="10"/>
  <c r="O28" i="15"/>
  <c r="M27" i="10"/>
  <c r="L27" i="10"/>
  <c r="O24" i="15"/>
  <c r="M23" i="10"/>
  <c r="L23" i="10"/>
  <c r="O20" i="15"/>
  <c r="M19" i="10"/>
  <c r="L19" i="10"/>
  <c r="O16" i="15"/>
  <c r="M15" i="10"/>
  <c r="L15" i="10"/>
  <c r="O12" i="15"/>
  <c r="M11" i="10"/>
  <c r="L11" i="10"/>
  <c r="O8" i="15"/>
  <c r="M7" i="10"/>
  <c r="L7" i="10"/>
  <c r="O4" i="15"/>
  <c r="M3" i="10"/>
  <c r="L3" i="10"/>
  <c r="O29" i="15"/>
  <c r="M28" i="10"/>
  <c r="L28" i="10"/>
  <c r="O9" i="15"/>
  <c r="M8" i="10"/>
  <c r="L8" i="10"/>
  <c r="O48" i="15"/>
  <c r="M47" i="10"/>
  <c r="L47" i="10"/>
  <c r="O44" i="15"/>
  <c r="M43" i="10"/>
  <c r="L43" i="10"/>
  <c r="O40" i="15"/>
  <c r="M39" i="10"/>
  <c r="L39" i="10"/>
  <c r="O36" i="15"/>
  <c r="M35" i="10"/>
  <c r="L35" i="10"/>
  <c r="J26" i="10"/>
  <c r="F53" i="10"/>
  <c r="F44" i="10"/>
  <c r="F19" i="10"/>
  <c r="I19" i="10" s="1"/>
  <c r="F51" i="10"/>
  <c r="F47" i="10"/>
  <c r="I47" i="10" s="1"/>
  <c r="F42" i="10"/>
  <c r="F37" i="10"/>
  <c r="J37" i="10" s="1"/>
  <c r="F33" i="10"/>
  <c r="F28" i="10"/>
  <c r="J29" i="17" s="1"/>
  <c r="K29" i="17" s="1"/>
  <c r="F21" i="10"/>
  <c r="F17" i="10"/>
  <c r="J17" i="10" s="1"/>
  <c r="F11" i="10"/>
  <c r="J11" i="10" s="1"/>
  <c r="F5" i="10"/>
  <c r="J5" i="10" s="1"/>
  <c r="F52" i="10"/>
  <c r="F50" i="10"/>
  <c r="J50" i="10" s="1"/>
  <c r="F48" i="10"/>
  <c r="J48" i="10" s="1"/>
  <c r="F45" i="10"/>
  <c r="J45" i="10" s="1"/>
  <c r="F43" i="10"/>
  <c r="F41" i="10"/>
  <c r="I41" i="10" s="1"/>
  <c r="F39" i="10"/>
  <c r="F36" i="10"/>
  <c r="J36" i="10" s="1"/>
  <c r="F34" i="10"/>
  <c r="J34" i="10" s="1"/>
  <c r="F32" i="10"/>
  <c r="J32" i="10" s="1"/>
  <c r="F29" i="10"/>
  <c r="F27" i="10"/>
  <c r="J27" i="10" s="1"/>
  <c r="F24" i="10"/>
  <c r="F20" i="10"/>
  <c r="I20" i="10" s="1"/>
  <c r="F18" i="10"/>
  <c r="F16" i="10"/>
  <c r="J16" i="10" s="1"/>
  <c r="F12" i="10"/>
  <c r="F10" i="10"/>
  <c r="J10" i="10" s="1"/>
  <c r="F8" i="10"/>
  <c r="F4" i="10"/>
  <c r="J4" i="10" s="1"/>
  <c r="F54" i="10"/>
  <c r="F46" i="10"/>
  <c r="I46" i="10" s="1"/>
  <c r="F38" i="10"/>
  <c r="F30" i="10"/>
  <c r="J30" i="10" s="1"/>
  <c r="F15" i="10"/>
  <c r="J20" i="10"/>
  <c r="J13" i="10"/>
  <c r="J15" i="10"/>
  <c r="F23" i="10"/>
  <c r="J23" i="10" s="1"/>
  <c r="J9" i="10"/>
  <c r="F7" i="10"/>
  <c r="J7" i="10" s="1"/>
  <c r="J53" i="10"/>
  <c r="J51" i="10"/>
  <c r="J43" i="10"/>
  <c r="J35" i="10"/>
  <c r="J29" i="10"/>
  <c r="J21" i="10"/>
  <c r="J19" i="10"/>
  <c r="J12" i="10"/>
  <c r="J8" i="10"/>
  <c r="J3" i="10"/>
  <c r="F55" i="10"/>
  <c r="J55" i="10" s="1"/>
  <c r="J39" i="10"/>
  <c r="F22" i="10"/>
  <c r="J22" i="10" s="1"/>
  <c r="F14" i="10"/>
  <c r="J15" i="17" s="1"/>
  <c r="K15" i="17" s="1"/>
  <c r="F6" i="10"/>
  <c r="I6" i="10" s="1"/>
  <c r="J49" i="10"/>
  <c r="J33" i="10"/>
  <c r="F25" i="10"/>
  <c r="J25" i="10" s="1"/>
  <c r="P26" i="15"/>
  <c r="J54" i="10"/>
  <c r="J52" i="10"/>
  <c r="J44" i="10"/>
  <c r="J38" i="10"/>
  <c r="J24" i="10"/>
  <c r="J31" i="10"/>
  <c r="J2" i="10"/>
  <c r="I45" i="10"/>
  <c r="I13" i="10"/>
  <c r="I43" i="10"/>
  <c r="I9" i="10"/>
  <c r="I11" i="10"/>
  <c r="I29" i="10"/>
  <c r="I31" i="10"/>
  <c r="I15" i="10"/>
  <c r="I39" i="10"/>
  <c r="J43" i="17"/>
  <c r="K43" i="17" s="1"/>
  <c r="Q43" i="17" s="1"/>
  <c r="J42" i="10"/>
  <c r="J19" i="17"/>
  <c r="K19" i="17" s="1"/>
  <c r="J18" i="10"/>
  <c r="I54" i="10"/>
  <c r="I38" i="10"/>
  <c r="I40" i="10"/>
  <c r="I24" i="10"/>
  <c r="I8" i="10"/>
  <c r="I4" i="10"/>
  <c r="I34" i="10"/>
  <c r="I18" i="10"/>
  <c r="I2" i="10"/>
  <c r="I44" i="10"/>
  <c r="I3" i="10"/>
  <c r="I53" i="10"/>
  <c r="I21" i="10"/>
  <c r="I48" i="10"/>
  <c r="I51" i="10"/>
  <c r="I35" i="10"/>
  <c r="I12" i="10"/>
  <c r="I23" i="10"/>
  <c r="I42" i="10"/>
  <c r="I26" i="10"/>
  <c r="I49" i="10"/>
  <c r="I33" i="10"/>
  <c r="I52" i="10"/>
  <c r="J3" i="17"/>
  <c r="K3" i="17" s="1"/>
  <c r="N3" i="17" s="1"/>
  <c r="J55" i="17"/>
  <c r="K55" i="17" s="1"/>
  <c r="J49" i="17"/>
  <c r="K49" i="17" s="1"/>
  <c r="J45" i="17"/>
  <c r="K45" i="17" s="1"/>
  <c r="J41" i="17"/>
  <c r="K41" i="17" s="1"/>
  <c r="J39" i="17"/>
  <c r="K39" i="17" s="1"/>
  <c r="J35" i="17"/>
  <c r="K35" i="17" s="1"/>
  <c r="J27" i="17"/>
  <c r="K27" i="17" s="1"/>
  <c r="J25" i="17"/>
  <c r="K25" i="17" s="1"/>
  <c r="J13" i="17"/>
  <c r="K13" i="17" s="1"/>
  <c r="J9" i="17"/>
  <c r="K9" i="17" s="1"/>
  <c r="J53" i="17"/>
  <c r="K53" i="17" s="1"/>
  <c r="J54" i="17"/>
  <c r="K54" i="17" s="1"/>
  <c r="J52" i="17"/>
  <c r="K52" i="17" s="1"/>
  <c r="J50" i="17"/>
  <c r="K50" i="17" s="1"/>
  <c r="J44" i="17"/>
  <c r="K44" i="17" s="1"/>
  <c r="J40" i="17"/>
  <c r="K40" i="17" s="1"/>
  <c r="J36" i="17"/>
  <c r="K36" i="17" s="1"/>
  <c r="J34" i="17"/>
  <c r="K34" i="17" s="1"/>
  <c r="J32" i="17"/>
  <c r="K32" i="17" s="1"/>
  <c r="J30" i="17"/>
  <c r="K30" i="17" s="1"/>
  <c r="J22" i="17"/>
  <c r="K22" i="17" s="1"/>
  <c r="J16" i="17"/>
  <c r="K16" i="17" s="1"/>
  <c r="J14" i="17"/>
  <c r="K14" i="17" s="1"/>
  <c r="J12" i="17"/>
  <c r="K12" i="17" s="1"/>
  <c r="J10" i="17"/>
  <c r="K10" i="17" s="1"/>
  <c r="J4" i="17"/>
  <c r="K4" i="17" s="1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28" i="10" l="1"/>
  <c r="I17" i="10"/>
  <c r="J20" i="17"/>
  <c r="K20" i="17" s="1"/>
  <c r="J38" i="17"/>
  <c r="K38" i="17" s="1"/>
  <c r="X38" i="17" s="1"/>
  <c r="J42" i="17"/>
  <c r="K42" i="17" s="1"/>
  <c r="J46" i="17"/>
  <c r="K46" i="17" s="1"/>
  <c r="X46" i="17" s="1"/>
  <c r="J56" i="17"/>
  <c r="K56" i="17" s="1"/>
  <c r="J21" i="17"/>
  <c r="K21" i="17" s="1"/>
  <c r="X21" i="17" s="1"/>
  <c r="I55" i="10"/>
  <c r="I32" i="10"/>
  <c r="I5" i="10"/>
  <c r="I37" i="10"/>
  <c r="I14" i="10"/>
  <c r="J14" i="10"/>
  <c r="J46" i="10"/>
  <c r="J41" i="10"/>
  <c r="J47" i="10"/>
  <c r="J8" i="17"/>
  <c r="K8" i="17" s="1"/>
  <c r="N8" i="17" s="1"/>
  <c r="J24" i="17"/>
  <c r="K24" i="17" s="1"/>
  <c r="X24" i="17" s="1"/>
  <c r="J31" i="17"/>
  <c r="K31" i="17" s="1"/>
  <c r="X31" i="17" s="1"/>
  <c r="I7" i="10"/>
  <c r="J28" i="10"/>
  <c r="J6" i="17"/>
  <c r="K6" i="17" s="1"/>
  <c r="X6" i="17" s="1"/>
  <c r="J18" i="17"/>
  <c r="K18" i="17" s="1"/>
  <c r="N18" i="17" s="1"/>
  <c r="J28" i="17"/>
  <c r="K28" i="17" s="1"/>
  <c r="X28" i="17" s="1"/>
  <c r="J48" i="17"/>
  <c r="K48" i="17" s="1"/>
  <c r="N48" i="17" s="1"/>
  <c r="J5" i="17"/>
  <c r="K5" i="17" s="1"/>
  <c r="N5" i="17" s="1"/>
  <c r="J11" i="17"/>
  <c r="K11" i="17" s="1"/>
  <c r="N11" i="17" s="1"/>
  <c r="J17" i="17"/>
  <c r="K17" i="17" s="1"/>
  <c r="N17" i="17" s="1"/>
  <c r="J33" i="17"/>
  <c r="K33" i="17" s="1"/>
  <c r="N33" i="17" s="1"/>
  <c r="J37" i="17"/>
  <c r="K37" i="17" s="1"/>
  <c r="X37" i="17" s="1"/>
  <c r="J47" i="17"/>
  <c r="K47" i="17" s="1"/>
  <c r="N47" i="17" s="1"/>
  <c r="J51" i="17"/>
  <c r="K51" i="17" s="1"/>
  <c r="X51" i="17" s="1"/>
  <c r="I10" i="10"/>
  <c r="I16" i="10"/>
  <c r="I30" i="10"/>
  <c r="I50" i="10"/>
  <c r="I36" i="10"/>
  <c r="I22" i="10"/>
  <c r="I25" i="10"/>
  <c r="I27" i="10"/>
  <c r="J6" i="10"/>
  <c r="J26" i="17"/>
  <c r="K26" i="17" s="1"/>
  <c r="N26" i="17" s="1"/>
  <c r="J7" i="17"/>
  <c r="K7" i="17" s="1"/>
  <c r="N7" i="17" s="1"/>
  <c r="J23" i="17"/>
  <c r="K23" i="17" s="1"/>
  <c r="N23" i="17" s="1"/>
  <c r="X8" i="17"/>
  <c r="X10" i="17"/>
  <c r="N10" i="17"/>
  <c r="X14" i="17"/>
  <c r="N14" i="17"/>
  <c r="X22" i="17"/>
  <c r="N22" i="17"/>
  <c r="X30" i="17"/>
  <c r="N30" i="17"/>
  <c r="X34" i="17"/>
  <c r="N34" i="17"/>
  <c r="N38" i="17"/>
  <c r="X42" i="17"/>
  <c r="N42" i="17"/>
  <c r="X50" i="17"/>
  <c r="N50" i="17"/>
  <c r="X54" i="17"/>
  <c r="N54" i="17"/>
  <c r="X5" i="17"/>
  <c r="X9" i="17"/>
  <c r="N9" i="17"/>
  <c r="X13" i="17"/>
  <c r="N13" i="17"/>
  <c r="X23" i="17"/>
  <c r="X27" i="17"/>
  <c r="N27" i="17"/>
  <c r="X35" i="17"/>
  <c r="N35" i="17"/>
  <c r="X39" i="17"/>
  <c r="N39" i="17"/>
  <c r="X45" i="17"/>
  <c r="N45" i="17"/>
  <c r="X49" i="17"/>
  <c r="N49" i="17"/>
  <c r="X55" i="17"/>
  <c r="N55" i="17"/>
  <c r="X4" i="17"/>
  <c r="N4" i="17"/>
  <c r="X12" i="17"/>
  <c r="N12" i="17"/>
  <c r="X16" i="17"/>
  <c r="N16" i="17"/>
  <c r="X20" i="17"/>
  <c r="N20" i="17"/>
  <c r="N24" i="17"/>
  <c r="X32" i="17"/>
  <c r="N32" i="17"/>
  <c r="X36" i="17"/>
  <c r="N36" i="17"/>
  <c r="X40" i="17"/>
  <c r="N40" i="17"/>
  <c r="X44" i="17"/>
  <c r="N44" i="17"/>
  <c r="X52" i="17"/>
  <c r="N52" i="17"/>
  <c r="X56" i="17"/>
  <c r="N56" i="17"/>
  <c r="X53" i="17"/>
  <c r="N53" i="17"/>
  <c r="X15" i="17"/>
  <c r="N15" i="17"/>
  <c r="N21" i="17"/>
  <c r="X25" i="17"/>
  <c r="N25" i="17"/>
  <c r="X29" i="17"/>
  <c r="N29" i="17"/>
  <c r="N37" i="17"/>
  <c r="X41" i="17"/>
  <c r="N41" i="17"/>
  <c r="X19" i="17"/>
  <c r="N19" i="17"/>
  <c r="X43" i="17"/>
  <c r="N43" i="17"/>
  <c r="Q19" i="17"/>
  <c r="Q3" i="17"/>
  <c r="X3" i="17"/>
  <c r="Q4" i="17"/>
  <c r="Q10" i="17"/>
  <c r="Q12" i="17"/>
  <c r="Q14" i="17"/>
  <c r="Q16" i="17"/>
  <c r="Q22" i="17"/>
  <c r="Q30" i="17"/>
  <c r="Q32" i="17"/>
  <c r="Q34" i="17"/>
  <c r="Q36" i="17"/>
  <c r="Q38" i="17"/>
  <c r="Q40" i="17"/>
  <c r="Q42" i="17"/>
  <c r="Q44" i="17"/>
  <c r="Q46" i="17"/>
  <c r="Q50" i="17"/>
  <c r="Q52" i="17"/>
  <c r="Q54" i="17"/>
  <c r="Q56" i="17"/>
  <c r="Q53" i="17"/>
  <c r="Q5" i="17"/>
  <c r="Q9" i="17"/>
  <c r="Q13" i="17"/>
  <c r="Q15" i="17"/>
  <c r="Q17" i="17"/>
  <c r="Q23" i="17"/>
  <c r="Q25" i="17"/>
  <c r="Q27" i="17"/>
  <c r="Q29" i="17"/>
  <c r="Q33" i="17"/>
  <c r="Q35" i="17"/>
  <c r="Q37" i="17"/>
  <c r="Q39" i="17"/>
  <c r="Q41" i="17"/>
  <c r="Q45" i="17"/>
  <c r="Q47" i="17"/>
  <c r="Q49" i="17"/>
  <c r="Q51" i="17"/>
  <c r="Q55" i="17"/>
  <c r="Q8" i="17"/>
  <c r="Q20" i="17"/>
  <c r="Q21" i="17" l="1"/>
  <c r="Q11" i="17"/>
  <c r="Q7" i="17"/>
  <c r="X33" i="17"/>
  <c r="N46" i="17"/>
  <c r="X18" i="17"/>
  <c r="X7" i="17"/>
  <c r="N31" i="17"/>
  <c r="Q26" i="17"/>
  <c r="N51" i="17"/>
  <c r="N28" i="17"/>
  <c r="X17" i="17"/>
  <c r="X26" i="17"/>
  <c r="N6" i="17"/>
  <c r="Q28" i="17"/>
  <c r="Q24" i="17"/>
  <c r="Q6" i="17"/>
  <c r="Q31" i="17"/>
  <c r="X47" i="17"/>
  <c r="X11" i="17"/>
  <c r="X48" i="17"/>
  <c r="Q48" i="17"/>
  <c r="Q18" i="17"/>
  <c r="B2" i="9" l="1"/>
</calcChain>
</file>

<file path=xl/sharedStrings.xml><?xml version="1.0" encoding="utf-8"?>
<sst xmlns="http://schemas.openxmlformats.org/spreadsheetml/2006/main" count="435" uniqueCount="344">
  <si>
    <t>Indice</t>
  </si>
  <si>
    <t>1.</t>
  </si>
  <si>
    <t>Producto Interno Bruto</t>
  </si>
  <si>
    <t>2.</t>
  </si>
  <si>
    <t>Consumo Intermedio</t>
  </si>
  <si>
    <t>3.</t>
  </si>
  <si>
    <t>Remuneraciones</t>
  </si>
  <si>
    <t>4.</t>
  </si>
  <si>
    <t>5.</t>
  </si>
  <si>
    <t>Consumo capital fijo</t>
  </si>
  <si>
    <t>6.</t>
  </si>
  <si>
    <t>Plusvalía</t>
  </si>
  <si>
    <t>7.</t>
  </si>
  <si>
    <t>Tasa de Ganancia</t>
  </si>
  <si>
    <t>8.</t>
  </si>
  <si>
    <t>Rotación</t>
  </si>
  <si>
    <t>9.</t>
  </si>
  <si>
    <t>10.</t>
  </si>
  <si>
    <t>11.</t>
  </si>
  <si>
    <t>12.</t>
  </si>
  <si>
    <t>Precios</t>
  </si>
  <si>
    <t>13.</t>
  </si>
  <si>
    <t>Indices de productividad del trabajo</t>
  </si>
  <si>
    <t>14.</t>
  </si>
  <si>
    <t>Costos por barril de petroleo</t>
  </si>
  <si>
    <t>Nota:</t>
  </si>
  <si>
    <t xml:space="preserve">Plusvalía total </t>
  </si>
  <si>
    <t>Plusvalía petrolera</t>
  </si>
  <si>
    <t>Plusvalía no petrolera</t>
  </si>
  <si>
    <t>TGnoPetrolera</t>
  </si>
  <si>
    <t>TGTotal</t>
  </si>
  <si>
    <t>TGPetrolera</t>
  </si>
  <si>
    <t>Total economía</t>
  </si>
  <si>
    <t>Petrolera 1960-1989</t>
  </si>
  <si>
    <t>Petrolera 1990 en adelante</t>
  </si>
  <si>
    <t>Impuestos</t>
  </si>
  <si>
    <t>Renta de la tierra petolera</t>
  </si>
  <si>
    <t>Costo por barril extracción PDVSA en usd por  TC Pdvsa</t>
  </si>
  <si>
    <t>Costo total por barril pdvsa en usd  por tipo de cambio PDVSA</t>
  </si>
  <si>
    <t>Todos los valores están en millones de bolívares previos a 2008, salvo aclaración</t>
  </si>
  <si>
    <t xml:space="preserve">Tipo de Cambio </t>
  </si>
  <si>
    <t>Capital fijo constante</t>
  </si>
  <si>
    <t>Ver apéndice para metodología y fuentes</t>
  </si>
  <si>
    <t>Rdifp_GasolinaMotor+Diesel</t>
  </si>
  <si>
    <t>Stockpetro/PPyEbalance</t>
  </si>
  <si>
    <t>TPv</t>
  </si>
  <si>
    <t>Recalculo PQ</t>
  </si>
  <si>
    <t>15.</t>
  </si>
  <si>
    <t>16.</t>
  </si>
  <si>
    <t>17.</t>
  </si>
  <si>
    <t>Recalculo Tgpetro</t>
  </si>
  <si>
    <t>Recalculo TGTotal</t>
  </si>
  <si>
    <t>Recalculo TGnoPetro</t>
  </si>
  <si>
    <t>TGPetro-TGnoPetro</t>
  </si>
  <si>
    <t>PIB_Total</t>
  </si>
  <si>
    <t>PIB_Pet</t>
  </si>
  <si>
    <t>PIB_noPet</t>
  </si>
  <si>
    <t>CI_Total</t>
  </si>
  <si>
    <t>CI_Pet</t>
  </si>
  <si>
    <t>CI_noPet</t>
  </si>
  <si>
    <t>Rem_Total</t>
  </si>
  <si>
    <t>Rem_Pet</t>
  </si>
  <si>
    <t>Rem_noPet</t>
  </si>
  <si>
    <t>Anio</t>
  </si>
  <si>
    <t>Stock_Kneto_Total</t>
  </si>
  <si>
    <t>Stock_Kneto_Pet</t>
  </si>
  <si>
    <t>Stock_Kneto_noPet</t>
  </si>
  <si>
    <t>CKf_Total</t>
  </si>
  <si>
    <t>CKf_Pet</t>
  </si>
  <si>
    <t>CKf_noPET</t>
  </si>
  <si>
    <t>Pv_Total</t>
  </si>
  <si>
    <t>Pv_Pet</t>
  </si>
  <si>
    <t>Pv_noPet</t>
  </si>
  <si>
    <t>TG_Total</t>
  </si>
  <si>
    <t>TG_Pet</t>
  </si>
  <si>
    <t>Rt</t>
  </si>
  <si>
    <t>Rsvx</t>
  </si>
  <si>
    <t>Imp</t>
  </si>
  <si>
    <t>Rmec</t>
  </si>
  <si>
    <t>Rpq</t>
  </si>
  <si>
    <t>Unidad</t>
  </si>
  <si>
    <t>TCC</t>
  </si>
  <si>
    <t>TCP</t>
  </si>
  <si>
    <t>Bs./U$D</t>
  </si>
  <si>
    <t>IPC_Ven_1=1997</t>
  </si>
  <si>
    <t>IPC_EEUU_1=1997</t>
  </si>
  <si>
    <t>IPI_PIB_1=1997</t>
  </si>
  <si>
    <t>IPI_Inv_Total</t>
  </si>
  <si>
    <t>IPI_Inv_Pet</t>
  </si>
  <si>
    <t>IPT_noPet_Ven_1=1997</t>
  </si>
  <si>
    <t>IPT_Total_EEUU_1=1997</t>
  </si>
  <si>
    <t>Costo/b_Bs_CCNN</t>
  </si>
  <si>
    <t>Costo/b_TCC_U$D</t>
  </si>
  <si>
    <t>Costo/b_TCP_U$D</t>
  </si>
  <si>
    <t>Pp_Bs_(CCNN)</t>
  </si>
  <si>
    <t>Pp_TCC_U$D</t>
  </si>
  <si>
    <t>Pp_TCP_U$D</t>
  </si>
  <si>
    <t>Renta/b_Bs</t>
  </si>
  <si>
    <t>Renta/b_TCC_U$D</t>
  </si>
  <si>
    <t>PQ_Bs</t>
  </si>
  <si>
    <t>Produccion_barriles</t>
  </si>
  <si>
    <t>Precios_U$D/b</t>
  </si>
  <si>
    <t>Precios_Bs/b_TCP</t>
  </si>
  <si>
    <t>Pv_PQ</t>
  </si>
  <si>
    <t>PQ</t>
  </si>
  <si>
    <t>Pv_PQ_TCP</t>
  </si>
  <si>
    <t>Rmec_TCP_U$D</t>
  </si>
  <si>
    <t>RPxQ_TCP_U$D</t>
  </si>
  <si>
    <t>Rmec/Rpq</t>
  </si>
  <si>
    <t>Pv/Obreros_Pet</t>
  </si>
  <si>
    <t>Rpq+Deuda</t>
  </si>
  <si>
    <t>Rmec/Rpq+Deuda</t>
  </si>
  <si>
    <t>TG_noPet</t>
  </si>
  <si>
    <t>CKf</t>
  </si>
  <si>
    <t>TG_Pet_PIB</t>
  </si>
  <si>
    <t>TG_PQ</t>
  </si>
  <si>
    <t>TG_PQ-TG_noPet</t>
  </si>
  <si>
    <t>Kca_Nominal</t>
  </si>
  <si>
    <t>Kta_nom_t-1</t>
  </si>
  <si>
    <t>Kca_Total_nom</t>
  </si>
  <si>
    <t>Kta_Total_t-1</t>
  </si>
  <si>
    <t>TG_TotalPIB</t>
  </si>
  <si>
    <t>TPv_Total</t>
  </si>
  <si>
    <t>Kca_noPet_nom</t>
  </si>
  <si>
    <t>Kta_noPet_nom_t-1</t>
  </si>
  <si>
    <t>TG_noPet_PIB</t>
  </si>
  <si>
    <t>TPv_noPet</t>
  </si>
  <si>
    <t>Descripción</t>
  </si>
  <si>
    <t>anio</t>
  </si>
  <si>
    <t>Año de observación</t>
  </si>
  <si>
    <t>autor</t>
  </si>
  <si>
    <t>Autor de la estimación</t>
  </si>
  <si>
    <t>Q</t>
  </si>
  <si>
    <t>Cantidades</t>
  </si>
  <si>
    <t>Qmdoint</t>
  </si>
  <si>
    <t>Cantidades consumidas en el mercado interno</t>
  </si>
  <si>
    <t>K</t>
  </si>
  <si>
    <t>Capital</t>
  </si>
  <si>
    <t>Kcca</t>
  </si>
  <si>
    <t>Capital constante circulante adelantado</t>
  </si>
  <si>
    <t>Kccc</t>
  </si>
  <si>
    <t>Capital constante circulante consumido (consumo intermedio)</t>
  </si>
  <si>
    <t>Kcfa</t>
  </si>
  <si>
    <t>Capital constante fijo adelantado (stock neto de capital o "Propiedad, Planta y Equipo")</t>
  </si>
  <si>
    <t>Kcfc</t>
  </si>
  <si>
    <t>Capital constante fijo consumido (consumo de capital fijo)</t>
  </si>
  <si>
    <t>Kga</t>
  </si>
  <si>
    <t>Capital ganadero adelantado</t>
  </si>
  <si>
    <t>KTa</t>
  </si>
  <si>
    <t>Capital total adelantado</t>
  </si>
  <si>
    <t>KTc</t>
  </si>
  <si>
    <t>Capital total consumido (costos totales)</t>
  </si>
  <si>
    <t>Kva</t>
  </si>
  <si>
    <t>Capital variable adelantado calculado con la masa salarial divida la rotación de capital</t>
  </si>
  <si>
    <t>Kvc</t>
  </si>
  <si>
    <t>Capital variable consumido (masa salarial)</t>
  </si>
  <si>
    <t>coefCI</t>
  </si>
  <si>
    <t>Coeficiente de consumo intermedio</t>
  </si>
  <si>
    <t>Consumo de capital fijo</t>
  </si>
  <si>
    <t>CI</t>
  </si>
  <si>
    <t>KTCGnorm</t>
  </si>
  <si>
    <t>Costos totales con ganancia normal</t>
  </si>
  <si>
    <t>emp</t>
  </si>
  <si>
    <t>Empresa</t>
  </si>
  <si>
    <t>Ex</t>
  </si>
  <si>
    <t>Existencias</t>
  </si>
  <si>
    <t>X</t>
  </si>
  <si>
    <t>Exportaciones</t>
  </si>
  <si>
    <t>Expresión nacional simple del precio de producción del medio de producción</t>
  </si>
  <si>
    <t>fuente</t>
  </si>
  <si>
    <t>Fuente de la instancia observada</t>
  </si>
  <si>
    <t>G</t>
  </si>
  <si>
    <t>Ganancia</t>
  </si>
  <si>
    <t>Gaimp</t>
  </si>
  <si>
    <t>Ganancia antes de impuestos</t>
  </si>
  <si>
    <t>Gdimp</t>
  </si>
  <si>
    <t>Ganancia después de impuestos</t>
  </si>
  <si>
    <t>Gbr</t>
  </si>
  <si>
    <t>Ganancia Bruta de depreciación del capital</t>
  </si>
  <si>
    <t>Gnet</t>
  </si>
  <si>
    <t>Ganancia Neta de depreciación del capital</t>
  </si>
  <si>
    <t>Gnorm</t>
  </si>
  <si>
    <t>Ganancia normal</t>
  </si>
  <si>
    <t>M</t>
  </si>
  <si>
    <t>Importaciones</t>
  </si>
  <si>
    <t>IPC</t>
  </si>
  <si>
    <t>Índice de precio del consumidor</t>
  </si>
  <si>
    <t>IPC_xx</t>
  </si>
  <si>
    <t>Indice de Precios del Consumidor Base XXXX</t>
  </si>
  <si>
    <t>IPI</t>
  </si>
  <si>
    <t>Indice de precios implícitos</t>
  </si>
  <si>
    <t>Ipt</t>
  </si>
  <si>
    <t>ïndice de productividad del trabajo</t>
  </si>
  <si>
    <t>IBIF</t>
  </si>
  <si>
    <t>Inversión Bruta Fija o Formación Bruta en capital fijo total</t>
  </si>
  <si>
    <t>IBIFc</t>
  </si>
  <si>
    <t>Inversión Bruta Fija o Formación Bruta en construcción</t>
  </si>
  <si>
    <t>IBIFm</t>
  </si>
  <si>
    <t>Inversión Bruta Fija o Formación Bruta en maquinaria</t>
  </si>
  <si>
    <t>Medio de producción</t>
  </si>
  <si>
    <t>pais</t>
  </si>
  <si>
    <t>Pais</t>
  </si>
  <si>
    <t>PPP</t>
  </si>
  <si>
    <t>Paridad de Poder Adquisitivo</t>
  </si>
  <si>
    <t>PV</t>
  </si>
  <si>
    <t>Plusvalía neta de los gastos de circulación</t>
  </si>
  <si>
    <t>P</t>
  </si>
  <si>
    <t>Precio</t>
  </si>
  <si>
    <t>Pcost</t>
  </si>
  <si>
    <t>Precio de costo</t>
  </si>
  <si>
    <t>Px</t>
  </si>
  <si>
    <t>Precio de exportación</t>
  </si>
  <si>
    <t>Pp</t>
  </si>
  <si>
    <t>Precio de producción</t>
  </si>
  <si>
    <t>Pext</t>
  </si>
  <si>
    <t xml:space="preserve">Precio de referencia internacional </t>
  </si>
  <si>
    <t>Pi</t>
  </si>
  <si>
    <t>Precio de venta de mercado interno</t>
  </si>
  <si>
    <t>PvtaPot</t>
  </si>
  <si>
    <t>Precio de venta potencial</t>
  </si>
  <si>
    <t>Precio interno medio de producción no agrario</t>
  </si>
  <si>
    <t>Pibifc</t>
  </si>
  <si>
    <t>Precio Inversión Bruta Fija o Formación Bruta en construcción</t>
  </si>
  <si>
    <t>Pibifm</t>
  </si>
  <si>
    <t>Precio Inversión Bruta Fija o Formación Bruta en maquinaria</t>
  </si>
  <si>
    <t>PIB</t>
  </si>
  <si>
    <t>Ppib</t>
  </si>
  <si>
    <t>Precios Implicitos del PIB</t>
  </si>
  <si>
    <t>Rem</t>
  </si>
  <si>
    <t>Rreg</t>
  </si>
  <si>
    <t>Renta de la tierra apropia a través de las regalias provinciales</t>
  </si>
  <si>
    <t>Rret</t>
  </si>
  <si>
    <t>Renta de la tierra apropiada a través de los impuestos a las exportaciones</t>
  </si>
  <si>
    <t>Rimp</t>
  </si>
  <si>
    <t>Renta de la tierra apropiada a través de impuestos específicos</t>
  </si>
  <si>
    <t>Rdifp</t>
  </si>
  <si>
    <t>Renta de la tierra apropiada por diferencial de precios externo e interno</t>
  </si>
  <si>
    <t>Rkindv</t>
  </si>
  <si>
    <t>Renta de la tierra apropiada por las empresas del sector</t>
  </si>
  <si>
    <t>Renta de la tierra apropiada primariamente por el terrateniente (o diferencial de tasa de ganancia)</t>
  </si>
  <si>
    <t>Rcost</t>
  </si>
  <si>
    <t>Renta de la tierra calcula a partir del precio de producción a partir de los costos y la rentabilidad de los balances contables</t>
  </si>
  <si>
    <t>Renta de la tierra calculada como la suma de los mecanismos de apropiación por diferentes sujetos sociales</t>
  </si>
  <si>
    <t>Renta de la tierra calculada desde el producto de valor a precio internacional y valuda en moneda local por tipo de cambio de paridad</t>
  </si>
  <si>
    <t>Rci</t>
  </si>
  <si>
    <t>Renta de la tierra incluida en el consumo interno individual</t>
  </si>
  <si>
    <t>Renta de la tierra incluida en las exportaciones apropiada por la sobrevaluación de la moneda nacional.</t>
  </si>
  <si>
    <t>Rsvm</t>
  </si>
  <si>
    <t>Renta de la tierra incluida en las importaciones apropiada por la sobrevaluación de la moneda nacional.</t>
  </si>
  <si>
    <t>RvsPBI</t>
  </si>
  <si>
    <t>Renta de la tierra sobre PBI total de la economía</t>
  </si>
  <si>
    <t>RvsPV</t>
  </si>
  <si>
    <t>Renta de la tierra sobre plusvalía total de la economía</t>
  </si>
  <si>
    <t>Rtt</t>
  </si>
  <si>
    <t>Renta de la tierra total</t>
  </si>
  <si>
    <t>r</t>
  </si>
  <si>
    <t xml:space="preserve">Rotación de capital </t>
  </si>
  <si>
    <t>sec</t>
  </si>
  <si>
    <t>Sector de la producción</t>
  </si>
  <si>
    <t>sv</t>
  </si>
  <si>
    <t>Sobrevaluación cambiaria</t>
  </si>
  <si>
    <t>subsec</t>
  </si>
  <si>
    <t>Subsector de la producción</t>
  </si>
  <si>
    <t>Subs</t>
  </si>
  <si>
    <t>Subsidios a empresas</t>
  </si>
  <si>
    <t>TG</t>
  </si>
  <si>
    <t>Tasa de ganancia (JIC: Tasa de ganancia anual)</t>
  </si>
  <si>
    <t>TGnorm</t>
  </si>
  <si>
    <t>Tasa de ganancia normal</t>
  </si>
  <si>
    <t>TC</t>
  </si>
  <si>
    <t>Tipo de Cambio</t>
  </si>
  <si>
    <t>TCc</t>
  </si>
  <si>
    <t xml:space="preserve">Tipo de cambio comercial </t>
  </si>
  <si>
    <t>TCp</t>
  </si>
  <si>
    <t>Tipo de cambio de paridad en relación a un año base, calculado con la metodología de Iñigo Carrera (2007)</t>
  </si>
  <si>
    <t>prod</t>
  </si>
  <si>
    <t>Tipo de producto comercializado</t>
  </si>
  <si>
    <t>tipo_r</t>
  </si>
  <si>
    <t>Tipo de renta calculada</t>
  </si>
  <si>
    <t>uni</t>
  </si>
  <si>
    <t>VA</t>
  </si>
  <si>
    <t>Valor Agregado</t>
  </si>
  <si>
    <t xml:space="preserve">VBP </t>
  </si>
  <si>
    <t>Valor Bruto de la Producción</t>
  </si>
  <si>
    <t>VPpext</t>
  </si>
  <si>
    <t>Valor de la producción a precio internacional valuado a moneda local por tcp</t>
  </si>
  <si>
    <t>Vci</t>
  </si>
  <si>
    <t>Valor del consumo interno individual en moneda nacional</t>
  </si>
  <si>
    <t>var</t>
  </si>
  <si>
    <t>Variable de observación</t>
  </si>
  <si>
    <t>Variable</t>
  </si>
  <si>
    <t>Rpq+DeudaNet</t>
  </si>
  <si>
    <t>Deuda_FlujoNet_TCP</t>
  </si>
  <si>
    <t>Rmec/Rpq+DeudaNet</t>
  </si>
  <si>
    <t>IPC_Ven_1=2014</t>
  </si>
  <si>
    <t>PIB_Pet_1=2014</t>
  </si>
  <si>
    <t>CI_Pet_1=2014</t>
  </si>
  <si>
    <t>Rem_Pet_1=2014</t>
  </si>
  <si>
    <t>Kcf_1=2014</t>
  </si>
  <si>
    <t>CKf_1=2014</t>
  </si>
  <si>
    <t>Pv_1=2014</t>
  </si>
  <si>
    <t>Kca_1=2014</t>
  </si>
  <si>
    <t>Kta_1=2014_t</t>
  </si>
  <si>
    <t>Kta_1=2014_t-1</t>
  </si>
  <si>
    <t>PIB_Total_1=2014</t>
  </si>
  <si>
    <t>CI_Total_1=2014</t>
  </si>
  <si>
    <t>Rem_Total_1=2014</t>
  </si>
  <si>
    <t>Kcf_Total_1=2014</t>
  </si>
  <si>
    <t>CKf_Total_1=2014</t>
  </si>
  <si>
    <t>Pv_Total_1=2014</t>
  </si>
  <si>
    <t>Kca_Total_1=2014</t>
  </si>
  <si>
    <t>Kta_Total_t_1=2014</t>
  </si>
  <si>
    <t>PIB_noPet_1=2014</t>
  </si>
  <si>
    <t>CI_noPet_1=2014</t>
  </si>
  <si>
    <t>Rem_NoPet_1=2014</t>
  </si>
  <si>
    <t>Kcf_noPet_1=2014</t>
  </si>
  <si>
    <t>CKf_noPet_1=2014</t>
  </si>
  <si>
    <t>Pv_noPet_1=2014</t>
  </si>
  <si>
    <t>Kca_noPet_1=2014</t>
  </si>
  <si>
    <t>Kta_noPet_t_1=2014</t>
  </si>
  <si>
    <t>Kta_noPet_t-1_1=2014</t>
  </si>
  <si>
    <t>Pv_PQ_1=2014</t>
  </si>
  <si>
    <t>Rmec_1=2014</t>
  </si>
  <si>
    <t>PQ-PP/barril</t>
  </si>
  <si>
    <t>Rpq/barril</t>
  </si>
  <si>
    <t>Rt/barril</t>
  </si>
  <si>
    <t>Renta/b_TCP_U$D</t>
  </si>
  <si>
    <t>Producción_MMb.</t>
  </si>
  <si>
    <t>Gnorm/barril</t>
  </si>
  <si>
    <t>Promedio_Imp_sobre_PIBPet</t>
  </si>
  <si>
    <t>CIa</t>
  </si>
  <si>
    <t>COC</t>
  </si>
  <si>
    <t>COCBalances</t>
  </si>
  <si>
    <t>N°_Obreros</t>
  </si>
  <si>
    <t>Kcf_IPI</t>
  </si>
  <si>
    <t>CIa_IPI</t>
  </si>
  <si>
    <t>COC_tecnica</t>
  </si>
  <si>
    <t>Rpq/PIB</t>
  </si>
  <si>
    <t>Rt/PvTotal</t>
  </si>
  <si>
    <t>Rpq/PvTotal</t>
  </si>
  <si>
    <t>TG_PetPQ</t>
  </si>
  <si>
    <t>Valor_X_U$D</t>
  </si>
  <si>
    <t>Exp TCC</t>
  </si>
  <si>
    <t>Exp 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</si>
</sst>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0"/>
    <numFmt numFmtId="165" formatCode="#,##0.0000000"/>
    <numFmt numFmtId="166" formatCode="0.000000000"/>
    <numFmt numFmtId="167" formatCode="0.0000"/>
    <numFmt numFmtId="168" formatCode="#,##0.0000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parajita"/>
      <family val="2"/>
    </font>
    <font>
      <sz val="12"/>
      <color theme="1"/>
      <name val="Aparajita"/>
      <family val="2"/>
    </font>
    <font>
      <b/>
      <sz val="12"/>
      <name val="Aparajita"/>
      <family val="2"/>
    </font>
    <font>
      <sz val="12"/>
      <name val="Aparajita"/>
      <family val="2"/>
    </font>
    <font>
      <sz val="12"/>
      <color rgb="FF000000"/>
      <name val="Aparajita"/>
      <family val="2"/>
    </font>
    <font>
      <b/>
      <sz val="12"/>
      <color rgb="FF000000"/>
      <name val="Aparajita"/>
      <family val="2"/>
    </font>
    <font>
      <b/>
      <sz val="9"/>
      <color theme="1"/>
      <name val="Aparajita"/>
      <family val="2"/>
    </font>
    <font>
      <b/>
      <sz val="18"/>
      <color indexed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rgb="FF92D050"/>
      </patternFill>
    </fill>
    <fill>
      <patternFill patternType="solid">
        <fgColor rgb="FF00CC66"/>
        <bgColor indexed="64"/>
      </patternFill>
    </fill>
    <fill>
      <patternFill patternType="solid">
        <fgColor rgb="FF00CC66"/>
        <bgColor rgb="FF92D05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3" fillId="0" borderId="0" applyBorder="0" applyAlignment="0" applyProtection="0"/>
  </cellStyleXfs>
  <cellXfs count="80"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/>
    <xf numFmtId="3" fontId="5" fillId="0" borderId="0" xfId="0" applyNumberFormat="1" applyFont="1" applyFill="1"/>
    <xf numFmtId="0" fontId="5" fillId="0" borderId="0" xfId="0" applyFont="1" applyFill="1" applyAlignment="1"/>
    <xf numFmtId="3" fontId="5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6" fillId="0" borderId="0" xfId="0" applyFont="1" applyAlignment="1"/>
    <xf numFmtId="0" fontId="6" fillId="4" borderId="0" xfId="0" applyFont="1" applyFill="1" applyAlignment="1">
      <alignment horizontal="center"/>
    </xf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5" fillId="0" borderId="0" xfId="0" applyNumberFormat="1" applyFont="1"/>
    <xf numFmtId="4" fontId="5" fillId="0" borderId="0" xfId="0" applyNumberFormat="1" applyFont="1" applyFill="1"/>
    <xf numFmtId="3" fontId="4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" fontId="5" fillId="0" borderId="0" xfId="0" applyNumberFormat="1" applyFont="1" applyAlignment="1"/>
    <xf numFmtId="4" fontId="5" fillId="0" borderId="0" xfId="0" applyNumberFormat="1" applyFont="1" applyFill="1" applyAlignment="1"/>
    <xf numFmtId="0" fontId="4" fillId="4" borderId="0" xfId="0" applyFont="1" applyFill="1" applyAlignment="1">
      <alignment horizontal="center" vertical="center" wrapText="1"/>
    </xf>
    <xf numFmtId="4" fontId="5" fillId="0" borderId="0" xfId="1" applyNumberFormat="1" applyFont="1" applyFill="1" applyAlignment="1"/>
    <xf numFmtId="9" fontId="5" fillId="0" borderId="0" xfId="0" applyNumberFormat="1" applyFont="1" applyFill="1"/>
    <xf numFmtId="9" fontId="5" fillId="0" borderId="0" xfId="1" applyFont="1" applyAlignment="1"/>
    <xf numFmtId="165" fontId="5" fillId="0" borderId="0" xfId="0" applyNumberFormat="1" applyFont="1" applyAlignment="1"/>
    <xf numFmtId="3" fontId="8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5" fillId="0" borderId="1" xfId="0" applyFont="1" applyFill="1" applyBorder="1" applyAlignment="1"/>
    <xf numFmtId="3" fontId="5" fillId="0" borderId="1" xfId="0" applyNumberFormat="1" applyFont="1" applyFill="1" applyBorder="1" applyAlignment="1"/>
    <xf numFmtId="3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8" fillId="0" borderId="1" xfId="0" applyFont="1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/>
    <xf numFmtId="3" fontId="8" fillId="0" borderId="1" xfId="0" applyNumberFormat="1" applyFont="1" applyBorder="1" applyAlignment="1">
      <alignment horizontal="right"/>
    </xf>
    <xf numFmtId="10" fontId="5" fillId="0" borderId="1" xfId="0" applyNumberFormat="1" applyFont="1" applyFill="1" applyBorder="1" applyAlignment="1"/>
    <xf numFmtId="10" fontId="5" fillId="0" borderId="1" xfId="1" applyNumberFormat="1" applyFont="1" applyBorder="1" applyAlignment="1"/>
    <xf numFmtId="10" fontId="5" fillId="0" borderId="1" xfId="1" applyNumberFormat="1" applyFont="1" applyFill="1" applyBorder="1" applyAlignment="1"/>
    <xf numFmtId="10" fontId="5" fillId="0" borderId="1" xfId="0" applyNumberFormat="1" applyFont="1" applyBorder="1" applyAlignment="1"/>
    <xf numFmtId="9" fontId="8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/>
    </xf>
    <xf numFmtId="9" fontId="5" fillId="0" borderId="0" xfId="0" applyNumberFormat="1" applyFont="1"/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66" fontId="5" fillId="0" borderId="0" xfId="0" applyNumberFormat="1" applyFont="1" applyAlignment="1"/>
    <xf numFmtId="4" fontId="5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4" fontId="5" fillId="0" borderId="0" xfId="1" applyNumberFormat="1" applyFont="1" applyAlignment="1"/>
    <xf numFmtId="2" fontId="5" fillId="0" borderId="0" xfId="1" applyNumberFormat="1" applyFont="1" applyAlignment="1"/>
    <xf numFmtId="3" fontId="5" fillId="0" borderId="0" xfId="1" applyNumberFormat="1" applyFont="1" applyAlignment="1"/>
    <xf numFmtId="9" fontId="5" fillId="0" borderId="1" xfId="1" applyFont="1" applyBorder="1" applyAlignment="1"/>
    <xf numFmtId="9" fontId="5" fillId="0" borderId="1" xfId="1" applyFont="1" applyFill="1" applyBorder="1"/>
    <xf numFmtId="9" fontId="5" fillId="0" borderId="0" xfId="1" applyFont="1" applyFill="1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167" fontId="5" fillId="0" borderId="0" xfId="1" applyNumberFormat="1" applyFont="1" applyAlignment="1"/>
    <xf numFmtId="0" fontId="5" fillId="4" borderId="0" xfId="0" applyFont="1" applyFill="1" applyAlignment="1">
      <alignment horizontal="center" vertical="center" wrapText="1"/>
    </xf>
    <xf numFmtId="168" fontId="5" fillId="0" borderId="0" xfId="0" applyNumberFormat="1" applyFont="1"/>
    <xf numFmtId="1" fontId="5" fillId="0" borderId="0" xfId="0" applyNumberFormat="1" applyFont="1" applyAlignment="1"/>
  </cellXfs>
  <cellStyles count="8">
    <cellStyle name="=C:\WINNT\SYSTEM32\COMMAND.COM" xfId="5"/>
    <cellStyle name="=C:\WINNT\SYSTEM32\COMMAND.COM 4" xfId="4"/>
    <cellStyle name="Excel Built-in Normal" xfId="7"/>
    <cellStyle name="Normal" xfId="0" builtinId="0"/>
    <cellStyle name="Normal 2" xfId="6"/>
    <cellStyle name="Normal 3" xfId="2"/>
    <cellStyle name="Normal 63" xfId="3"/>
    <cellStyle name="Porcentaje" xfId="1" builtinId="5"/>
  </cellStyles>
  <dxfs count="0"/>
  <tableStyles count="0" defaultTableStyle="TableStyleMedium2" defaultPivotStyle="PivotStyleLight16"/>
  <colors>
    <mruColors>
      <color rgb="FF00CC66"/>
      <color rgb="FF1DFFA4"/>
      <color rgb="FFCC0099"/>
      <color rgb="FFFF0066"/>
      <color rgb="FFFF0000"/>
      <color rgb="FFFA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TGTotalPIB (Propia)</c:v>
          </c:tx>
          <c:marker>
            <c:symbol val="none"/>
          </c:marker>
          <c:cat>
            <c:numRef>
              <c:f>'7. Tasas de ganancia'!$A$2:$A$55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'7. Tasas de ganancia'!$G$2:$G$55</c:f>
              <c:numCache>
                <c:formatCode>0.00%</c:formatCode>
                <c:ptCount val="54"/>
                <c:pt idx="0">
                  <c:v>0.2213818643762876</c:v>
                </c:pt>
                <c:pt idx="1">
                  <c:v>0.26818628143836121</c:v>
                </c:pt>
                <c:pt idx="2">
                  <c:v>0.27580420939701716</c:v>
                </c:pt>
                <c:pt idx="3">
                  <c:v>0.2946154771356333</c:v>
                </c:pt>
                <c:pt idx="4">
                  <c:v>0.31116201908579921</c:v>
                </c:pt>
                <c:pt idx="5">
                  <c:v>0.30134935573738086</c:v>
                </c:pt>
                <c:pt idx="6">
                  <c:v>0.29217673728075788</c:v>
                </c:pt>
                <c:pt idx="7">
                  <c:v>0.30620605533835216</c:v>
                </c:pt>
                <c:pt idx="8">
                  <c:v>0.2694304368281244</c:v>
                </c:pt>
                <c:pt idx="9">
                  <c:v>0.29014898970681469</c:v>
                </c:pt>
                <c:pt idx="10">
                  <c:v>0.29685827374138013</c:v>
                </c:pt>
                <c:pt idx="11">
                  <c:v>0.27512774181380756</c:v>
                </c:pt>
                <c:pt idx="12">
                  <c:v>0.32981015652264317</c:v>
                </c:pt>
                <c:pt idx="13">
                  <c:v>0.54303473047543405</c:v>
                </c:pt>
                <c:pt idx="14">
                  <c:v>0.3726285150234443</c:v>
                </c:pt>
                <c:pt idx="15">
                  <c:v>0.31541660116506048</c:v>
                </c:pt>
                <c:pt idx="16">
                  <c:v>0.27538447863862897</c:v>
                </c:pt>
                <c:pt idx="17">
                  <c:v>0.1897947161145255</c:v>
                </c:pt>
                <c:pt idx="18">
                  <c:v>0.20909234432719756</c:v>
                </c:pt>
                <c:pt idx="19">
                  <c:v>0.21202326688902737</c:v>
                </c:pt>
                <c:pt idx="20">
                  <c:v>0.19164364533953315</c:v>
                </c:pt>
                <c:pt idx="21">
                  <c:v>0.15931904956008711</c:v>
                </c:pt>
                <c:pt idx="22">
                  <c:v>0.1290083810340486</c:v>
                </c:pt>
                <c:pt idx="23">
                  <c:v>0.14504836067085539</c:v>
                </c:pt>
                <c:pt idx="24">
                  <c:v>0.11858460824461825</c:v>
                </c:pt>
                <c:pt idx="25">
                  <c:v>8.5553357599593968E-2</c:v>
                </c:pt>
                <c:pt idx="26">
                  <c:v>0.10129455378408676</c:v>
                </c:pt>
                <c:pt idx="27">
                  <c:v>9.8909299430054734E-2</c:v>
                </c:pt>
                <c:pt idx="28">
                  <c:v>0.14292060213910318</c:v>
                </c:pt>
                <c:pt idx="29">
                  <c:v>0.16222281849006656</c:v>
                </c:pt>
                <c:pt idx="30">
                  <c:v>0.14677341122787552</c:v>
                </c:pt>
                <c:pt idx="31">
                  <c:v>0.14019572460764007</c:v>
                </c:pt>
                <c:pt idx="32">
                  <c:v>0.12560694620034923</c:v>
                </c:pt>
                <c:pt idx="33">
                  <c:v>0.15852142677441194</c:v>
                </c:pt>
                <c:pt idx="34">
                  <c:v>0.14843571983854623</c:v>
                </c:pt>
                <c:pt idx="35">
                  <c:v>0.27176660197677105</c:v>
                </c:pt>
                <c:pt idx="36">
                  <c:v>0.17470783672759874</c:v>
                </c:pt>
                <c:pt idx="37">
                  <c:v>0.12737634793910274</c:v>
                </c:pt>
                <c:pt idx="38">
                  <c:v>0.11800275060691583</c:v>
                </c:pt>
                <c:pt idx="39">
                  <c:v>0.15446351945133741</c:v>
                </c:pt>
                <c:pt idx="40">
                  <c:v>0.13195196658186548</c:v>
                </c:pt>
                <c:pt idx="41">
                  <c:v>0.13964402953800759</c:v>
                </c:pt>
                <c:pt idx="42">
                  <c:v>0.1291976270646632</c:v>
                </c:pt>
                <c:pt idx="43">
                  <c:v>0.16551510429838617</c:v>
                </c:pt>
                <c:pt idx="44">
                  <c:v>0.20639717072366706</c:v>
                </c:pt>
                <c:pt idx="45">
                  <c:v>0.22201812735359452</c:v>
                </c:pt>
                <c:pt idx="46">
                  <c:v>0.23356698706146176</c:v>
                </c:pt>
                <c:pt idx="47">
                  <c:v>0.28437542824791784</c:v>
                </c:pt>
                <c:pt idx="48">
                  <c:v>0.19730967312504788</c:v>
                </c:pt>
                <c:pt idx="49">
                  <c:v>0.26225553648567251</c:v>
                </c:pt>
                <c:pt idx="50">
                  <c:v>0.27749532098062579</c:v>
                </c:pt>
                <c:pt idx="51">
                  <c:v>0.25495033183569987</c:v>
                </c:pt>
                <c:pt idx="52">
                  <c:v>0.28838465311411848</c:v>
                </c:pt>
                <c:pt idx="53">
                  <c:v>0.13432107094082638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5008"/>
        <c:axId val="70396544"/>
      </c:lineChart>
      <c:catAx>
        <c:axId val="703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396544"/>
        <c:crosses val="autoZero"/>
        <c:auto val="1"/>
        <c:lblAlgn val="ctr"/>
        <c:lblOffset val="100"/>
        <c:noMultiLvlLbl val="0"/>
      </c:catAx>
      <c:valAx>
        <c:axId val="703965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crossAx val="7039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TG_Rentístico. Varias Mediciones.</a:t>
            </a:r>
          </a:p>
          <a:p>
            <a:pPr>
              <a:defRPr/>
            </a:pPr>
            <a:r>
              <a:rPr lang="es-AR"/>
              <a:t>(Bs.de 2017)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2213273829370676E-2"/>
          <c:y val="0.13709234006561072"/>
          <c:w val="0.90763993263057097"/>
          <c:h val="0.63997608457730326"/>
        </c:manualLayout>
      </c:layout>
      <c:lineChart>
        <c:grouping val="standard"/>
        <c:varyColors val="0"/>
        <c:ser>
          <c:idx val="0"/>
          <c:order val="0"/>
          <c:tx>
            <c:v>TG_PetroPIB (propio)</c:v>
          </c:tx>
          <c:spPr>
            <a:ln w="28575">
              <a:solidFill>
                <a:srgbClr val="1DFFA4"/>
              </a:solidFill>
            </a:ln>
          </c:spPr>
          <c:marker>
            <c:symbol val="none"/>
          </c:marker>
          <c:cat>
            <c:numRef>
              <c:f>'15. TGpetrorecalculo'!$A$3:$A$56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'15. TGpetrorecalculo'!$J$3:$J$56</c:f>
              <c:numCache>
                <c:formatCode>0%</c:formatCode>
                <c:ptCount val="54"/>
                <c:pt idx="0">
                  <c:v>0.40584819041278852</c:v>
                </c:pt>
                <c:pt idx="1">
                  <c:v>0.55411970116830411</c:v>
                </c:pt>
                <c:pt idx="2">
                  <c:v>0.66038434950707792</c:v>
                </c:pt>
                <c:pt idx="3">
                  <c:v>0.70704933681393134</c:v>
                </c:pt>
                <c:pt idx="4">
                  <c:v>0.75434297148622287</c:v>
                </c:pt>
                <c:pt idx="5">
                  <c:v>0.7410749063282388</c:v>
                </c:pt>
                <c:pt idx="6">
                  <c:v>0.83535804891073318</c:v>
                </c:pt>
                <c:pt idx="7">
                  <c:v>0.95013726045991498</c:v>
                </c:pt>
                <c:pt idx="8">
                  <c:v>0.79692578438560779</c:v>
                </c:pt>
                <c:pt idx="9">
                  <c:v>0.8371162861854603</c:v>
                </c:pt>
                <c:pt idx="10">
                  <c:v>0.96639561263966489</c:v>
                </c:pt>
                <c:pt idx="11">
                  <c:v>0.93400902187568724</c:v>
                </c:pt>
                <c:pt idx="12">
                  <c:v>1.5006674367264539</c:v>
                </c:pt>
                <c:pt idx="13">
                  <c:v>3.8583178374978799</c:v>
                </c:pt>
                <c:pt idx="14">
                  <c:v>2.6221482028073284</c:v>
                </c:pt>
                <c:pt idx="15">
                  <c:v>2.5663543077227473</c:v>
                </c:pt>
                <c:pt idx="16">
                  <c:v>2.5864437725664926</c:v>
                </c:pt>
                <c:pt idx="17">
                  <c:v>2.118034626906443</c:v>
                </c:pt>
                <c:pt idx="18">
                  <c:v>2.805987618540533</c:v>
                </c:pt>
                <c:pt idx="19">
                  <c:v>2.974941864314447</c:v>
                </c:pt>
                <c:pt idx="20">
                  <c:v>2.2074975388038753</c:v>
                </c:pt>
                <c:pt idx="21">
                  <c:v>1.1889721279770831</c:v>
                </c:pt>
                <c:pt idx="22">
                  <c:v>0.72386048388583213</c:v>
                </c:pt>
                <c:pt idx="23">
                  <c:v>1.0278495840469126</c:v>
                </c:pt>
                <c:pt idx="24">
                  <c:v>0.76976970539068534</c:v>
                </c:pt>
                <c:pt idx="25">
                  <c:v>0.39982736239053357</c:v>
                </c:pt>
                <c:pt idx="26">
                  <c:v>0.7466535165409971</c:v>
                </c:pt>
                <c:pt idx="27">
                  <c:v>0.6154047896229643</c:v>
                </c:pt>
                <c:pt idx="28">
                  <c:v>1.4991177895373764</c:v>
                </c:pt>
                <c:pt idx="29">
                  <c:v>1.6656679226764375</c:v>
                </c:pt>
                <c:pt idx="30">
                  <c:v>1.0602967999452941</c:v>
                </c:pt>
                <c:pt idx="31">
                  <c:v>0.70977936979587519</c:v>
                </c:pt>
                <c:pt idx="32">
                  <c:v>0.56388720089997713</c:v>
                </c:pt>
                <c:pt idx="33">
                  <c:v>0.65273372633506344</c:v>
                </c:pt>
                <c:pt idx="34">
                  <c:v>0.48065032228021354</c:v>
                </c:pt>
                <c:pt idx="35">
                  <c:v>1.0062094686900305</c:v>
                </c:pt>
                <c:pt idx="36">
                  <c:v>0.41339308791753049</c:v>
                </c:pt>
                <c:pt idx="37">
                  <c:v>7.0489129571901316E-2</c:v>
                </c:pt>
                <c:pt idx="38">
                  <c:v>0.16729027527991047</c:v>
                </c:pt>
                <c:pt idx="39">
                  <c:v>0.36825710226489683</c:v>
                </c:pt>
                <c:pt idx="40">
                  <c:v>0.25394800613030194</c:v>
                </c:pt>
                <c:pt idx="41">
                  <c:v>0.4535038185210355</c:v>
                </c:pt>
                <c:pt idx="42">
                  <c:v>0.5256589995684815</c:v>
                </c:pt>
                <c:pt idx="43">
                  <c:v>0.74348467777774763</c:v>
                </c:pt>
                <c:pt idx="44">
                  <c:v>0.98220176827865902</c:v>
                </c:pt>
                <c:pt idx="45">
                  <c:v>0.96181378629969283</c:v>
                </c:pt>
                <c:pt idx="46">
                  <c:v>0.76467522862637505</c:v>
                </c:pt>
                <c:pt idx="47">
                  <c:v>0.8043852313299138</c:v>
                </c:pt>
                <c:pt idx="48">
                  <c:v>0.22919239534529473</c:v>
                </c:pt>
                <c:pt idx="49">
                  <c:v>0.55625939434968119</c:v>
                </c:pt>
                <c:pt idx="50">
                  <c:v>0.53553753859339692</c:v>
                </c:pt>
                <c:pt idx="51">
                  <c:v>0.35496980006148526</c:v>
                </c:pt>
                <c:pt idx="52">
                  <c:v>0.35515953458892041</c:v>
                </c:pt>
                <c:pt idx="53">
                  <c:v>0.13566537693485733</c:v>
                </c:pt>
              </c:numCache>
            </c:numRef>
          </c:val>
          <c:smooth val="0"/>
        </c:ser>
        <c:ser>
          <c:idx val="1"/>
          <c:order val="1"/>
          <c:tx>
            <c:v>TG_PetroPIB (Gabo)</c:v>
          </c:tx>
          <c:spPr>
            <a:ln w="28575">
              <a:solidFill>
                <a:srgbClr val="00CC66"/>
              </a:solidFill>
            </a:ln>
          </c:spPr>
          <c:marker>
            <c:symbol val="none"/>
          </c:marker>
          <c:cat>
            <c:numRef>
              <c:f>'15. TGpetrorecalculo'!$A$3:$A$56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'7. Tasas de ganancia'!$C$2:$C$55</c:f>
              <c:numCache>
                <c:formatCode>0.00%</c:formatCode>
                <c:ptCount val="54"/>
                <c:pt idx="0">
                  <c:v>0.40584819041278852</c:v>
                </c:pt>
                <c:pt idx="1">
                  <c:v>0.55411970116830411</c:v>
                </c:pt>
                <c:pt idx="2">
                  <c:v>0.66038434950707792</c:v>
                </c:pt>
                <c:pt idx="3">
                  <c:v>0.70704933681393134</c:v>
                </c:pt>
                <c:pt idx="4">
                  <c:v>0.75434297148622287</c:v>
                </c:pt>
                <c:pt idx="5">
                  <c:v>0.7410749063282388</c:v>
                </c:pt>
                <c:pt idx="6">
                  <c:v>0.83535804891073318</c:v>
                </c:pt>
                <c:pt idx="7">
                  <c:v>0.95013726045991498</c:v>
                </c:pt>
                <c:pt idx="8">
                  <c:v>0.79692578438560779</c:v>
                </c:pt>
                <c:pt idx="9">
                  <c:v>0.8371162861854603</c:v>
                </c:pt>
                <c:pt idx="10">
                  <c:v>0.96639561263966489</c:v>
                </c:pt>
                <c:pt idx="11">
                  <c:v>0.93400902187568724</c:v>
                </c:pt>
                <c:pt idx="12">
                  <c:v>1.5006674367264539</c:v>
                </c:pt>
                <c:pt idx="13">
                  <c:v>3.8583178374978799</c:v>
                </c:pt>
                <c:pt idx="14">
                  <c:v>2.6221482028073284</c:v>
                </c:pt>
                <c:pt idx="15">
                  <c:v>2.5663543077227473</c:v>
                </c:pt>
                <c:pt idx="16">
                  <c:v>2.5864437725664926</c:v>
                </c:pt>
                <c:pt idx="17">
                  <c:v>2.118034626906443</c:v>
                </c:pt>
                <c:pt idx="18">
                  <c:v>2.805987618540533</c:v>
                </c:pt>
                <c:pt idx="19">
                  <c:v>2.974941864314447</c:v>
                </c:pt>
                <c:pt idx="20">
                  <c:v>2.2074975388038753</c:v>
                </c:pt>
                <c:pt idx="21">
                  <c:v>1.1889721279770831</c:v>
                </c:pt>
                <c:pt idx="22">
                  <c:v>0.72386048388583213</c:v>
                </c:pt>
                <c:pt idx="23">
                  <c:v>1.0278495840469126</c:v>
                </c:pt>
                <c:pt idx="24">
                  <c:v>0.76976970539068534</c:v>
                </c:pt>
                <c:pt idx="25">
                  <c:v>0.39982736239053357</c:v>
                </c:pt>
                <c:pt idx="26">
                  <c:v>0.7466535165409971</c:v>
                </c:pt>
                <c:pt idx="27">
                  <c:v>0.6154047896229643</c:v>
                </c:pt>
                <c:pt idx="28">
                  <c:v>1.4991177895373764</c:v>
                </c:pt>
                <c:pt idx="29">
                  <c:v>1.6656679226764375</c:v>
                </c:pt>
                <c:pt idx="30">
                  <c:v>1.0602967999452941</c:v>
                </c:pt>
                <c:pt idx="31">
                  <c:v>0.70977936979587519</c:v>
                </c:pt>
                <c:pt idx="32">
                  <c:v>0.56388720089997713</c:v>
                </c:pt>
                <c:pt idx="33">
                  <c:v>0.65273372633506344</c:v>
                </c:pt>
                <c:pt idx="34">
                  <c:v>0.48065032228021354</c:v>
                </c:pt>
                <c:pt idx="35">
                  <c:v>1.0062094686900305</c:v>
                </c:pt>
                <c:pt idx="36">
                  <c:v>0.41339308791753049</c:v>
                </c:pt>
                <c:pt idx="37">
                  <c:v>7.0489129571901316E-2</c:v>
                </c:pt>
                <c:pt idx="38">
                  <c:v>0.16729027527991047</c:v>
                </c:pt>
                <c:pt idx="39">
                  <c:v>0.36825710226489683</c:v>
                </c:pt>
                <c:pt idx="40">
                  <c:v>0.25394800613030194</c:v>
                </c:pt>
                <c:pt idx="41">
                  <c:v>0.4535038185210355</c:v>
                </c:pt>
                <c:pt idx="42">
                  <c:v>0.5256589995684815</c:v>
                </c:pt>
                <c:pt idx="43">
                  <c:v>0.74348467777774763</c:v>
                </c:pt>
                <c:pt idx="44">
                  <c:v>0.98220176827865902</c:v>
                </c:pt>
                <c:pt idx="45">
                  <c:v>0.96181378629969283</c:v>
                </c:pt>
                <c:pt idx="46">
                  <c:v>0.76467522862637505</c:v>
                </c:pt>
                <c:pt idx="47">
                  <c:v>0.8043852313299138</c:v>
                </c:pt>
                <c:pt idx="48">
                  <c:v>0.22919239534529473</c:v>
                </c:pt>
                <c:pt idx="49">
                  <c:v>0.55625939434968119</c:v>
                </c:pt>
                <c:pt idx="50">
                  <c:v>0.53553753859339692</c:v>
                </c:pt>
                <c:pt idx="51">
                  <c:v>0.35496980006148526</c:v>
                </c:pt>
                <c:pt idx="52">
                  <c:v>0.35515953458892041</c:v>
                </c:pt>
                <c:pt idx="53">
                  <c:v>0.13566537693485733</c:v>
                </c:pt>
              </c:numCache>
            </c:numRef>
          </c:val>
          <c:smooth val="0"/>
        </c:ser>
        <c:ser>
          <c:idx val="3"/>
          <c:order val="2"/>
          <c:tx>
            <c:v>TG_PDVSABalance</c:v>
          </c:tx>
          <c:spPr>
            <a:ln w="28575">
              <a:solidFill>
                <a:srgbClr val="FF0066"/>
              </a:solidFill>
            </a:ln>
          </c:spPr>
          <c:marker>
            <c:symbol val="none"/>
          </c:marker>
          <c:cat>
            <c:numRef>
              <c:f>'15. TGpetrorecalculo'!$A$3:$A$56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[1]TasaGanancia!$F$3:$F$58</c:f>
              <c:numCache>
                <c:formatCode>General</c:formatCode>
                <c:ptCount val="56"/>
                <c:pt idx="0">
                  <c:v>0.26558697643295981</c:v>
                </c:pt>
                <c:pt idx="1">
                  <c:v>0.32540859739457317</c:v>
                </c:pt>
                <c:pt idx="2">
                  <c:v>0.35527986937362716</c:v>
                </c:pt>
                <c:pt idx="3">
                  <c:v>0.54076867750379431</c:v>
                </c:pt>
                <c:pt idx="4">
                  <c:v>0.58467293840522627</c:v>
                </c:pt>
                <c:pt idx="5">
                  <c:v>0.58491302608588058</c:v>
                </c:pt>
                <c:pt idx="6">
                  <c:v>0.69800722064895449</c:v>
                </c:pt>
                <c:pt idx="7">
                  <c:v>0.72514886881631746</c:v>
                </c:pt>
                <c:pt idx="8">
                  <c:v>0.63448818909603799</c:v>
                </c:pt>
                <c:pt idx="9">
                  <c:v>0.60531683048039397</c:v>
                </c:pt>
                <c:pt idx="10">
                  <c:v>0.81368466895817737</c:v>
                </c:pt>
                <c:pt idx="11">
                  <c:v>0.81152743148831874</c:v>
                </c:pt>
                <c:pt idx="12">
                  <c:v>1.4454096720747673</c:v>
                </c:pt>
                <c:pt idx="13">
                  <c:v>3.5536715630642317</c:v>
                </c:pt>
                <c:pt idx="14">
                  <c:v>2.4266399913052061</c:v>
                </c:pt>
                <c:pt idx="15">
                  <c:v>2.2705051548271991</c:v>
                </c:pt>
                <c:pt idx="16">
                  <c:v>2.1594125957683947</c:v>
                </c:pt>
                <c:pt idx="17">
                  <c:v>1.5730389421273931</c:v>
                </c:pt>
                <c:pt idx="18">
                  <c:v>2.1305875173125743</c:v>
                </c:pt>
                <c:pt idx="19">
                  <c:v>2.1689016616069838</c:v>
                </c:pt>
                <c:pt idx="20">
                  <c:v>1.6617743434266758</c:v>
                </c:pt>
                <c:pt idx="21">
                  <c:v>0.87447251993095443</c:v>
                </c:pt>
                <c:pt idx="22">
                  <c:v>0.56075080045629688</c:v>
                </c:pt>
                <c:pt idx="23">
                  <c:v>0.87257964226914919</c:v>
                </c:pt>
                <c:pt idx="24">
                  <c:v>0.67730701283808836</c:v>
                </c:pt>
                <c:pt idx="25">
                  <c:v>0.38293162720931267</c:v>
                </c:pt>
                <c:pt idx="26">
                  <c:v>0.64254796506336942</c:v>
                </c:pt>
                <c:pt idx="27">
                  <c:v>0.5084625113732455</c:v>
                </c:pt>
                <c:pt idx="28">
                  <c:v>1.2974170591048184</c:v>
                </c:pt>
                <c:pt idx="29">
                  <c:v>1.3255698191008263</c:v>
                </c:pt>
                <c:pt idx="30">
                  <c:v>0.77157385228011299</c:v>
                </c:pt>
                <c:pt idx="31">
                  <c:v>0.47812754872713564</c:v>
                </c:pt>
                <c:pt idx="32">
                  <c:v>0.34995039717995385</c:v>
                </c:pt>
                <c:pt idx="33">
                  <c:v>0.36706261029662179</c:v>
                </c:pt>
                <c:pt idx="34">
                  <c:v>0.29534299589094209</c:v>
                </c:pt>
                <c:pt idx="35">
                  <c:v>0.75567748370169896</c:v>
                </c:pt>
                <c:pt idx="36">
                  <c:v>0.64995716208968124</c:v>
                </c:pt>
                <c:pt idx="37">
                  <c:v>0.19167804155532089</c:v>
                </c:pt>
                <c:pt idx="38">
                  <c:v>0.31471458466752961</c:v>
                </c:pt>
                <c:pt idx="39">
                  <c:v>0.71261527604208985</c:v>
                </c:pt>
                <c:pt idx="40">
                  <c:v>0.42305451971857855</c:v>
                </c:pt>
                <c:pt idx="41">
                  <c:v>0.167044007805524</c:v>
                </c:pt>
                <c:pt idx="42">
                  <c:v>0.12331821470839546</c:v>
                </c:pt>
                <c:pt idx="43">
                  <c:v>0.30504156074719596</c:v>
                </c:pt>
                <c:pt idx="44">
                  <c:v>0.46614876003360767</c:v>
                </c:pt>
                <c:pt idx="45">
                  <c:v>0.48705835492081889</c:v>
                </c:pt>
                <c:pt idx="46">
                  <c:v>0.42233998801356543</c:v>
                </c:pt>
                <c:pt idx="47">
                  <c:v>0.17839543092520505</c:v>
                </c:pt>
                <c:pt idx="48">
                  <c:v>9.1152409288376007E-2</c:v>
                </c:pt>
                <c:pt idx="49">
                  <c:v>9.71204116453315E-2</c:v>
                </c:pt>
                <c:pt idx="50">
                  <c:v>0.30600337418414036</c:v>
                </c:pt>
                <c:pt idx="51">
                  <c:v>0.2237960914207974</c:v>
                </c:pt>
                <c:pt idx="52">
                  <c:v>0.26944198236461531</c:v>
                </c:pt>
                <c:pt idx="53">
                  <c:v>0.19583348703141742</c:v>
                </c:pt>
                <c:pt idx="54">
                  <c:v>9.0770656991379789E-2</c:v>
                </c:pt>
                <c:pt idx="55">
                  <c:v>8.9154391098137161E-3</c:v>
                </c:pt>
              </c:numCache>
            </c:numRef>
          </c:val>
          <c:smooth val="0"/>
        </c:ser>
        <c:ser>
          <c:idx val="2"/>
          <c:order val="3"/>
          <c:tx>
            <c:v>TG_PxQ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'15. TGpetrorecalculo'!$A$3:$A$56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'15. TGpetrorecalculo'!$K$3:$K$56</c:f>
              <c:numCache>
                <c:formatCode>0%</c:formatCode>
                <c:ptCount val="54"/>
                <c:pt idx="0">
                  <c:v>0.65760708203290974</c:v>
                </c:pt>
                <c:pt idx="1">
                  <c:v>0.82869949062650294</c:v>
                </c:pt>
                <c:pt idx="2">
                  <c:v>0.90659797562127364</c:v>
                </c:pt>
                <c:pt idx="3">
                  <c:v>1.034201501323641</c:v>
                </c:pt>
                <c:pt idx="4">
                  <c:v>1.1623059686474495</c:v>
                </c:pt>
                <c:pt idx="5">
                  <c:v>1.0523474844173744</c:v>
                </c:pt>
                <c:pt idx="6">
                  <c:v>1.0612818394469576</c:v>
                </c:pt>
                <c:pt idx="7">
                  <c:v>1.2878595933216515</c:v>
                </c:pt>
                <c:pt idx="8">
                  <c:v>1.1095363397727156</c:v>
                </c:pt>
                <c:pt idx="9">
                  <c:v>0.97320398382297235</c:v>
                </c:pt>
                <c:pt idx="10">
                  <c:v>1.2355418356562295</c:v>
                </c:pt>
                <c:pt idx="11">
                  <c:v>1.2492494848365938</c:v>
                </c:pt>
                <c:pt idx="12">
                  <c:v>2.1106485766652359</c:v>
                </c:pt>
                <c:pt idx="13">
                  <c:v>7.1502185540138878</c:v>
                </c:pt>
                <c:pt idx="14">
                  <c:v>4.2312415149074969</c:v>
                </c:pt>
                <c:pt idx="15">
                  <c:v>4.3188750186699263</c:v>
                </c:pt>
                <c:pt idx="16">
                  <c:v>3.7813123553534771</c:v>
                </c:pt>
                <c:pt idx="17">
                  <c:v>3.1771380822872053</c:v>
                </c:pt>
                <c:pt idx="18">
                  <c:v>4.5714331190839212</c:v>
                </c:pt>
                <c:pt idx="19">
                  <c:v>6.4129077334418456</c:v>
                </c:pt>
                <c:pt idx="20">
                  <c:v>5.7933031046414598</c:v>
                </c:pt>
                <c:pt idx="21">
                  <c:v>3.014562559193696</c:v>
                </c:pt>
                <c:pt idx="22">
                  <c:v>2.1378741027756676</c:v>
                </c:pt>
                <c:pt idx="23">
                  <c:v>2.1548055710075844</c:v>
                </c:pt>
                <c:pt idx="24">
                  <c:v>1.8282136940015685</c:v>
                </c:pt>
                <c:pt idx="25">
                  <c:v>0.63248852538453015</c:v>
                </c:pt>
                <c:pt idx="26">
                  <c:v>0.99180406579802549</c:v>
                </c:pt>
                <c:pt idx="27">
                  <c:v>0.72887349625005426</c:v>
                </c:pt>
                <c:pt idx="28">
                  <c:v>1.8609051814675397</c:v>
                </c:pt>
                <c:pt idx="29">
                  <c:v>2.1674227553853576</c:v>
                </c:pt>
                <c:pt idx="30">
                  <c:v>1.2855739422342782</c:v>
                </c:pt>
                <c:pt idx="31">
                  <c:v>0.96011055957419877</c:v>
                </c:pt>
                <c:pt idx="32">
                  <c:v>0.66459952193511407</c:v>
                </c:pt>
                <c:pt idx="33">
                  <c:v>0.69778342474120292</c:v>
                </c:pt>
                <c:pt idx="34">
                  <c:v>0.68524725835648226</c:v>
                </c:pt>
                <c:pt idx="35">
                  <c:v>1.1514113842495843</c:v>
                </c:pt>
                <c:pt idx="36">
                  <c:v>0.55119633278409874</c:v>
                </c:pt>
                <c:pt idx="37">
                  <c:v>0.30095959090772811</c:v>
                </c:pt>
                <c:pt idx="38">
                  <c:v>0.59537010007564006</c:v>
                </c:pt>
                <c:pt idx="39">
                  <c:v>1.1217619256710982</c:v>
                </c:pt>
                <c:pt idx="40">
                  <c:v>0.72280366206090785</c:v>
                </c:pt>
                <c:pt idx="41">
                  <c:v>1.1845195854893613</c:v>
                </c:pt>
                <c:pt idx="42">
                  <c:v>0.93845366965263277</c:v>
                </c:pt>
                <c:pt idx="43">
                  <c:v>2.0207966516238565</c:v>
                </c:pt>
                <c:pt idx="44">
                  <c:v>2.2777103981100644</c:v>
                </c:pt>
                <c:pt idx="45">
                  <c:v>2.3866529489499069</c:v>
                </c:pt>
                <c:pt idx="46">
                  <c:v>2.2529557098120994</c:v>
                </c:pt>
                <c:pt idx="47">
                  <c:v>2.9004584415644987</c:v>
                </c:pt>
                <c:pt idx="48">
                  <c:v>1.3149227668128427</c:v>
                </c:pt>
                <c:pt idx="49">
                  <c:v>1.9705663010067691</c:v>
                </c:pt>
                <c:pt idx="50">
                  <c:v>2.538610346077192</c:v>
                </c:pt>
                <c:pt idx="51">
                  <c:v>1.9391130313475371</c:v>
                </c:pt>
                <c:pt idx="52">
                  <c:v>1.9008410781187073</c:v>
                </c:pt>
                <c:pt idx="53">
                  <c:v>1.8105169011170055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5344"/>
        <c:axId val="168246272"/>
      </c:lineChart>
      <c:catAx>
        <c:axId val="1678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46272"/>
        <c:crosses val="autoZero"/>
        <c:auto val="1"/>
        <c:lblAlgn val="ctr"/>
        <c:lblOffset val="100"/>
        <c:noMultiLvlLbl val="0"/>
      </c:catAx>
      <c:valAx>
        <c:axId val="168246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167865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TG_Rentístico. Varias Mediciones.</a:t>
            </a:r>
          </a:p>
          <a:p>
            <a:pPr>
              <a:defRPr/>
            </a:pPr>
            <a:r>
              <a:rPr lang="es-AR"/>
              <a:t>(Bs.de 2017)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213273829370676E-2"/>
          <c:y val="0.13709234006561072"/>
          <c:w val="0.90763993263057097"/>
          <c:h val="0.63997608457730326"/>
        </c:manualLayout>
      </c:layout>
      <c:lineChart>
        <c:grouping val="standard"/>
        <c:varyColors val="0"/>
        <c:ser>
          <c:idx val="0"/>
          <c:order val="0"/>
          <c:tx>
            <c:v>TG_PetroPIB (propio)</c:v>
          </c:tx>
          <c:spPr>
            <a:ln w="28575">
              <a:solidFill>
                <a:srgbClr val="1DFFA4"/>
              </a:solidFill>
            </a:ln>
          </c:spPr>
          <c:marker>
            <c:symbol val="none"/>
          </c:marker>
          <c:cat>
            <c:numRef>
              <c:f>'15. TGpetrorecalculo'!$A$3:$A$56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'15. TGpetrorecalculo'!$J$3:$J$56</c:f>
              <c:numCache>
                <c:formatCode>0%</c:formatCode>
                <c:ptCount val="54"/>
                <c:pt idx="0">
                  <c:v>0.40584819041278852</c:v>
                </c:pt>
                <c:pt idx="1">
                  <c:v>0.55411970116830411</c:v>
                </c:pt>
                <c:pt idx="2">
                  <c:v>0.66038434950707792</c:v>
                </c:pt>
                <c:pt idx="3">
                  <c:v>0.70704933681393134</c:v>
                </c:pt>
                <c:pt idx="4">
                  <c:v>0.75434297148622287</c:v>
                </c:pt>
                <c:pt idx="5">
                  <c:v>0.7410749063282388</c:v>
                </c:pt>
                <c:pt idx="6">
                  <c:v>0.83535804891073318</c:v>
                </c:pt>
                <c:pt idx="7">
                  <c:v>0.95013726045991498</c:v>
                </c:pt>
                <c:pt idx="8">
                  <c:v>0.79692578438560779</c:v>
                </c:pt>
                <c:pt idx="9">
                  <c:v>0.8371162861854603</c:v>
                </c:pt>
                <c:pt idx="10">
                  <c:v>0.96639561263966489</c:v>
                </c:pt>
                <c:pt idx="11">
                  <c:v>0.93400902187568724</c:v>
                </c:pt>
                <c:pt idx="12">
                  <c:v>1.5006674367264539</c:v>
                </c:pt>
                <c:pt idx="13">
                  <c:v>3.8583178374978799</c:v>
                </c:pt>
                <c:pt idx="14">
                  <c:v>2.6221482028073284</c:v>
                </c:pt>
                <c:pt idx="15">
                  <c:v>2.5663543077227473</c:v>
                </c:pt>
                <c:pt idx="16">
                  <c:v>2.5864437725664926</c:v>
                </c:pt>
                <c:pt idx="17">
                  <c:v>2.118034626906443</c:v>
                </c:pt>
                <c:pt idx="18">
                  <c:v>2.805987618540533</c:v>
                </c:pt>
                <c:pt idx="19">
                  <c:v>2.974941864314447</c:v>
                </c:pt>
                <c:pt idx="20">
                  <c:v>2.2074975388038753</c:v>
                </c:pt>
                <c:pt idx="21">
                  <c:v>1.1889721279770831</c:v>
                </c:pt>
                <c:pt idx="22">
                  <c:v>0.72386048388583213</c:v>
                </c:pt>
                <c:pt idx="23">
                  <c:v>1.0278495840469126</c:v>
                </c:pt>
                <c:pt idx="24">
                  <c:v>0.76976970539068534</c:v>
                </c:pt>
                <c:pt idx="25">
                  <c:v>0.39982736239053357</c:v>
                </c:pt>
                <c:pt idx="26">
                  <c:v>0.7466535165409971</c:v>
                </c:pt>
                <c:pt idx="27">
                  <c:v>0.6154047896229643</c:v>
                </c:pt>
                <c:pt idx="28">
                  <c:v>1.4991177895373764</c:v>
                </c:pt>
                <c:pt idx="29">
                  <c:v>1.6656679226764375</c:v>
                </c:pt>
                <c:pt idx="30">
                  <c:v>1.0602967999452941</c:v>
                </c:pt>
                <c:pt idx="31">
                  <c:v>0.70977936979587519</c:v>
                </c:pt>
                <c:pt idx="32">
                  <c:v>0.56388720089997713</c:v>
                </c:pt>
                <c:pt idx="33">
                  <c:v>0.65273372633506344</c:v>
                </c:pt>
                <c:pt idx="34">
                  <c:v>0.48065032228021354</c:v>
                </c:pt>
                <c:pt idx="35">
                  <c:v>1.0062094686900305</c:v>
                </c:pt>
                <c:pt idx="36">
                  <c:v>0.41339308791753049</c:v>
                </c:pt>
                <c:pt idx="37">
                  <c:v>7.0489129571901316E-2</c:v>
                </c:pt>
                <c:pt idx="38">
                  <c:v>0.16729027527991047</c:v>
                </c:pt>
                <c:pt idx="39">
                  <c:v>0.36825710226489683</c:v>
                </c:pt>
                <c:pt idx="40">
                  <c:v>0.25394800613030194</c:v>
                </c:pt>
                <c:pt idx="41">
                  <c:v>0.4535038185210355</c:v>
                </c:pt>
                <c:pt idx="42">
                  <c:v>0.5256589995684815</c:v>
                </c:pt>
                <c:pt idx="43">
                  <c:v>0.74348467777774763</c:v>
                </c:pt>
                <c:pt idx="44">
                  <c:v>0.98220176827865902</c:v>
                </c:pt>
                <c:pt idx="45">
                  <c:v>0.96181378629969283</c:v>
                </c:pt>
                <c:pt idx="46">
                  <c:v>0.76467522862637505</c:v>
                </c:pt>
                <c:pt idx="47">
                  <c:v>0.8043852313299138</c:v>
                </c:pt>
                <c:pt idx="48">
                  <c:v>0.22919239534529473</c:v>
                </c:pt>
                <c:pt idx="49">
                  <c:v>0.55625939434968119</c:v>
                </c:pt>
                <c:pt idx="50">
                  <c:v>0.53553753859339692</c:v>
                </c:pt>
                <c:pt idx="51">
                  <c:v>0.35496980006148526</c:v>
                </c:pt>
                <c:pt idx="52">
                  <c:v>0.35515953458892041</c:v>
                </c:pt>
                <c:pt idx="53">
                  <c:v>0.13566537693485733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3088"/>
        <c:axId val="177354624"/>
      </c:lineChart>
      <c:lineChart>
        <c:grouping val="standard"/>
        <c:varyColors val="0"/>
        <c:ser>
          <c:idx val="1"/>
          <c:order val="1"/>
          <c:tx>
            <c:strRef>
              <c:f>'16. TGTotal1=2014'!$N$1</c:f>
              <c:strCache>
                <c:ptCount val="1"/>
                <c:pt idx="0">
                  <c:v>TG_TotalPIB</c:v>
                </c:pt>
              </c:strCache>
            </c:strRef>
          </c:tx>
          <c:spPr>
            <a:ln w="28575">
              <a:solidFill>
                <a:srgbClr val="00CC66"/>
              </a:solidFill>
            </a:ln>
          </c:spPr>
          <c:marker>
            <c:symbol val="none"/>
          </c:marker>
          <c:val>
            <c:numRef>
              <c:f>'16. TGTotal1=2014'!$N$3:$N$56</c:f>
              <c:numCache>
                <c:formatCode>0%</c:formatCode>
                <c:ptCount val="54"/>
                <c:pt idx="0">
                  <c:v>0.2213818643762876</c:v>
                </c:pt>
                <c:pt idx="1">
                  <c:v>0.26818628143836121</c:v>
                </c:pt>
                <c:pt idx="2">
                  <c:v>0.27580420939701716</c:v>
                </c:pt>
                <c:pt idx="3">
                  <c:v>0.2946154771356333</c:v>
                </c:pt>
                <c:pt idx="4">
                  <c:v>0.31116201908579921</c:v>
                </c:pt>
                <c:pt idx="5">
                  <c:v>0.30134935573738086</c:v>
                </c:pt>
                <c:pt idx="6">
                  <c:v>0.29217673728075788</c:v>
                </c:pt>
                <c:pt idx="7">
                  <c:v>0.30620605533835216</c:v>
                </c:pt>
                <c:pt idx="8">
                  <c:v>0.2694304368281244</c:v>
                </c:pt>
                <c:pt idx="9">
                  <c:v>0.29014898970681469</c:v>
                </c:pt>
                <c:pt idx="10">
                  <c:v>0.29685827374138013</c:v>
                </c:pt>
                <c:pt idx="11">
                  <c:v>0.27512774181380756</c:v>
                </c:pt>
                <c:pt idx="12">
                  <c:v>0.32981015652264317</c:v>
                </c:pt>
                <c:pt idx="13">
                  <c:v>0.54303473047543405</c:v>
                </c:pt>
                <c:pt idx="14">
                  <c:v>0.3726285150234443</c:v>
                </c:pt>
                <c:pt idx="15">
                  <c:v>0.31541660116506048</c:v>
                </c:pt>
                <c:pt idx="16">
                  <c:v>0.27538447863862897</c:v>
                </c:pt>
                <c:pt idx="17">
                  <c:v>0.1897947161145255</c:v>
                </c:pt>
                <c:pt idx="18">
                  <c:v>0.20909234432719756</c:v>
                </c:pt>
                <c:pt idx="19">
                  <c:v>0.21202326688902737</c:v>
                </c:pt>
                <c:pt idx="20">
                  <c:v>0.19164364533953315</c:v>
                </c:pt>
                <c:pt idx="21">
                  <c:v>0.15931904956008711</c:v>
                </c:pt>
                <c:pt idx="22">
                  <c:v>0.1290083810340486</c:v>
                </c:pt>
                <c:pt idx="23">
                  <c:v>0.14504836067085539</c:v>
                </c:pt>
                <c:pt idx="24">
                  <c:v>0.11858460824461825</c:v>
                </c:pt>
                <c:pt idx="25">
                  <c:v>8.5553357599593968E-2</c:v>
                </c:pt>
                <c:pt idx="26">
                  <c:v>0.10129455378408676</c:v>
                </c:pt>
                <c:pt idx="27">
                  <c:v>9.8909299430054734E-2</c:v>
                </c:pt>
                <c:pt idx="28">
                  <c:v>0.14292060213910318</c:v>
                </c:pt>
                <c:pt idx="29">
                  <c:v>0.16222281849006656</c:v>
                </c:pt>
                <c:pt idx="30">
                  <c:v>0.14677341122787552</c:v>
                </c:pt>
                <c:pt idx="31">
                  <c:v>0.14019572460764007</c:v>
                </c:pt>
                <c:pt idx="32">
                  <c:v>0.12560694620034923</c:v>
                </c:pt>
                <c:pt idx="33">
                  <c:v>0.15852142677441194</c:v>
                </c:pt>
                <c:pt idx="34">
                  <c:v>0.14843571983854623</c:v>
                </c:pt>
                <c:pt idx="35">
                  <c:v>0.27176660197677105</c:v>
                </c:pt>
                <c:pt idx="36">
                  <c:v>0.17470783672759874</c:v>
                </c:pt>
                <c:pt idx="37">
                  <c:v>0.12737634793910274</c:v>
                </c:pt>
                <c:pt idx="38">
                  <c:v>0.11800275060691583</c:v>
                </c:pt>
                <c:pt idx="39">
                  <c:v>0.15446351945133741</c:v>
                </c:pt>
                <c:pt idx="40">
                  <c:v>0.13195196658186548</c:v>
                </c:pt>
                <c:pt idx="41">
                  <c:v>0.13964402953800759</c:v>
                </c:pt>
                <c:pt idx="42">
                  <c:v>0.1291976270646632</c:v>
                </c:pt>
                <c:pt idx="43">
                  <c:v>0.16551510429838617</c:v>
                </c:pt>
                <c:pt idx="44">
                  <c:v>0.20639717072366706</c:v>
                </c:pt>
                <c:pt idx="45">
                  <c:v>0.22201812735359452</c:v>
                </c:pt>
                <c:pt idx="46">
                  <c:v>0.23356698706146176</c:v>
                </c:pt>
                <c:pt idx="47">
                  <c:v>0.28437542824791784</c:v>
                </c:pt>
                <c:pt idx="48">
                  <c:v>0.19730967312504788</c:v>
                </c:pt>
                <c:pt idx="49">
                  <c:v>0.26225553648567251</c:v>
                </c:pt>
                <c:pt idx="50">
                  <c:v>0.27749532098062579</c:v>
                </c:pt>
                <c:pt idx="51">
                  <c:v>0.25495033183569987</c:v>
                </c:pt>
                <c:pt idx="52">
                  <c:v>0.28838465311411848</c:v>
                </c:pt>
                <c:pt idx="53">
                  <c:v>0.13432107094082638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'17. TGnoPet'!$N$1</c:f>
              <c:strCache>
                <c:ptCount val="1"/>
                <c:pt idx="0">
                  <c:v>TG_noPet_PIB</c:v>
                </c:pt>
              </c:strCache>
            </c:strRef>
          </c:tx>
          <c:spPr>
            <a:ln w="28575">
              <a:solidFill>
                <a:srgbClr val="CC0099"/>
              </a:solidFill>
            </a:ln>
          </c:spPr>
          <c:marker>
            <c:symbol val="none"/>
          </c:marker>
          <c:val>
            <c:numRef>
              <c:f>'17. TGnoPet'!$N$3:$N$56</c:f>
              <c:numCache>
                <c:formatCode>0%</c:formatCode>
                <c:ptCount val="54"/>
                <c:pt idx="0">
                  <c:v>0.13419859413928845</c:v>
                </c:pt>
                <c:pt idx="1">
                  <c:v>0.15737332243219132</c:v>
                </c:pt>
                <c:pt idx="2">
                  <c:v>0.15197718499192522</c:v>
                </c:pt>
                <c:pt idx="3">
                  <c:v>0.18292395656292473</c:v>
                </c:pt>
                <c:pt idx="4">
                  <c:v>0.20233846996725596</c:v>
                </c:pt>
                <c:pt idx="5">
                  <c:v>0.20444437568990467</c:v>
                </c:pt>
                <c:pt idx="6">
                  <c:v>0.19052471663809345</c:v>
                </c:pt>
                <c:pt idx="7">
                  <c:v>0.20590517220773338</c:v>
                </c:pt>
                <c:pt idx="8">
                  <c:v>0.19630673385950645</c:v>
                </c:pt>
                <c:pt idx="9">
                  <c:v>0.21569012641623539</c:v>
                </c:pt>
                <c:pt idx="10">
                  <c:v>0.21226396471931624</c:v>
                </c:pt>
                <c:pt idx="11">
                  <c:v>0.1983149515582478</c:v>
                </c:pt>
                <c:pt idx="12">
                  <c:v>0.21237383977679095</c:v>
                </c:pt>
                <c:pt idx="13">
                  <c:v>0.26384435845712662</c:v>
                </c:pt>
                <c:pt idx="14">
                  <c:v>0.20029466805028806</c:v>
                </c:pt>
                <c:pt idx="15">
                  <c:v>0.17648296140369821</c:v>
                </c:pt>
                <c:pt idx="16">
                  <c:v>0.16123085874216075</c:v>
                </c:pt>
                <c:pt idx="17">
                  <c:v>0.11054990254735726</c:v>
                </c:pt>
                <c:pt idx="18">
                  <c:v>0.11223221417462813</c:v>
                </c:pt>
                <c:pt idx="19">
                  <c:v>0.10735492110508553</c:v>
                </c:pt>
                <c:pt idx="20">
                  <c:v>0.10252610486728969</c:v>
                </c:pt>
                <c:pt idx="21">
                  <c:v>0.10435416373399409</c:v>
                </c:pt>
                <c:pt idx="22">
                  <c:v>9.2736161321293198E-2</c:v>
                </c:pt>
                <c:pt idx="23">
                  <c:v>9.7830528549039661E-2</c:v>
                </c:pt>
                <c:pt idx="24">
                  <c:v>8.7261480536890965E-2</c:v>
                </c:pt>
                <c:pt idx="25">
                  <c:v>7.0847961119758496E-2</c:v>
                </c:pt>
                <c:pt idx="26">
                  <c:v>7.4743704145221579E-2</c:v>
                </c:pt>
                <c:pt idx="27">
                  <c:v>8.0083908810252152E-2</c:v>
                </c:pt>
                <c:pt idx="28">
                  <c:v>9.2015285662465432E-2</c:v>
                </c:pt>
                <c:pt idx="29">
                  <c:v>9.5757071337582475E-2</c:v>
                </c:pt>
                <c:pt idx="30">
                  <c:v>9.8608027306823401E-2</c:v>
                </c:pt>
                <c:pt idx="31">
                  <c:v>0.1034067759061315</c:v>
                </c:pt>
                <c:pt idx="32">
                  <c:v>9.1489319131859037E-2</c:v>
                </c:pt>
                <c:pt idx="33">
                  <c:v>0.1156446903992341</c:v>
                </c:pt>
                <c:pt idx="34">
                  <c:v>0.11929149671982671</c:v>
                </c:pt>
                <c:pt idx="35">
                  <c:v>0.19231695225317366</c:v>
                </c:pt>
                <c:pt idx="36">
                  <c:v>0.14956111654493678</c:v>
                </c:pt>
                <c:pt idx="37">
                  <c:v>0.1348489280134309</c:v>
                </c:pt>
                <c:pt idx="38">
                  <c:v>0.11110587830039942</c:v>
                </c:pt>
                <c:pt idx="39">
                  <c:v>0.12270036667004593</c:v>
                </c:pt>
                <c:pt idx="40">
                  <c:v>0.11446738413839863</c:v>
                </c:pt>
                <c:pt idx="41">
                  <c:v>9.538936798907377E-2</c:v>
                </c:pt>
                <c:pt idx="42">
                  <c:v>7.6497736185538026E-2</c:v>
                </c:pt>
                <c:pt idx="43">
                  <c:v>9.3889610041302612E-2</c:v>
                </c:pt>
                <c:pt idx="44">
                  <c:v>0.1097521540521918</c:v>
                </c:pt>
                <c:pt idx="45">
                  <c:v>0.12419253470504543</c:v>
                </c:pt>
                <c:pt idx="46">
                  <c:v>0.1561014570757035</c:v>
                </c:pt>
                <c:pt idx="47">
                  <c:v>0.19147523139378916</c:v>
                </c:pt>
                <c:pt idx="48">
                  <c:v>0.18995384327742712</c:v>
                </c:pt>
                <c:pt idx="49">
                  <c:v>0.18837826056153423</c:v>
                </c:pt>
                <c:pt idx="50">
                  <c:v>0.20559122653015258</c:v>
                </c:pt>
                <c:pt idx="51">
                  <c:v>0.22410033598665491</c:v>
                </c:pt>
                <c:pt idx="52">
                  <c:v>0.2643780702685351</c:v>
                </c:pt>
                <c:pt idx="53">
                  <c:v>0.13414802096215475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4928"/>
        <c:axId val="177356160"/>
      </c:lineChart>
      <c:catAx>
        <c:axId val="177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354624"/>
        <c:crosses val="autoZero"/>
        <c:auto val="1"/>
        <c:lblAlgn val="ctr"/>
        <c:lblOffset val="100"/>
        <c:noMultiLvlLbl val="0"/>
      </c:catAx>
      <c:valAx>
        <c:axId val="1773546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177273088"/>
        <c:crosses val="autoZero"/>
        <c:crossBetween val="between"/>
      </c:valAx>
      <c:valAx>
        <c:axId val="1773561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77484928"/>
        <c:crosses val="max"/>
        <c:crossBetween val="between"/>
      </c:valAx>
      <c:catAx>
        <c:axId val="17748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56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s-AR" sz="1400"/>
              <a:t>COC</a:t>
            </a:r>
            <a:r>
              <a:rPr lang="es-AR" sz="1400" baseline="0"/>
              <a:t> </a:t>
            </a:r>
          </a:p>
          <a:p>
            <a:pPr>
              <a:defRPr sz="1050"/>
            </a:pPr>
            <a:r>
              <a:rPr lang="es-AR" sz="1050" baseline="0"/>
              <a:t>Kc CCNN y Balances</a:t>
            </a:r>
            <a:endParaRPr lang="es-AR" sz="105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COC (Stock+(CI/r))/(Rem/r)</c:v>
          </c:tx>
          <c:marker>
            <c:symbol val="none"/>
          </c:marker>
          <c:cat>
            <c:numRef>
              <c:f>'15. TGpetrorecalculo'!$A$2:$A$56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'15. TGpetrorecalculo'!$W$2:$W$56</c:f>
              <c:numCache>
                <c:formatCode>#,##0.00</c:formatCode>
                <c:ptCount val="55"/>
                <c:pt idx="0">
                  <c:v>55.25416502572331</c:v>
                </c:pt>
                <c:pt idx="1">
                  <c:v>53.245411558276103</c:v>
                </c:pt>
                <c:pt idx="2">
                  <c:v>59.438963547938272</c:v>
                </c:pt>
                <c:pt idx="3">
                  <c:v>53.658230881916865</c:v>
                </c:pt>
                <c:pt idx="4">
                  <c:v>49.346029779332248</c:v>
                </c:pt>
                <c:pt idx="5">
                  <c:v>48.413154646857102</c:v>
                </c:pt>
                <c:pt idx="6">
                  <c:v>47.364553616208049</c:v>
                </c:pt>
                <c:pt idx="7">
                  <c:v>45.0825848841802</c:v>
                </c:pt>
                <c:pt idx="8">
                  <c:v>49.272700704348367</c:v>
                </c:pt>
                <c:pt idx="9">
                  <c:v>54.004453997670652</c:v>
                </c:pt>
                <c:pt idx="10">
                  <c:v>50.602785503787736</c:v>
                </c:pt>
                <c:pt idx="11">
                  <c:v>54.303624719845089</c:v>
                </c:pt>
                <c:pt idx="12">
                  <c:v>51.337267651040968</c:v>
                </c:pt>
                <c:pt idx="13">
                  <c:v>52.923698645663862</c:v>
                </c:pt>
                <c:pt idx="14">
                  <c:v>41.045174673197145</c:v>
                </c:pt>
                <c:pt idx="15">
                  <c:v>23.77880650305292</c:v>
                </c:pt>
                <c:pt idx="16">
                  <c:v>32.830488628149929</c:v>
                </c:pt>
                <c:pt idx="17">
                  <c:v>30.975618299986177</c:v>
                </c:pt>
                <c:pt idx="18">
                  <c:v>30.108654957975627</c:v>
                </c:pt>
                <c:pt idx="19">
                  <c:v>35.484684832741088</c:v>
                </c:pt>
                <c:pt idx="20">
                  <c:v>31.123696708364353</c:v>
                </c:pt>
                <c:pt idx="21">
                  <c:v>37.708871738318749</c:v>
                </c:pt>
                <c:pt idx="22">
                  <c:v>45.179999701439414</c:v>
                </c:pt>
                <c:pt idx="23">
                  <c:v>40.463122324018748</c:v>
                </c:pt>
                <c:pt idx="24">
                  <c:v>50.700057291169358</c:v>
                </c:pt>
                <c:pt idx="25">
                  <c:v>43.567670381445957</c:v>
                </c:pt>
                <c:pt idx="26">
                  <c:v>67.94072574719479</c:v>
                </c:pt>
                <c:pt idx="27">
                  <c:v>71.510336116527512</c:v>
                </c:pt>
                <c:pt idx="28">
                  <c:v>67.61580751854622</c:v>
                </c:pt>
                <c:pt idx="29">
                  <c:v>59.370374066381132</c:v>
                </c:pt>
                <c:pt idx="30">
                  <c:v>127.03712643015496</c:v>
                </c:pt>
                <c:pt idx="31">
                  <c:v>180.32545072145504</c:v>
                </c:pt>
                <c:pt idx="32">
                  <c:v>139.35652185721082</c:v>
                </c:pt>
                <c:pt idx="33">
                  <c:v>167.73508748970258</c:v>
                </c:pt>
                <c:pt idx="34">
                  <c:v>185.92503784504456</c:v>
                </c:pt>
                <c:pt idx="35">
                  <c:v>202.08787550923375</c:v>
                </c:pt>
                <c:pt idx="36">
                  <c:v>238.47271213076073</c:v>
                </c:pt>
                <c:pt idx="37">
                  <c:v>191.89952761603385</c:v>
                </c:pt>
                <c:pt idx="38">
                  <c:v>251.75487206414272</c:v>
                </c:pt>
                <c:pt idx="39">
                  <c:v>213.58086810311696</c:v>
                </c:pt>
                <c:pt idx="40">
                  <c:v>271.5548564259945</c:v>
                </c:pt>
                <c:pt idx="41">
                  <c:v>288.00290092647219</c:v>
                </c:pt>
                <c:pt idx="42">
                  <c:v>272.01729185819744</c:v>
                </c:pt>
                <c:pt idx="43">
                  <c:v>196.97567162469528</c:v>
                </c:pt>
                <c:pt idx="44">
                  <c:v>145.08650005517535</c:v>
                </c:pt>
                <c:pt idx="45">
                  <c:v>111.80789361421398</c:v>
                </c:pt>
                <c:pt idx="46">
                  <c:v>115.84687608328336</c:v>
                </c:pt>
                <c:pt idx="47">
                  <c:v>157.60583116761492</c:v>
                </c:pt>
                <c:pt idx="48">
                  <c:v>163.16569363547509</c:v>
                </c:pt>
                <c:pt idx="49">
                  <c:v>361.99240843776232</c:v>
                </c:pt>
                <c:pt idx="50">
                  <c:v>193.51663369512463</c:v>
                </c:pt>
                <c:pt idx="51">
                  <c:v>195.53664783426188</c:v>
                </c:pt>
                <c:pt idx="52">
                  <c:v>258.13771720224787</c:v>
                </c:pt>
                <c:pt idx="53">
                  <c:v>250.86374023480721</c:v>
                </c:pt>
                <c:pt idx="54">
                  <c:v>439.05408854013626</c:v>
                </c:pt>
              </c:numCache>
            </c:numRef>
          </c:val>
          <c:smooth val="0"/>
        </c:ser>
        <c:ser>
          <c:idx val="1"/>
          <c:order val="1"/>
          <c:tx>
            <c:v>COC PPyE+Inv/(Rem/r)</c:v>
          </c:tx>
          <c:marker>
            <c:symbol val="none"/>
          </c:marker>
          <c:cat>
            <c:numRef>
              <c:f>'15. TGpetrorecalculo'!$A$2:$A$56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'15. TGpetrorecalculo'!$X$2:$X$56</c:f>
              <c:numCache>
                <c:formatCode>#,##0.00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17056"/>
        <c:axId val="179119232"/>
      </c:lineChart>
      <c:catAx>
        <c:axId val="1791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119232"/>
        <c:crosses val="autoZero"/>
        <c:auto val="1"/>
        <c:lblAlgn val="ctr"/>
        <c:lblOffset val="100"/>
        <c:noMultiLvlLbl val="0"/>
      </c:catAx>
      <c:valAx>
        <c:axId val="17911923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79117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'16. TGTotal1=2014'!$A$2:$A$56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'16. TGTotal1=2014'!$G$2:$G$56</c:f>
              <c:numCache>
                <c:formatCode>#,##0.00</c:formatCode>
                <c:ptCount val="55"/>
                <c:pt idx="0">
                  <c:v>142228348.56978291</c:v>
                </c:pt>
                <c:pt idx="1">
                  <c:v>164452987.59698468</c:v>
                </c:pt>
                <c:pt idx="2">
                  <c:v>204299733.7289288</c:v>
                </c:pt>
                <c:pt idx="3">
                  <c:v>220977302.8480379</c:v>
                </c:pt>
                <c:pt idx="4">
                  <c:v>244860569.46166599</c:v>
                </c:pt>
                <c:pt idx="5">
                  <c:v>261775191.2398594</c:v>
                </c:pt>
                <c:pt idx="6">
                  <c:v>259339047.0774948</c:v>
                </c:pt>
                <c:pt idx="7">
                  <c:v>269567246.77685517</c:v>
                </c:pt>
                <c:pt idx="8">
                  <c:v>295554019.22125214</c:v>
                </c:pt>
                <c:pt idx="9">
                  <c:v>282100182.47337508</c:v>
                </c:pt>
                <c:pt idx="10">
                  <c:v>319116118.84946692</c:v>
                </c:pt>
                <c:pt idx="11">
                  <c:v>346093107.01540756</c:v>
                </c:pt>
                <c:pt idx="12">
                  <c:v>343742650.31998229</c:v>
                </c:pt>
                <c:pt idx="13">
                  <c:v>451270716.76031005</c:v>
                </c:pt>
                <c:pt idx="14">
                  <c:v>823209801.47382092</c:v>
                </c:pt>
                <c:pt idx="15">
                  <c:v>641502263.56040299</c:v>
                </c:pt>
                <c:pt idx="16">
                  <c:v>656129088.38120127</c:v>
                </c:pt>
                <c:pt idx="17">
                  <c:v>683171819.92743421</c:v>
                </c:pt>
                <c:pt idx="18">
                  <c:v>570918676.04816151</c:v>
                </c:pt>
                <c:pt idx="19">
                  <c:v>725593668.42423511</c:v>
                </c:pt>
                <c:pt idx="20">
                  <c:v>765730041.07083941</c:v>
                </c:pt>
                <c:pt idx="21">
                  <c:v>732440114.19508696</c:v>
                </c:pt>
                <c:pt idx="22">
                  <c:v>652736184.88729978</c:v>
                </c:pt>
                <c:pt idx="23">
                  <c:v>567334580.53456974</c:v>
                </c:pt>
                <c:pt idx="24">
                  <c:v>744099794.79846597</c:v>
                </c:pt>
                <c:pt idx="25">
                  <c:v>689543312.00949478</c:v>
                </c:pt>
                <c:pt idx="26">
                  <c:v>510540709.3725512</c:v>
                </c:pt>
                <c:pt idx="27">
                  <c:v>611597254.46254635</c:v>
                </c:pt>
                <c:pt idx="28">
                  <c:v>654146030.70117319</c:v>
                </c:pt>
                <c:pt idx="29">
                  <c:v>673825934.25507092</c:v>
                </c:pt>
                <c:pt idx="30">
                  <c:v>857416209.61145473</c:v>
                </c:pt>
                <c:pt idx="31">
                  <c:v>750060330.85220933</c:v>
                </c:pt>
                <c:pt idx="32">
                  <c:v>696459497.39725757</c:v>
                </c:pt>
                <c:pt idx="33">
                  <c:v>584917291.32510924</c:v>
                </c:pt>
                <c:pt idx="34">
                  <c:v>638332929.82036519</c:v>
                </c:pt>
                <c:pt idx="35">
                  <c:v>644552941.08830845</c:v>
                </c:pt>
                <c:pt idx="36">
                  <c:v>860290609.58369887</c:v>
                </c:pt>
                <c:pt idx="37">
                  <c:v>834853619.60925913</c:v>
                </c:pt>
                <c:pt idx="38">
                  <c:v>610509406.6654681</c:v>
                </c:pt>
                <c:pt idx="39">
                  <c:v>598359814.50940216</c:v>
                </c:pt>
                <c:pt idx="40">
                  <c:v>807564243.87574971</c:v>
                </c:pt>
                <c:pt idx="41">
                  <c:v>728976558.15701199</c:v>
                </c:pt>
                <c:pt idx="42">
                  <c:v>732162288.63334513</c:v>
                </c:pt>
                <c:pt idx="43">
                  <c:v>710344474.47050714</c:v>
                </c:pt>
                <c:pt idx="44">
                  <c:v>1043755630.4871789</c:v>
                </c:pt>
                <c:pt idx="45">
                  <c:v>1434977392.7880671</c:v>
                </c:pt>
                <c:pt idx="46">
                  <c:v>1614914016.3485374</c:v>
                </c:pt>
                <c:pt idx="47">
                  <c:v>1672425436.7077684</c:v>
                </c:pt>
                <c:pt idx="48">
                  <c:v>1872894910.8457007</c:v>
                </c:pt>
                <c:pt idx="49">
                  <c:v>1250624269.9485369</c:v>
                </c:pt>
                <c:pt idx="50">
                  <c:v>1651642189.9151654</c:v>
                </c:pt>
                <c:pt idx="51">
                  <c:v>1750818308.5898955</c:v>
                </c:pt>
                <c:pt idx="52">
                  <c:v>1673371416.5525928</c:v>
                </c:pt>
                <c:pt idx="53">
                  <c:v>1636210553.1362557</c:v>
                </c:pt>
                <c:pt idx="54">
                  <c:v>825128994.91649866</c:v>
                </c:pt>
              </c:numCache>
            </c:numRef>
          </c:val>
          <c:smooth val="0"/>
        </c:ser>
        <c:ser>
          <c:idx val="1"/>
          <c:order val="1"/>
          <c:tx>
            <c:v>PvnoPet</c:v>
          </c:tx>
          <c:marker>
            <c:symbol val="none"/>
          </c:marker>
          <c:cat>
            <c:numRef>
              <c:f>'16. TGTotal1=2014'!$A$2:$A$56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'17. TGnoPet'!$G$2:$G$56</c:f>
              <c:numCache>
                <c:formatCode>#,##0.00</c:formatCode>
                <c:ptCount val="55"/>
                <c:pt idx="0">
                  <c:v>65854572.793806732</c:v>
                </c:pt>
                <c:pt idx="1">
                  <c:v>67694865.160898983</c:v>
                </c:pt>
                <c:pt idx="2">
                  <c:v>86400111.437010765</c:v>
                </c:pt>
                <c:pt idx="3">
                  <c:v>92108639.070654035</c:v>
                </c:pt>
                <c:pt idx="4">
                  <c:v>119633554.2246545</c:v>
                </c:pt>
                <c:pt idx="5">
                  <c:v>136665480.73839605</c:v>
                </c:pt>
                <c:pt idx="6">
                  <c:v>144171406.33507562</c:v>
                </c:pt>
                <c:pt idx="7">
                  <c:v>148071049.01787055</c:v>
                </c:pt>
                <c:pt idx="8">
                  <c:v>171957622.30670625</c:v>
                </c:pt>
                <c:pt idx="9">
                  <c:v>180514228.53556949</c:v>
                </c:pt>
                <c:pt idx="10">
                  <c:v>208799652.96092784</c:v>
                </c:pt>
                <c:pt idx="11">
                  <c:v>219708924.89832234</c:v>
                </c:pt>
                <c:pt idx="12">
                  <c:v>221903631.07397866</c:v>
                </c:pt>
                <c:pt idx="13">
                  <c:v>264096872.86813009</c:v>
                </c:pt>
                <c:pt idx="14">
                  <c:v>368906303.35327172</c:v>
                </c:pt>
                <c:pt idx="15">
                  <c:v>320282654.38709581</c:v>
                </c:pt>
                <c:pt idx="16">
                  <c:v>345777301.77929401</c:v>
                </c:pt>
                <c:pt idx="17">
                  <c:v>381153461.60805261</c:v>
                </c:pt>
                <c:pt idx="18">
                  <c:v>319416476.73671627</c:v>
                </c:pt>
                <c:pt idx="19">
                  <c:v>375464741.86695457</c:v>
                </c:pt>
                <c:pt idx="20">
                  <c:v>373564515.4286561</c:v>
                </c:pt>
                <c:pt idx="21">
                  <c:v>375253716.28756666</c:v>
                </c:pt>
                <c:pt idx="22">
                  <c:v>405876487.22782326</c:v>
                </c:pt>
                <c:pt idx="23">
                  <c:v>384383316.13354003</c:v>
                </c:pt>
                <c:pt idx="24">
                  <c:v>476391319.1682049</c:v>
                </c:pt>
                <c:pt idx="25">
                  <c:v>484119268.09552062</c:v>
                </c:pt>
                <c:pt idx="26">
                  <c:v>403887516.01436675</c:v>
                </c:pt>
                <c:pt idx="27">
                  <c:v>433455392.98235655</c:v>
                </c:pt>
                <c:pt idx="28">
                  <c:v>511016822.34361923</c:v>
                </c:pt>
                <c:pt idx="29">
                  <c:v>418128689.33950233</c:v>
                </c:pt>
                <c:pt idx="30">
                  <c:v>484097431.9048152</c:v>
                </c:pt>
                <c:pt idx="31">
                  <c:v>478066243.35124695</c:v>
                </c:pt>
                <c:pt idx="32">
                  <c:v>481959249.91833544</c:v>
                </c:pt>
                <c:pt idx="33">
                  <c:v>394761755.0189836</c:v>
                </c:pt>
                <c:pt idx="34">
                  <c:v>427816801.56988025</c:v>
                </c:pt>
                <c:pt idx="35">
                  <c:v>475575126.12442112</c:v>
                </c:pt>
                <c:pt idx="36">
                  <c:v>548217842.50524485</c:v>
                </c:pt>
                <c:pt idx="37">
                  <c:v>645283023.78098214</c:v>
                </c:pt>
                <c:pt idx="38">
                  <c:v>572077690.1999135</c:v>
                </c:pt>
                <c:pt idx="39">
                  <c:v>492447508.49049044</c:v>
                </c:pt>
                <c:pt idx="40">
                  <c:v>557499359.05638945</c:v>
                </c:pt>
                <c:pt idx="41">
                  <c:v>552057971.15253675</c:v>
                </c:pt>
                <c:pt idx="42">
                  <c:v>437783030.5771662</c:v>
                </c:pt>
                <c:pt idx="43">
                  <c:v>370802175.62545156</c:v>
                </c:pt>
                <c:pt idx="44">
                  <c:v>526069329.07434547</c:v>
                </c:pt>
                <c:pt idx="45">
                  <c:v>677428718.52797198</c:v>
                </c:pt>
                <c:pt idx="46">
                  <c:v>796441830.10721827</c:v>
                </c:pt>
                <c:pt idx="47">
                  <c:v>973582102.01397943</c:v>
                </c:pt>
                <c:pt idx="48">
                  <c:v>1067268031.615154</c:v>
                </c:pt>
                <c:pt idx="49">
                  <c:v>970772025.51497984</c:v>
                </c:pt>
                <c:pt idx="50">
                  <c:v>945365863.55444694</c:v>
                </c:pt>
                <c:pt idx="51">
                  <c:v>1011036271.0702822</c:v>
                </c:pt>
                <c:pt idx="52">
                  <c:v>1118405780.5274692</c:v>
                </c:pt>
                <c:pt idx="53">
                  <c:v>1093623151.4940023</c:v>
                </c:pt>
                <c:pt idx="54">
                  <c:v>648785019.11871862</c:v>
                </c:pt>
              </c:numCache>
            </c:numRef>
          </c:val>
          <c:smooth val="0"/>
        </c:ser>
        <c:ser>
          <c:idx val="2"/>
          <c:order val="2"/>
          <c:tx>
            <c:v>PvPet</c:v>
          </c:tx>
          <c:marker>
            <c:symbol val="none"/>
          </c:marker>
          <c:cat>
            <c:numRef>
              <c:f>'16. TGTotal1=2014'!$A$2:$A$56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'15. TGpetrorecalculo'!$G$2:$G$56</c:f>
              <c:numCache>
                <c:formatCode>#,##0.00</c:formatCode>
                <c:ptCount val="55"/>
                <c:pt idx="0">
                  <c:v>76373775.775976151</c:v>
                </c:pt>
                <c:pt idx="1">
                  <c:v>96758122.43608585</c:v>
                </c:pt>
                <c:pt idx="2">
                  <c:v>117899622.29191814</c:v>
                </c:pt>
                <c:pt idx="3">
                  <c:v>128868663.7773838</c:v>
                </c:pt>
                <c:pt idx="4">
                  <c:v>125227015.23701155</c:v>
                </c:pt>
                <c:pt idx="5">
                  <c:v>125109710.50146326</c:v>
                </c:pt>
                <c:pt idx="6">
                  <c:v>115167640.74241924</c:v>
                </c:pt>
                <c:pt idx="7">
                  <c:v>121496197.7589846</c:v>
                </c:pt>
                <c:pt idx="8">
                  <c:v>123596396.91454595</c:v>
                </c:pt>
                <c:pt idx="9">
                  <c:v>101585953.93780552</c:v>
                </c:pt>
                <c:pt idx="10">
                  <c:v>110316465.88853918</c:v>
                </c:pt>
                <c:pt idx="11">
                  <c:v>126384182.1170852</c:v>
                </c:pt>
                <c:pt idx="12">
                  <c:v>121839019.24600373</c:v>
                </c:pt>
                <c:pt idx="13">
                  <c:v>187173843.89218009</c:v>
                </c:pt>
                <c:pt idx="14">
                  <c:v>454303498.12054938</c:v>
                </c:pt>
                <c:pt idx="15">
                  <c:v>321219609.17330712</c:v>
                </c:pt>
                <c:pt idx="16">
                  <c:v>310351786.60190707</c:v>
                </c:pt>
                <c:pt idx="17">
                  <c:v>302018358.31938177</c:v>
                </c:pt>
                <c:pt idx="18">
                  <c:v>251502199.31144556</c:v>
                </c:pt>
                <c:pt idx="19">
                  <c:v>350128926.5572806</c:v>
                </c:pt>
                <c:pt idx="20">
                  <c:v>392165525.64218318</c:v>
                </c:pt>
                <c:pt idx="21">
                  <c:v>357186397.90752017</c:v>
                </c:pt>
                <c:pt idx="22">
                  <c:v>246859697.65947622</c:v>
                </c:pt>
                <c:pt idx="23">
                  <c:v>182951264.40102983</c:v>
                </c:pt>
                <c:pt idx="24">
                  <c:v>267708475.63026083</c:v>
                </c:pt>
                <c:pt idx="25">
                  <c:v>205424043.9139742</c:v>
                </c:pt>
                <c:pt idx="26">
                  <c:v>106653193.35818444</c:v>
                </c:pt>
                <c:pt idx="27">
                  <c:v>178141861.48018965</c:v>
                </c:pt>
                <c:pt idx="28">
                  <c:v>143129208.35755396</c:v>
                </c:pt>
                <c:pt idx="29">
                  <c:v>255697244.91556841</c:v>
                </c:pt>
                <c:pt idx="30">
                  <c:v>373318777.70663971</c:v>
                </c:pt>
                <c:pt idx="31">
                  <c:v>271994087.5009622</c:v>
                </c:pt>
                <c:pt idx="32">
                  <c:v>214500247.47892246</c:v>
                </c:pt>
                <c:pt idx="33">
                  <c:v>190155536.30612558</c:v>
                </c:pt>
                <c:pt idx="34">
                  <c:v>210516128.2504847</c:v>
                </c:pt>
                <c:pt idx="35">
                  <c:v>168977814.96388704</c:v>
                </c:pt>
                <c:pt idx="36">
                  <c:v>312072767.07845396</c:v>
                </c:pt>
                <c:pt idx="37">
                  <c:v>189570595.82827699</c:v>
                </c:pt>
                <c:pt idx="38">
                  <c:v>38431716.46555458</c:v>
                </c:pt>
                <c:pt idx="39">
                  <c:v>105912306.01891173</c:v>
                </c:pt>
                <c:pt idx="40">
                  <c:v>250064884.81936052</c:v>
                </c:pt>
                <c:pt idx="41">
                  <c:v>176918587.00447527</c:v>
                </c:pt>
                <c:pt idx="42">
                  <c:v>294379258.05617887</c:v>
                </c:pt>
                <c:pt idx="43">
                  <c:v>339542298.8450554</c:v>
                </c:pt>
                <c:pt idx="44">
                  <c:v>517686301.41283375</c:v>
                </c:pt>
                <c:pt idx="45">
                  <c:v>757548674.26009536</c:v>
                </c:pt>
                <c:pt idx="46">
                  <c:v>818472186.24131918</c:v>
                </c:pt>
                <c:pt idx="47">
                  <c:v>698843334.69378901</c:v>
                </c:pt>
                <c:pt idx="48">
                  <c:v>805626879.23054695</c:v>
                </c:pt>
                <c:pt idx="49">
                  <c:v>279852244.43355727</c:v>
                </c:pt>
                <c:pt idx="50">
                  <c:v>706276326.36071861</c:v>
                </c:pt>
                <c:pt idx="51">
                  <c:v>739782037.51961327</c:v>
                </c:pt>
                <c:pt idx="52">
                  <c:v>554965636.02512336</c:v>
                </c:pt>
                <c:pt idx="53">
                  <c:v>542587401.6422528</c:v>
                </c:pt>
                <c:pt idx="54">
                  <c:v>176343975.79778004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0368"/>
        <c:axId val="33612160"/>
      </c:lineChart>
      <c:catAx>
        <c:axId val="336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612160"/>
        <c:crosses val="autoZero"/>
        <c:auto val="1"/>
        <c:lblAlgn val="ctr"/>
        <c:lblOffset val="100"/>
        <c:noMultiLvlLbl val="0"/>
      </c:catAx>
      <c:valAx>
        <c:axId val="3361216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33610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TGnoPetPIB (Propia)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'7. Tasas de ganancia'!$A$2:$A$55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'7. Tasas de ganancia'!$I$2:$I$55</c:f>
              <c:numCache>
                <c:formatCode>0.00%</c:formatCode>
                <c:ptCount val="54"/>
                <c:pt idx="0">
                  <c:v>0.13419859413928845</c:v>
                </c:pt>
                <c:pt idx="1">
                  <c:v>0.15737332243219132</c:v>
                </c:pt>
                <c:pt idx="2">
                  <c:v>0.15197718499192522</c:v>
                </c:pt>
                <c:pt idx="3">
                  <c:v>0.18292395656292473</c:v>
                </c:pt>
                <c:pt idx="4">
                  <c:v>0.20233846996725596</c:v>
                </c:pt>
                <c:pt idx="5">
                  <c:v>0.20444437568990467</c:v>
                </c:pt>
                <c:pt idx="6">
                  <c:v>0.19052471663809345</c:v>
                </c:pt>
                <c:pt idx="7">
                  <c:v>0.20590517220773338</c:v>
                </c:pt>
                <c:pt idx="8">
                  <c:v>0.19630673385950645</c:v>
                </c:pt>
                <c:pt idx="9">
                  <c:v>0.21569012641623539</c:v>
                </c:pt>
                <c:pt idx="10">
                  <c:v>0.21226396471931624</c:v>
                </c:pt>
                <c:pt idx="11">
                  <c:v>0.1983149515582478</c:v>
                </c:pt>
                <c:pt idx="12">
                  <c:v>0.21237383977679095</c:v>
                </c:pt>
                <c:pt idx="13">
                  <c:v>0.26384435845712662</c:v>
                </c:pt>
                <c:pt idx="14">
                  <c:v>0.20029466805028806</c:v>
                </c:pt>
                <c:pt idx="15">
                  <c:v>0.17648296140369821</c:v>
                </c:pt>
                <c:pt idx="16">
                  <c:v>0.16123085874216075</c:v>
                </c:pt>
                <c:pt idx="17">
                  <c:v>0.11054990254735726</c:v>
                </c:pt>
                <c:pt idx="18">
                  <c:v>0.11223221417462813</c:v>
                </c:pt>
                <c:pt idx="19">
                  <c:v>0.10735492110508553</c:v>
                </c:pt>
                <c:pt idx="20">
                  <c:v>0.10252610486728969</c:v>
                </c:pt>
                <c:pt idx="21">
                  <c:v>0.10435416373399409</c:v>
                </c:pt>
                <c:pt idx="22">
                  <c:v>9.2736161321293198E-2</c:v>
                </c:pt>
                <c:pt idx="23">
                  <c:v>9.7830528549039661E-2</c:v>
                </c:pt>
                <c:pt idx="24">
                  <c:v>8.7261480536890965E-2</c:v>
                </c:pt>
                <c:pt idx="25">
                  <c:v>7.0847961119758496E-2</c:v>
                </c:pt>
                <c:pt idx="26">
                  <c:v>7.4743704145221579E-2</c:v>
                </c:pt>
                <c:pt idx="27">
                  <c:v>8.0083908810252152E-2</c:v>
                </c:pt>
                <c:pt idx="28">
                  <c:v>9.2015285662465432E-2</c:v>
                </c:pt>
                <c:pt idx="29">
                  <c:v>9.5757071337582475E-2</c:v>
                </c:pt>
                <c:pt idx="30">
                  <c:v>9.8608027306823401E-2</c:v>
                </c:pt>
                <c:pt idx="31">
                  <c:v>0.1034067759061315</c:v>
                </c:pt>
                <c:pt idx="32">
                  <c:v>9.1489319131859037E-2</c:v>
                </c:pt>
                <c:pt idx="33">
                  <c:v>0.1156446903992341</c:v>
                </c:pt>
                <c:pt idx="34">
                  <c:v>0.11929149671982671</c:v>
                </c:pt>
                <c:pt idx="35">
                  <c:v>0.19231695225317366</c:v>
                </c:pt>
                <c:pt idx="36">
                  <c:v>0.14956111654493678</c:v>
                </c:pt>
                <c:pt idx="37">
                  <c:v>0.1348489280134309</c:v>
                </c:pt>
                <c:pt idx="38">
                  <c:v>0.11110587830039942</c:v>
                </c:pt>
                <c:pt idx="39">
                  <c:v>0.12270036667004593</c:v>
                </c:pt>
                <c:pt idx="40">
                  <c:v>0.11446738413839863</c:v>
                </c:pt>
                <c:pt idx="41">
                  <c:v>9.538936798907377E-2</c:v>
                </c:pt>
                <c:pt idx="42">
                  <c:v>7.6497736185538026E-2</c:v>
                </c:pt>
                <c:pt idx="43">
                  <c:v>9.3889610041302612E-2</c:v>
                </c:pt>
                <c:pt idx="44">
                  <c:v>0.1097521540521918</c:v>
                </c:pt>
                <c:pt idx="45">
                  <c:v>0.12419253470504543</c:v>
                </c:pt>
                <c:pt idx="46">
                  <c:v>0.1561014570757035</c:v>
                </c:pt>
                <c:pt idx="47">
                  <c:v>0.19147523139378916</c:v>
                </c:pt>
                <c:pt idx="48">
                  <c:v>0.18995384327742712</c:v>
                </c:pt>
                <c:pt idx="49">
                  <c:v>0.18837826056153423</c:v>
                </c:pt>
                <c:pt idx="50">
                  <c:v>0.20559122653015258</c:v>
                </c:pt>
                <c:pt idx="51">
                  <c:v>0.22410033598665491</c:v>
                </c:pt>
                <c:pt idx="52">
                  <c:v>0.2643780702685351</c:v>
                </c:pt>
                <c:pt idx="53">
                  <c:v>0.13414802096215475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3632"/>
        <c:axId val="71665920"/>
      </c:lineChart>
      <c:catAx>
        <c:axId val="716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665920"/>
        <c:crosses val="autoZero"/>
        <c:auto val="1"/>
        <c:lblAlgn val="ctr"/>
        <c:lblOffset val="100"/>
        <c:noMultiLvlLbl val="0"/>
      </c:catAx>
      <c:valAx>
        <c:axId val="716659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crossAx val="71653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 Tasas de ganancia'!$G$1</c:f>
              <c:strCache>
                <c:ptCount val="1"/>
                <c:pt idx="0">
                  <c:v>TGTotal</c:v>
                </c:pt>
              </c:strCache>
            </c:strRef>
          </c:tx>
          <c:marker>
            <c:symbol val="none"/>
          </c:marker>
          <c:cat>
            <c:numRef>
              <c:f>'7. Tasas de ganancia'!$A$2:$A$55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'7. Tasas de ganancia'!$G$2:$G$55</c:f>
              <c:numCache>
                <c:formatCode>0.00%</c:formatCode>
                <c:ptCount val="54"/>
                <c:pt idx="0">
                  <c:v>0.2213818643762876</c:v>
                </c:pt>
                <c:pt idx="1">
                  <c:v>0.26818628143836121</c:v>
                </c:pt>
                <c:pt idx="2">
                  <c:v>0.27580420939701716</c:v>
                </c:pt>
                <c:pt idx="3">
                  <c:v>0.2946154771356333</c:v>
                </c:pt>
                <c:pt idx="4">
                  <c:v>0.31116201908579921</c:v>
                </c:pt>
                <c:pt idx="5">
                  <c:v>0.30134935573738086</c:v>
                </c:pt>
                <c:pt idx="6">
                  <c:v>0.29217673728075788</c:v>
                </c:pt>
                <c:pt idx="7">
                  <c:v>0.30620605533835216</c:v>
                </c:pt>
                <c:pt idx="8">
                  <c:v>0.2694304368281244</c:v>
                </c:pt>
                <c:pt idx="9">
                  <c:v>0.29014898970681469</c:v>
                </c:pt>
                <c:pt idx="10">
                  <c:v>0.29685827374138013</c:v>
                </c:pt>
                <c:pt idx="11">
                  <c:v>0.27512774181380756</c:v>
                </c:pt>
                <c:pt idx="12">
                  <c:v>0.32981015652264317</c:v>
                </c:pt>
                <c:pt idx="13">
                  <c:v>0.54303473047543405</c:v>
                </c:pt>
                <c:pt idx="14">
                  <c:v>0.3726285150234443</c:v>
                </c:pt>
                <c:pt idx="15">
                  <c:v>0.31541660116506048</c:v>
                </c:pt>
                <c:pt idx="16">
                  <c:v>0.27538447863862897</c:v>
                </c:pt>
                <c:pt idx="17">
                  <c:v>0.1897947161145255</c:v>
                </c:pt>
                <c:pt idx="18">
                  <c:v>0.20909234432719756</c:v>
                </c:pt>
                <c:pt idx="19">
                  <c:v>0.21202326688902737</c:v>
                </c:pt>
                <c:pt idx="20">
                  <c:v>0.19164364533953315</c:v>
                </c:pt>
                <c:pt idx="21">
                  <c:v>0.15931904956008711</c:v>
                </c:pt>
                <c:pt idx="22">
                  <c:v>0.1290083810340486</c:v>
                </c:pt>
                <c:pt idx="23">
                  <c:v>0.14504836067085539</c:v>
                </c:pt>
                <c:pt idx="24">
                  <c:v>0.11858460824461825</c:v>
                </c:pt>
                <c:pt idx="25">
                  <c:v>8.5553357599593968E-2</c:v>
                </c:pt>
                <c:pt idx="26">
                  <c:v>0.10129455378408676</c:v>
                </c:pt>
                <c:pt idx="27">
                  <c:v>9.8909299430054734E-2</c:v>
                </c:pt>
                <c:pt idx="28">
                  <c:v>0.14292060213910318</c:v>
                </c:pt>
                <c:pt idx="29">
                  <c:v>0.16222281849006656</c:v>
                </c:pt>
                <c:pt idx="30">
                  <c:v>0.14677341122787552</c:v>
                </c:pt>
                <c:pt idx="31">
                  <c:v>0.14019572460764007</c:v>
                </c:pt>
                <c:pt idx="32">
                  <c:v>0.12560694620034923</c:v>
                </c:pt>
                <c:pt idx="33">
                  <c:v>0.15852142677441194</c:v>
                </c:pt>
                <c:pt idx="34">
                  <c:v>0.14843571983854623</c:v>
                </c:pt>
                <c:pt idx="35">
                  <c:v>0.27176660197677105</c:v>
                </c:pt>
                <c:pt idx="36">
                  <c:v>0.17470783672759874</c:v>
                </c:pt>
                <c:pt idx="37">
                  <c:v>0.12737634793910274</c:v>
                </c:pt>
                <c:pt idx="38">
                  <c:v>0.11800275060691583</c:v>
                </c:pt>
                <c:pt idx="39">
                  <c:v>0.15446351945133741</c:v>
                </c:pt>
                <c:pt idx="40">
                  <c:v>0.13195196658186548</c:v>
                </c:pt>
                <c:pt idx="41">
                  <c:v>0.13964402953800759</c:v>
                </c:pt>
                <c:pt idx="42">
                  <c:v>0.1291976270646632</c:v>
                </c:pt>
                <c:pt idx="43">
                  <c:v>0.16551510429838617</c:v>
                </c:pt>
                <c:pt idx="44">
                  <c:v>0.20639717072366706</c:v>
                </c:pt>
                <c:pt idx="45">
                  <c:v>0.22201812735359452</c:v>
                </c:pt>
                <c:pt idx="46">
                  <c:v>0.23356698706146176</c:v>
                </c:pt>
                <c:pt idx="47">
                  <c:v>0.28437542824791784</c:v>
                </c:pt>
                <c:pt idx="48">
                  <c:v>0.19730967312504788</c:v>
                </c:pt>
                <c:pt idx="49">
                  <c:v>0.26225553648567251</c:v>
                </c:pt>
                <c:pt idx="50">
                  <c:v>0.27749532098062579</c:v>
                </c:pt>
                <c:pt idx="51">
                  <c:v>0.25495033183569987</c:v>
                </c:pt>
                <c:pt idx="52">
                  <c:v>0.28838465311411848</c:v>
                </c:pt>
                <c:pt idx="53">
                  <c:v>0.13432107094082638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 Tasas de ganancia'!$I$1</c:f>
              <c:strCache>
                <c:ptCount val="1"/>
                <c:pt idx="0">
                  <c:v>TGnoPetrolera</c:v>
                </c:pt>
              </c:strCache>
            </c:strRef>
          </c:tx>
          <c:marker>
            <c:symbol val="none"/>
          </c:marker>
          <c:cat>
            <c:numRef>
              <c:f>'7. Tasas de ganancia'!$A$2:$A$55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'7. Tasas de ganancia'!$I$2:$I$55</c:f>
              <c:numCache>
                <c:formatCode>0.00%</c:formatCode>
                <c:ptCount val="54"/>
                <c:pt idx="0">
                  <c:v>0.13419859413928845</c:v>
                </c:pt>
                <c:pt idx="1">
                  <c:v>0.15737332243219132</c:v>
                </c:pt>
                <c:pt idx="2">
                  <c:v>0.15197718499192522</c:v>
                </c:pt>
                <c:pt idx="3">
                  <c:v>0.18292395656292473</c:v>
                </c:pt>
                <c:pt idx="4">
                  <c:v>0.20233846996725596</c:v>
                </c:pt>
                <c:pt idx="5">
                  <c:v>0.20444437568990467</c:v>
                </c:pt>
                <c:pt idx="6">
                  <c:v>0.19052471663809345</c:v>
                </c:pt>
                <c:pt idx="7">
                  <c:v>0.20590517220773338</c:v>
                </c:pt>
                <c:pt idx="8">
                  <c:v>0.19630673385950645</c:v>
                </c:pt>
                <c:pt idx="9">
                  <c:v>0.21569012641623539</c:v>
                </c:pt>
                <c:pt idx="10">
                  <c:v>0.21226396471931624</c:v>
                </c:pt>
                <c:pt idx="11">
                  <c:v>0.1983149515582478</c:v>
                </c:pt>
                <c:pt idx="12">
                  <c:v>0.21237383977679095</c:v>
                </c:pt>
                <c:pt idx="13">
                  <c:v>0.26384435845712662</c:v>
                </c:pt>
                <c:pt idx="14">
                  <c:v>0.20029466805028806</c:v>
                </c:pt>
                <c:pt idx="15">
                  <c:v>0.17648296140369821</c:v>
                </c:pt>
                <c:pt idx="16">
                  <c:v>0.16123085874216075</c:v>
                </c:pt>
                <c:pt idx="17">
                  <c:v>0.11054990254735726</c:v>
                </c:pt>
                <c:pt idx="18">
                  <c:v>0.11223221417462813</c:v>
                </c:pt>
                <c:pt idx="19">
                  <c:v>0.10735492110508553</c:v>
                </c:pt>
                <c:pt idx="20">
                  <c:v>0.10252610486728969</c:v>
                </c:pt>
                <c:pt idx="21">
                  <c:v>0.10435416373399409</c:v>
                </c:pt>
                <c:pt idx="22">
                  <c:v>9.2736161321293198E-2</c:v>
                </c:pt>
                <c:pt idx="23">
                  <c:v>9.7830528549039661E-2</c:v>
                </c:pt>
                <c:pt idx="24">
                  <c:v>8.7261480536890965E-2</c:v>
                </c:pt>
                <c:pt idx="25">
                  <c:v>7.0847961119758496E-2</c:v>
                </c:pt>
                <c:pt idx="26">
                  <c:v>7.4743704145221579E-2</c:v>
                </c:pt>
                <c:pt idx="27">
                  <c:v>8.0083908810252152E-2</c:v>
                </c:pt>
                <c:pt idx="28">
                  <c:v>9.2015285662465432E-2</c:v>
                </c:pt>
                <c:pt idx="29">
                  <c:v>9.5757071337582475E-2</c:v>
                </c:pt>
                <c:pt idx="30">
                  <c:v>9.8608027306823401E-2</c:v>
                </c:pt>
                <c:pt idx="31">
                  <c:v>0.1034067759061315</c:v>
                </c:pt>
                <c:pt idx="32">
                  <c:v>9.1489319131859037E-2</c:v>
                </c:pt>
                <c:pt idx="33">
                  <c:v>0.1156446903992341</c:v>
                </c:pt>
                <c:pt idx="34">
                  <c:v>0.11929149671982671</c:v>
                </c:pt>
                <c:pt idx="35">
                  <c:v>0.19231695225317366</c:v>
                </c:pt>
                <c:pt idx="36">
                  <c:v>0.14956111654493678</c:v>
                </c:pt>
                <c:pt idx="37">
                  <c:v>0.1348489280134309</c:v>
                </c:pt>
                <c:pt idx="38">
                  <c:v>0.11110587830039942</c:v>
                </c:pt>
                <c:pt idx="39">
                  <c:v>0.12270036667004593</c:v>
                </c:pt>
                <c:pt idx="40">
                  <c:v>0.11446738413839863</c:v>
                </c:pt>
                <c:pt idx="41">
                  <c:v>9.538936798907377E-2</c:v>
                </c:pt>
                <c:pt idx="42">
                  <c:v>7.6497736185538026E-2</c:v>
                </c:pt>
                <c:pt idx="43">
                  <c:v>9.3889610041302612E-2</c:v>
                </c:pt>
                <c:pt idx="44">
                  <c:v>0.1097521540521918</c:v>
                </c:pt>
                <c:pt idx="45">
                  <c:v>0.12419253470504543</c:v>
                </c:pt>
                <c:pt idx="46">
                  <c:v>0.1561014570757035</c:v>
                </c:pt>
                <c:pt idx="47">
                  <c:v>0.19147523139378916</c:v>
                </c:pt>
                <c:pt idx="48">
                  <c:v>0.18995384327742712</c:v>
                </c:pt>
                <c:pt idx="49">
                  <c:v>0.18837826056153423</c:v>
                </c:pt>
                <c:pt idx="50">
                  <c:v>0.20559122653015258</c:v>
                </c:pt>
                <c:pt idx="51">
                  <c:v>0.22410033598665491</c:v>
                </c:pt>
                <c:pt idx="52">
                  <c:v>0.2643780702685351</c:v>
                </c:pt>
                <c:pt idx="53">
                  <c:v>0.13414802096215475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5392"/>
        <c:axId val="74189440"/>
      </c:lineChart>
      <c:lineChart>
        <c:grouping val="standard"/>
        <c:varyColors val="0"/>
        <c:ser>
          <c:idx val="1"/>
          <c:order val="1"/>
          <c:tx>
            <c:strRef>
              <c:f>'7. Tasas de ganancia'!$H$1</c:f>
              <c:strCache>
                <c:ptCount val="1"/>
                <c:pt idx="0">
                  <c:v>TGPetrolera</c:v>
                </c:pt>
              </c:strCache>
            </c:strRef>
          </c:tx>
          <c:marker>
            <c:symbol val="none"/>
          </c:marker>
          <c:val>
            <c:numRef>
              <c:f>'7. Tasas de ganancia'!$H$2:$H$55</c:f>
              <c:numCache>
                <c:formatCode>0.00%</c:formatCode>
                <c:ptCount val="54"/>
                <c:pt idx="0">
                  <c:v>0.40584819041278852</c:v>
                </c:pt>
                <c:pt idx="1">
                  <c:v>0.55411970116830411</c:v>
                </c:pt>
                <c:pt idx="2">
                  <c:v>0.66038434950707792</c:v>
                </c:pt>
                <c:pt idx="3">
                  <c:v>0.70704933681393134</c:v>
                </c:pt>
                <c:pt idx="4">
                  <c:v>0.75434297148622287</c:v>
                </c:pt>
                <c:pt idx="5">
                  <c:v>0.7410749063282388</c:v>
                </c:pt>
                <c:pt idx="6">
                  <c:v>0.83535804891073318</c:v>
                </c:pt>
                <c:pt idx="7">
                  <c:v>0.95013726045991498</c:v>
                </c:pt>
                <c:pt idx="8">
                  <c:v>0.79692578438560779</c:v>
                </c:pt>
                <c:pt idx="9">
                  <c:v>0.8371162861854603</c:v>
                </c:pt>
                <c:pt idx="10">
                  <c:v>0.96639561263966489</c:v>
                </c:pt>
                <c:pt idx="11">
                  <c:v>0.93400902187568724</c:v>
                </c:pt>
                <c:pt idx="12">
                  <c:v>1.5006674367264539</c:v>
                </c:pt>
                <c:pt idx="13">
                  <c:v>3.8583178374978799</c:v>
                </c:pt>
                <c:pt idx="14">
                  <c:v>2.6221482028073284</c:v>
                </c:pt>
                <c:pt idx="15">
                  <c:v>2.5663543077227473</c:v>
                </c:pt>
                <c:pt idx="16">
                  <c:v>2.5864437725664926</c:v>
                </c:pt>
                <c:pt idx="17">
                  <c:v>2.118034626906443</c:v>
                </c:pt>
                <c:pt idx="18">
                  <c:v>2.805987618540533</c:v>
                </c:pt>
                <c:pt idx="19">
                  <c:v>2.974941864314447</c:v>
                </c:pt>
                <c:pt idx="20">
                  <c:v>2.2074975388038753</c:v>
                </c:pt>
                <c:pt idx="21">
                  <c:v>1.1889721279770831</c:v>
                </c:pt>
                <c:pt idx="22">
                  <c:v>0.72386048388583213</c:v>
                </c:pt>
                <c:pt idx="23">
                  <c:v>1.0278495840469126</c:v>
                </c:pt>
                <c:pt idx="24">
                  <c:v>0.76976970539068534</c:v>
                </c:pt>
                <c:pt idx="25">
                  <c:v>0.39982736239053357</c:v>
                </c:pt>
                <c:pt idx="26">
                  <c:v>0.7466535165409971</c:v>
                </c:pt>
                <c:pt idx="27">
                  <c:v>0.6154047896229643</c:v>
                </c:pt>
                <c:pt idx="28">
                  <c:v>1.4991177895373764</c:v>
                </c:pt>
                <c:pt idx="29">
                  <c:v>1.6656679226764375</c:v>
                </c:pt>
                <c:pt idx="30">
                  <c:v>1.0602967999452941</c:v>
                </c:pt>
                <c:pt idx="31">
                  <c:v>0.70977936979587519</c:v>
                </c:pt>
                <c:pt idx="32">
                  <c:v>0.56388720089997713</c:v>
                </c:pt>
                <c:pt idx="33">
                  <c:v>0.65273372633506344</c:v>
                </c:pt>
                <c:pt idx="34">
                  <c:v>0.48065032228021354</c:v>
                </c:pt>
                <c:pt idx="35">
                  <c:v>1.0062094686900305</c:v>
                </c:pt>
                <c:pt idx="36">
                  <c:v>0.41339308791753049</c:v>
                </c:pt>
                <c:pt idx="37">
                  <c:v>7.0489129571901316E-2</c:v>
                </c:pt>
                <c:pt idx="38">
                  <c:v>0.16729027527991047</c:v>
                </c:pt>
                <c:pt idx="39">
                  <c:v>0.36825710226489683</c:v>
                </c:pt>
                <c:pt idx="40">
                  <c:v>0.25394800613030194</c:v>
                </c:pt>
                <c:pt idx="41">
                  <c:v>0.4535038185210355</c:v>
                </c:pt>
                <c:pt idx="42">
                  <c:v>0.5256589995684815</c:v>
                </c:pt>
                <c:pt idx="43">
                  <c:v>0.74348467777774763</c:v>
                </c:pt>
                <c:pt idx="44">
                  <c:v>0.98220176827865902</c:v>
                </c:pt>
                <c:pt idx="45">
                  <c:v>0.96181378629969283</c:v>
                </c:pt>
                <c:pt idx="46">
                  <c:v>0.76467522862637505</c:v>
                </c:pt>
                <c:pt idx="47">
                  <c:v>0.8043852313299138</c:v>
                </c:pt>
                <c:pt idx="48">
                  <c:v>0.22919239534529473</c:v>
                </c:pt>
                <c:pt idx="49">
                  <c:v>0.55625939434968119</c:v>
                </c:pt>
                <c:pt idx="50">
                  <c:v>0.53553753859339692</c:v>
                </c:pt>
                <c:pt idx="51">
                  <c:v>0.35496980006148526</c:v>
                </c:pt>
                <c:pt idx="52">
                  <c:v>0.35515953458892041</c:v>
                </c:pt>
                <c:pt idx="53">
                  <c:v>0.13566537693485733</c:v>
                </c:pt>
              </c:numCache>
            </c:numRef>
          </c:val>
          <c:smooth val="0"/>
        </c:ser>
        <c:ser>
          <c:idx val="3"/>
          <c:order val="3"/>
          <c:tx>
            <c:v>TGPQ</c:v>
          </c:tx>
          <c:spPr>
            <a:ln>
              <a:solidFill>
                <a:srgbClr val="1DFFA4"/>
              </a:solidFill>
            </a:ln>
          </c:spPr>
          <c:marker>
            <c:symbol val="none"/>
          </c:marker>
          <c:val>
            <c:numRef>
              <c:f>'15. TGpetrorecalculo'!$K$3:$K$56</c:f>
              <c:numCache>
                <c:formatCode>0%</c:formatCode>
                <c:ptCount val="54"/>
                <c:pt idx="0">
                  <c:v>0.65760708203290974</c:v>
                </c:pt>
                <c:pt idx="1">
                  <c:v>0.82869949062650294</c:v>
                </c:pt>
                <c:pt idx="2">
                  <c:v>0.90659797562127364</c:v>
                </c:pt>
                <c:pt idx="3">
                  <c:v>1.034201501323641</c:v>
                </c:pt>
                <c:pt idx="4">
                  <c:v>1.1623059686474495</c:v>
                </c:pt>
                <c:pt idx="5">
                  <c:v>1.0523474844173744</c:v>
                </c:pt>
                <c:pt idx="6">
                  <c:v>1.0612818394469576</c:v>
                </c:pt>
                <c:pt idx="7">
                  <c:v>1.2878595933216515</c:v>
                </c:pt>
                <c:pt idx="8">
                  <c:v>1.1095363397727156</c:v>
                </c:pt>
                <c:pt idx="9">
                  <c:v>0.97320398382297235</c:v>
                </c:pt>
                <c:pt idx="10">
                  <c:v>1.2355418356562295</c:v>
                </c:pt>
                <c:pt idx="11">
                  <c:v>1.2492494848365938</c:v>
                </c:pt>
                <c:pt idx="12">
                  <c:v>2.1106485766652359</c:v>
                </c:pt>
                <c:pt idx="13">
                  <c:v>7.1502185540138878</c:v>
                </c:pt>
                <c:pt idx="14">
                  <c:v>4.2312415149074969</c:v>
                </c:pt>
                <c:pt idx="15">
                  <c:v>4.3188750186699263</c:v>
                </c:pt>
                <c:pt idx="16">
                  <c:v>3.7813123553534771</c:v>
                </c:pt>
                <c:pt idx="17">
                  <c:v>3.1771380822872053</c:v>
                </c:pt>
                <c:pt idx="18">
                  <c:v>4.5714331190839212</c:v>
                </c:pt>
                <c:pt idx="19">
                  <c:v>6.4129077334418456</c:v>
                </c:pt>
                <c:pt idx="20">
                  <c:v>5.7933031046414598</c:v>
                </c:pt>
                <c:pt idx="21">
                  <c:v>3.014562559193696</c:v>
                </c:pt>
                <c:pt idx="22">
                  <c:v>2.1378741027756676</c:v>
                </c:pt>
                <c:pt idx="23">
                  <c:v>2.1548055710075844</c:v>
                </c:pt>
                <c:pt idx="24">
                  <c:v>1.8282136940015685</c:v>
                </c:pt>
                <c:pt idx="25">
                  <c:v>0.63248852538453015</c:v>
                </c:pt>
                <c:pt idx="26">
                  <c:v>0.99180406579802549</c:v>
                </c:pt>
                <c:pt idx="27">
                  <c:v>0.72887349625005426</c:v>
                </c:pt>
                <c:pt idx="28">
                  <c:v>1.8609051814675397</c:v>
                </c:pt>
                <c:pt idx="29">
                  <c:v>2.1674227553853576</c:v>
                </c:pt>
                <c:pt idx="30">
                  <c:v>1.2855739422342782</c:v>
                </c:pt>
                <c:pt idx="31">
                  <c:v>0.96011055957419877</c:v>
                </c:pt>
                <c:pt idx="32">
                  <c:v>0.66459952193511407</c:v>
                </c:pt>
                <c:pt idx="33">
                  <c:v>0.69778342474120292</c:v>
                </c:pt>
                <c:pt idx="34">
                  <c:v>0.68524725835648226</c:v>
                </c:pt>
                <c:pt idx="35">
                  <c:v>1.1514113842495843</c:v>
                </c:pt>
                <c:pt idx="36">
                  <c:v>0.55119633278409874</c:v>
                </c:pt>
                <c:pt idx="37">
                  <c:v>0.30095959090772811</c:v>
                </c:pt>
                <c:pt idx="38">
                  <c:v>0.59537010007564006</c:v>
                </c:pt>
                <c:pt idx="39">
                  <c:v>1.1217619256710982</c:v>
                </c:pt>
                <c:pt idx="40">
                  <c:v>0.72280366206090785</c:v>
                </c:pt>
                <c:pt idx="41">
                  <c:v>1.1845195854893613</c:v>
                </c:pt>
                <c:pt idx="42">
                  <c:v>0.93845366965263277</c:v>
                </c:pt>
                <c:pt idx="43">
                  <c:v>2.0207966516238565</c:v>
                </c:pt>
                <c:pt idx="44">
                  <c:v>2.2777103981100644</c:v>
                </c:pt>
                <c:pt idx="45">
                  <c:v>2.3866529489499069</c:v>
                </c:pt>
                <c:pt idx="46">
                  <c:v>2.2529557098120994</c:v>
                </c:pt>
                <c:pt idx="47">
                  <c:v>2.9004584415644987</c:v>
                </c:pt>
                <c:pt idx="48">
                  <c:v>1.3149227668128427</c:v>
                </c:pt>
                <c:pt idx="49">
                  <c:v>1.9705663010067691</c:v>
                </c:pt>
                <c:pt idx="50">
                  <c:v>2.538610346077192</c:v>
                </c:pt>
                <c:pt idx="51">
                  <c:v>1.9391130313475371</c:v>
                </c:pt>
                <c:pt idx="52">
                  <c:v>1.9008410781187073</c:v>
                </c:pt>
                <c:pt idx="53">
                  <c:v>1.8105169011170055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4432"/>
        <c:axId val="74510720"/>
      </c:lineChart>
      <c:catAx>
        <c:axId val="72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4189440"/>
        <c:crosses val="autoZero"/>
        <c:auto val="1"/>
        <c:lblAlgn val="ctr"/>
        <c:lblOffset val="100"/>
        <c:noMultiLvlLbl val="0"/>
      </c:catAx>
      <c:valAx>
        <c:axId val="741894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crossAx val="72875392"/>
        <c:crosses val="autoZero"/>
        <c:crossBetween val="between"/>
      </c:valAx>
      <c:valAx>
        <c:axId val="745107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4514432"/>
        <c:crosses val="max"/>
        <c:crossBetween val="between"/>
      </c:valAx>
      <c:catAx>
        <c:axId val="7451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45107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'13. Costos x barril'!$G$1</c:f>
              <c:strCache>
                <c:ptCount val="1"/>
                <c:pt idx="0">
                  <c:v>Pp_TCP_U$D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'13. Costos x barril'!$A$2:$A$56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'13. Costos x barril'!$G$2:$G$56</c:f>
              <c:numCache>
                <c:formatCode>#,##0.00</c:formatCode>
                <c:ptCount val="55"/>
                <c:pt idx="0">
                  <c:v>0</c:v>
                </c:pt>
                <c:pt idx="1">
                  <c:v>0.89725486192682857</c:v>
                </c:pt>
                <c:pt idx="2">
                  <c:v>0.82321557291101555</c:v>
                </c:pt>
                <c:pt idx="3">
                  <c:v>0.7899666548132579</c:v>
                </c:pt>
                <c:pt idx="4">
                  <c:v>0.80323325599826667</c:v>
                </c:pt>
                <c:pt idx="5">
                  <c:v>0.7884199187026486</c:v>
                </c:pt>
                <c:pt idx="6">
                  <c:v>0.8028403372896139</c:v>
                </c:pt>
                <c:pt idx="7">
                  <c:v>0.70939750946649172</c:v>
                </c:pt>
                <c:pt idx="8">
                  <c:v>0.57225337181773073</c:v>
                </c:pt>
                <c:pt idx="9">
                  <c:v>0.69865820967789638</c:v>
                </c:pt>
                <c:pt idx="10">
                  <c:v>0.8067169538927409</c:v>
                </c:pt>
                <c:pt idx="11">
                  <c:v>0.88174483875142839</c:v>
                </c:pt>
                <c:pt idx="12">
                  <c:v>1.0307561631295536</c:v>
                </c:pt>
                <c:pt idx="13">
                  <c:v>1.0737551169278443</c:v>
                </c:pt>
                <c:pt idx="14">
                  <c:v>1.4933262190374355</c:v>
                </c:pt>
                <c:pt idx="15">
                  <c:v>2.5612191317156014</c:v>
                </c:pt>
                <c:pt idx="16">
                  <c:v>2.5673230047376605</c:v>
                </c:pt>
                <c:pt idx="17">
                  <c:v>2.7261402735774376</c:v>
                </c:pt>
                <c:pt idx="18">
                  <c:v>2.8892325581404115</c:v>
                </c:pt>
                <c:pt idx="19">
                  <c:v>3.0347066731374692</c:v>
                </c:pt>
                <c:pt idx="20">
                  <c:v>3.6208035158198775</c:v>
                </c:pt>
                <c:pt idx="21">
                  <c:v>4.1950538186952215</c:v>
                </c:pt>
                <c:pt idx="22">
                  <c:v>6.3773107137991154</c:v>
                </c:pt>
                <c:pt idx="23">
                  <c:v>5.5759826211660233</c:v>
                </c:pt>
                <c:pt idx="24">
                  <c:v>5.808090252387891</c:v>
                </c:pt>
                <c:pt idx="25">
                  <c:v>6.0672416609712467</c:v>
                </c:pt>
                <c:pt idx="26">
                  <c:v>5.7789359451795761</c:v>
                </c:pt>
                <c:pt idx="27">
                  <c:v>6.2758089104778501</c:v>
                </c:pt>
                <c:pt idx="28">
                  <c:v>6.810612811330536</c:v>
                </c:pt>
                <c:pt idx="29">
                  <c:v>5.866844494929337</c:v>
                </c:pt>
                <c:pt idx="30">
                  <c:v>5.7228886280816482</c:v>
                </c:pt>
                <c:pt idx="31">
                  <c:v>6.3103443793346257</c:v>
                </c:pt>
                <c:pt idx="32">
                  <c:v>6.1929569264776196</c:v>
                </c:pt>
                <c:pt idx="33">
                  <c:v>6.3273979668883218</c:v>
                </c:pt>
                <c:pt idx="34">
                  <c:v>6.4056600519023981</c:v>
                </c:pt>
                <c:pt idx="35">
                  <c:v>6.3611407747850892</c:v>
                </c:pt>
                <c:pt idx="36">
                  <c:v>7.0591590888664673</c:v>
                </c:pt>
                <c:pt idx="37">
                  <c:v>8.3382504687221299</c:v>
                </c:pt>
                <c:pt idx="38">
                  <c:v>6.7740914175081066</c:v>
                </c:pt>
                <c:pt idx="39">
                  <c:v>6.6607971780381376</c:v>
                </c:pt>
                <c:pt idx="40">
                  <c:v>6.7718149143632695</c:v>
                </c:pt>
                <c:pt idx="41">
                  <c:v>6.9130438882078016</c:v>
                </c:pt>
                <c:pt idx="42">
                  <c:v>5.0829635220685718</c:v>
                </c:pt>
                <c:pt idx="43">
                  <c:v>6.8538573464583656</c:v>
                </c:pt>
                <c:pt idx="44">
                  <c:v>5.3894975240013983</c:v>
                </c:pt>
                <c:pt idx="45">
                  <c:v>6.6966081585420927</c:v>
                </c:pt>
                <c:pt idx="46">
                  <c:v>8.5685056396629378</c:v>
                </c:pt>
                <c:pt idx="47">
                  <c:v>11.34657464784619</c:v>
                </c:pt>
                <c:pt idx="48">
                  <c:v>13.95192970147979</c:v>
                </c:pt>
                <c:pt idx="49">
                  <c:v>15.227166673696116</c:v>
                </c:pt>
                <c:pt idx="50">
                  <c:v>14.51446599557749</c:v>
                </c:pt>
                <c:pt idx="51">
                  <c:v>17.023640886782747</c:v>
                </c:pt>
                <c:pt idx="52">
                  <c:v>22.265795701123416</c:v>
                </c:pt>
                <c:pt idx="53">
                  <c:v>24.064424741360128</c:v>
                </c:pt>
                <c:pt idx="54">
                  <c:v>17.978228700954297</c:v>
                </c:pt>
              </c:numCache>
            </c:numRef>
          </c:val>
        </c:ser>
        <c:ser>
          <c:idx val="1"/>
          <c:order val="1"/>
          <c:tx>
            <c:strRef>
              <c:f>'13. Costos x barril'!$J$1</c:f>
              <c:strCache>
                <c:ptCount val="1"/>
                <c:pt idx="0">
                  <c:v>Renta/b_TCP_U$D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'13. Costos x barril'!$A$2:$A$56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'13. Costos x barril'!$J$2:$J$56</c:f>
              <c:numCache>
                <c:formatCode>#,##0.00</c:formatCode>
                <c:ptCount val="55"/>
                <c:pt idx="0">
                  <c:v>0</c:v>
                </c:pt>
                <c:pt idx="1">
                  <c:v>1.3427451380731714</c:v>
                </c:pt>
                <c:pt idx="2">
                  <c:v>1.4167844270889844</c:v>
                </c:pt>
                <c:pt idx="3">
                  <c:v>1.4500333451867424</c:v>
                </c:pt>
                <c:pt idx="4">
                  <c:v>1.4367667440017335</c:v>
                </c:pt>
                <c:pt idx="5">
                  <c:v>1.4715800812973512</c:v>
                </c:pt>
                <c:pt idx="6">
                  <c:v>1.2771596627103863</c:v>
                </c:pt>
                <c:pt idx="7">
                  <c:v>1.1806024905335082</c:v>
                </c:pt>
                <c:pt idx="8">
                  <c:v>1.3277466281822694</c:v>
                </c:pt>
                <c:pt idx="9">
                  <c:v>1.2113417903221035</c:v>
                </c:pt>
                <c:pt idx="10">
                  <c:v>1.0932830461072589</c:v>
                </c:pt>
                <c:pt idx="11">
                  <c:v>1.5482551612485718</c:v>
                </c:pt>
                <c:pt idx="12">
                  <c:v>1.8992438368704465</c:v>
                </c:pt>
                <c:pt idx="13">
                  <c:v>3.1562448830721559</c:v>
                </c:pt>
                <c:pt idx="14">
                  <c:v>12.566673780962565</c:v>
                </c:pt>
                <c:pt idx="15">
                  <c:v>11.128780868284398</c:v>
                </c:pt>
                <c:pt idx="16">
                  <c:v>11.672676995262339</c:v>
                </c:pt>
                <c:pt idx="17">
                  <c:v>11.083859726422563</c:v>
                </c:pt>
                <c:pt idx="18">
                  <c:v>10.84076744185959</c:v>
                </c:pt>
                <c:pt idx="19">
                  <c:v>16.235293326862529</c:v>
                </c:pt>
                <c:pt idx="20">
                  <c:v>27.949196484180121</c:v>
                </c:pt>
                <c:pt idx="21">
                  <c:v>34.034946181304775</c:v>
                </c:pt>
                <c:pt idx="22">
                  <c:v>27.452689286200879</c:v>
                </c:pt>
                <c:pt idx="23">
                  <c:v>24.074017378833975</c:v>
                </c:pt>
                <c:pt idx="24">
                  <c:v>25.971909747612109</c:v>
                </c:pt>
                <c:pt idx="25">
                  <c:v>24.772758339028751</c:v>
                </c:pt>
                <c:pt idx="26">
                  <c:v>8.0410640548204242</c:v>
                </c:pt>
                <c:pt idx="27">
                  <c:v>12.02419108952215</c:v>
                </c:pt>
                <c:pt idx="28">
                  <c:v>8.5793871886694628</c:v>
                </c:pt>
                <c:pt idx="29">
                  <c:v>13.373155505070661</c:v>
                </c:pt>
                <c:pt idx="30">
                  <c:v>16.797111371918348</c:v>
                </c:pt>
                <c:pt idx="31">
                  <c:v>11.789655620665377</c:v>
                </c:pt>
                <c:pt idx="32">
                  <c:v>10.157043073522381</c:v>
                </c:pt>
                <c:pt idx="33">
                  <c:v>7.7226020331116789</c:v>
                </c:pt>
                <c:pt idx="34">
                  <c:v>6.9943399480976014</c:v>
                </c:pt>
                <c:pt idx="35">
                  <c:v>7.5688592252149069</c:v>
                </c:pt>
                <c:pt idx="36">
                  <c:v>10.380840911133534</c:v>
                </c:pt>
                <c:pt idx="37">
                  <c:v>6.751749531277869</c:v>
                </c:pt>
                <c:pt idx="38">
                  <c:v>2.6059085824918924</c:v>
                </c:pt>
                <c:pt idx="39">
                  <c:v>8.689202821961862</c:v>
                </c:pt>
                <c:pt idx="40">
                  <c:v>18.168185085636729</c:v>
                </c:pt>
                <c:pt idx="41">
                  <c:v>12.0369561117922</c:v>
                </c:pt>
                <c:pt idx="42">
                  <c:v>16.257036477931429</c:v>
                </c:pt>
                <c:pt idx="43">
                  <c:v>17.466142653541631</c:v>
                </c:pt>
                <c:pt idx="44">
                  <c:v>26.830502475998603</c:v>
                </c:pt>
                <c:pt idx="45">
                  <c:v>33.83339184145791</c:v>
                </c:pt>
                <c:pt idx="46">
                  <c:v>43.44149436033706</c:v>
                </c:pt>
                <c:pt idx="47">
                  <c:v>50.453425352153808</c:v>
                </c:pt>
                <c:pt idx="48">
                  <c:v>72.77807029852022</c:v>
                </c:pt>
                <c:pt idx="49">
                  <c:v>40.672833326303881</c:v>
                </c:pt>
                <c:pt idx="50">
                  <c:v>55.185534004422507</c:v>
                </c:pt>
                <c:pt idx="51">
                  <c:v>80.916359113217254</c:v>
                </c:pt>
                <c:pt idx="52">
                  <c:v>77.794204298876579</c:v>
                </c:pt>
                <c:pt idx="53">
                  <c:v>72.595575258639869</c:v>
                </c:pt>
                <c:pt idx="54">
                  <c:v>68.901771299045706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4920576"/>
        <c:axId val="109760512"/>
      </c:barChart>
      <c:lineChart>
        <c:grouping val="standard"/>
        <c:varyColors val="0"/>
        <c:ser>
          <c:idx val="2"/>
          <c:order val="2"/>
          <c:tx>
            <c:strRef>
              <c:f>'14. PQ'!$C$1</c:f>
              <c:strCache>
                <c:ptCount val="1"/>
                <c:pt idx="0">
                  <c:v>Precios_U$D/b</c:v>
                </c:pt>
              </c:strCache>
            </c:strRef>
          </c:tx>
          <c:spPr>
            <a:ln>
              <a:solidFill>
                <a:srgbClr val="1DFFA4"/>
              </a:solidFill>
            </a:ln>
          </c:spPr>
          <c:marker>
            <c:symbol val="none"/>
          </c:marker>
          <c:val>
            <c:numRef>
              <c:f>'14. PQ'!$C$2:$C$56</c:f>
              <c:numCache>
                <c:formatCode>#,##0.00</c:formatCode>
                <c:ptCount val="55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2.2599999999999998</c:v>
                </c:pt>
                <c:pt idx="6">
                  <c:v>2.08</c:v>
                </c:pt>
                <c:pt idx="7">
                  <c:v>1.89</c:v>
                </c:pt>
                <c:pt idx="8">
                  <c:v>1.9</c:v>
                </c:pt>
                <c:pt idx="9">
                  <c:v>1.91</c:v>
                </c:pt>
                <c:pt idx="10">
                  <c:v>1.9</c:v>
                </c:pt>
                <c:pt idx="11">
                  <c:v>2.4300000000000002</c:v>
                </c:pt>
                <c:pt idx="12">
                  <c:v>2.93</c:v>
                </c:pt>
                <c:pt idx="13">
                  <c:v>4.2300000000000004</c:v>
                </c:pt>
                <c:pt idx="14">
                  <c:v>14.06</c:v>
                </c:pt>
                <c:pt idx="15">
                  <c:v>13.69</c:v>
                </c:pt>
                <c:pt idx="16">
                  <c:v>14.24</c:v>
                </c:pt>
                <c:pt idx="17">
                  <c:v>13.81</c:v>
                </c:pt>
                <c:pt idx="18">
                  <c:v>13.73</c:v>
                </c:pt>
                <c:pt idx="19">
                  <c:v>19.27</c:v>
                </c:pt>
                <c:pt idx="20">
                  <c:v>31.57</c:v>
                </c:pt>
                <c:pt idx="21">
                  <c:v>38.229999999999997</c:v>
                </c:pt>
                <c:pt idx="22">
                  <c:v>33.83</c:v>
                </c:pt>
                <c:pt idx="23">
                  <c:v>29.65</c:v>
                </c:pt>
                <c:pt idx="24">
                  <c:v>31.78</c:v>
                </c:pt>
                <c:pt idx="25">
                  <c:v>30.84</c:v>
                </c:pt>
                <c:pt idx="26">
                  <c:v>13.82</c:v>
                </c:pt>
                <c:pt idx="27">
                  <c:v>18.3</c:v>
                </c:pt>
                <c:pt idx="28">
                  <c:v>15.39</c:v>
                </c:pt>
                <c:pt idx="29">
                  <c:v>19.239999999999998</c:v>
                </c:pt>
                <c:pt idx="30">
                  <c:v>22.52</c:v>
                </c:pt>
                <c:pt idx="31">
                  <c:v>18.100000000000001</c:v>
                </c:pt>
                <c:pt idx="32">
                  <c:v>16.350000000000001</c:v>
                </c:pt>
                <c:pt idx="33">
                  <c:v>14.05</c:v>
                </c:pt>
                <c:pt idx="34">
                  <c:v>13.4</c:v>
                </c:pt>
                <c:pt idx="35">
                  <c:v>13.93</c:v>
                </c:pt>
                <c:pt idx="36">
                  <c:v>17.440000000000001</c:v>
                </c:pt>
                <c:pt idx="37">
                  <c:v>15.09</c:v>
                </c:pt>
                <c:pt idx="38">
                  <c:v>9.3800000000000008</c:v>
                </c:pt>
                <c:pt idx="39">
                  <c:v>15.35</c:v>
                </c:pt>
                <c:pt idx="40">
                  <c:v>24.94</c:v>
                </c:pt>
                <c:pt idx="41">
                  <c:v>18.95</c:v>
                </c:pt>
                <c:pt idx="42">
                  <c:v>21.34</c:v>
                </c:pt>
                <c:pt idx="43">
                  <c:v>24.32</c:v>
                </c:pt>
                <c:pt idx="44">
                  <c:v>32.22</c:v>
                </c:pt>
                <c:pt idx="45">
                  <c:v>40.53</c:v>
                </c:pt>
                <c:pt idx="46">
                  <c:v>52.01</c:v>
                </c:pt>
                <c:pt idx="47">
                  <c:v>61.8</c:v>
                </c:pt>
                <c:pt idx="48">
                  <c:v>86.73</c:v>
                </c:pt>
                <c:pt idx="49">
                  <c:v>55.9</c:v>
                </c:pt>
                <c:pt idx="50">
                  <c:v>69.7</c:v>
                </c:pt>
                <c:pt idx="51">
                  <c:v>97.94</c:v>
                </c:pt>
                <c:pt idx="52">
                  <c:v>100.06</c:v>
                </c:pt>
                <c:pt idx="53">
                  <c:v>96.66</c:v>
                </c:pt>
                <c:pt idx="54">
                  <c:v>86.88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0576"/>
        <c:axId val="109760512"/>
      </c:lineChart>
      <c:catAx>
        <c:axId val="849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760512"/>
        <c:crosses val="autoZero"/>
        <c:auto val="1"/>
        <c:lblAlgn val="ctr"/>
        <c:lblOffset val="100"/>
        <c:noMultiLvlLbl val="0"/>
      </c:catAx>
      <c:valAx>
        <c:axId val="10976051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84920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rgbClr val="1DFFA4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'14. PQ'!$H$2:$H$56</c:f>
              <c:numCache>
                <c:formatCode>#,##0.00</c:formatCode>
                <c:ptCount val="55"/>
                <c:pt idx="0">
                  <c:v>148987817.23305377</c:v>
                </c:pt>
                <c:pt idx="1">
                  <c:v>156779870.06289348</c:v>
                </c:pt>
                <c:pt idx="2">
                  <c:v>176321752.74109951</c:v>
                </c:pt>
                <c:pt idx="3">
                  <c:v>176915261.22446746</c:v>
                </c:pt>
                <c:pt idx="4">
                  <c:v>183169632.47287217</c:v>
                </c:pt>
                <c:pt idx="5">
                  <c:v>192771416.64766088</c:v>
                </c:pt>
                <c:pt idx="6">
                  <c:v>163541331.63414413</c:v>
                </c:pt>
                <c:pt idx="7">
                  <c:v>154355019.87632766</c:v>
                </c:pt>
                <c:pt idx="8">
                  <c:v>167528221.54279038</c:v>
                </c:pt>
                <c:pt idx="9">
                  <c:v>141435137.01388022</c:v>
                </c:pt>
                <c:pt idx="10">
                  <c:v>128250311.04485288</c:v>
                </c:pt>
                <c:pt idx="11">
                  <c:v>161582836.60283819</c:v>
                </c:pt>
                <c:pt idx="12">
                  <c:v>162961308.14711142</c:v>
                </c:pt>
                <c:pt idx="13">
                  <c:v>263255000.76270622</c:v>
                </c:pt>
                <c:pt idx="14">
                  <c:v>841913351.42092228</c:v>
                </c:pt>
                <c:pt idx="15">
                  <c:v>518337500.63452351</c:v>
                </c:pt>
                <c:pt idx="16">
                  <c:v>522285864.47361326</c:v>
                </c:pt>
                <c:pt idx="17">
                  <c:v>441542848.12595612</c:v>
                </c:pt>
                <c:pt idx="18">
                  <c:v>377263527.73489213</c:v>
                </c:pt>
                <c:pt idx="19">
                  <c:v>570419826.60128891</c:v>
                </c:pt>
                <c:pt idx="20">
                  <c:v>845368227.98034334</c:v>
                </c:pt>
                <c:pt idx="21">
                  <c:v>937391336.37022007</c:v>
                </c:pt>
                <c:pt idx="22">
                  <c:v>625896927.62964106</c:v>
                </c:pt>
                <c:pt idx="23">
                  <c:v>540334469.05870116</c:v>
                </c:pt>
                <c:pt idx="24">
                  <c:v>561229700.96732116</c:v>
                </c:pt>
                <c:pt idx="25">
                  <c:v>487884944.71875542</c:v>
                </c:pt>
                <c:pt idx="26">
                  <c:v>168715118.92370269</c:v>
                </c:pt>
                <c:pt idx="27">
                  <c:v>236631608.35750183</c:v>
                </c:pt>
                <c:pt idx="28">
                  <c:v>169519458.20081726</c:v>
                </c:pt>
                <c:pt idx="29">
                  <c:v>317405564.30672139</c:v>
                </c:pt>
                <c:pt idx="30">
                  <c:v>485774867.12589914</c:v>
                </c:pt>
                <c:pt idx="31">
                  <c:v>329783614.69266748</c:v>
                </c:pt>
                <c:pt idx="32">
                  <c:v>290152068.93801326</c:v>
                </c:pt>
                <c:pt idx="33">
                  <c:v>224118012.11424059</c:v>
                </c:pt>
                <c:pt idx="34">
                  <c:v>225045311.75163618</c:v>
                </c:pt>
                <c:pt idx="35">
                  <c:v>240906078.82619375</c:v>
                </c:pt>
                <c:pt idx="36">
                  <c:v>357106693.89366782</c:v>
                </c:pt>
                <c:pt idx="37">
                  <c:v>252763339.00650054</c:v>
                </c:pt>
                <c:pt idx="38">
                  <c:v>164087622.24190879</c:v>
                </c:pt>
                <c:pt idx="39">
                  <c:v>376931773.99710858</c:v>
                </c:pt>
                <c:pt idx="40">
                  <c:v>761732129.57046199</c:v>
                </c:pt>
                <c:pt idx="41">
                  <c:v>503557419.18234062</c:v>
                </c:pt>
                <c:pt idx="42">
                  <c:v>768897597.96630371</c:v>
                </c:pt>
                <c:pt idx="43">
                  <c:v>606181415.35674572</c:v>
                </c:pt>
                <c:pt idx="44">
                  <c:v>1407075055.8215523</c:v>
                </c:pt>
                <c:pt idx="45">
                  <c:v>1756743418.8808961</c:v>
                </c:pt>
                <c:pt idx="46">
                  <c:v>2030963877.5729263</c:v>
                </c:pt>
                <c:pt idx="47">
                  <c:v>2058995796.1509852</c:v>
                </c:pt>
                <c:pt idx="48">
                  <c:v>2904935585.0954509</c:v>
                </c:pt>
                <c:pt idx="49">
                  <c:v>1605568487.5362587</c:v>
                </c:pt>
                <c:pt idx="50">
                  <c:v>2502005974.3033957</c:v>
                </c:pt>
                <c:pt idx="51">
                  <c:v>3506791212.4741416</c:v>
                </c:pt>
                <c:pt idx="52">
                  <c:v>3031641273.6519828</c:v>
                </c:pt>
                <c:pt idx="53">
                  <c:v>2903969402.6659045</c:v>
                </c:pt>
                <c:pt idx="54">
                  <c:v>2353391527.0463967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6256"/>
        <c:axId val="128430080"/>
      </c:lineChart>
      <c:catAx>
        <c:axId val="12825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430080"/>
        <c:crosses val="autoZero"/>
        <c:auto val="1"/>
        <c:lblAlgn val="ctr"/>
        <c:lblOffset val="100"/>
        <c:noMultiLvlLbl val="0"/>
      </c:catAx>
      <c:valAx>
        <c:axId val="1284300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28256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'14. PQ'!$A$2:$A$56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'9. Renta de la tierra petrolera'!$M$2:$M$55</c:f>
              <c:numCache>
                <c:formatCode>0%</c:formatCode>
                <c:ptCount val="54"/>
                <c:pt idx="0">
                  <c:v>0.75879211976972016</c:v>
                </c:pt>
                <c:pt idx="1">
                  <c:v>0.69915681952171571</c:v>
                </c:pt>
                <c:pt idx="2">
                  <c:v>0.66639487884153903</c:v>
                </c:pt>
                <c:pt idx="3">
                  <c:v>0.61574462938024832</c:v>
                </c:pt>
                <c:pt idx="4">
                  <c:v>0.60820532043866504</c:v>
                </c:pt>
                <c:pt idx="5">
                  <c:v>0.50809705683457373</c:v>
                </c:pt>
                <c:pt idx="6">
                  <c:v>0.4698074918226432</c:v>
                </c:pt>
                <c:pt idx="7">
                  <c:v>0.47620237484007794</c:v>
                </c:pt>
                <c:pt idx="8">
                  <c:v>0.41266002479123737</c:v>
                </c:pt>
                <c:pt idx="9">
                  <c:v>0.31282135263494965</c:v>
                </c:pt>
                <c:pt idx="10">
                  <c:v>0.38666815420261053</c:v>
                </c:pt>
                <c:pt idx="11">
                  <c:v>0.39882058398863035</c:v>
                </c:pt>
                <c:pt idx="12">
                  <c:v>0.52466563062265226</c:v>
                </c:pt>
                <c:pt idx="13">
                  <c:v>0.98498170813771402</c:v>
                </c:pt>
                <c:pt idx="14">
                  <c:v>0.76975708244448637</c:v>
                </c:pt>
                <c:pt idx="15">
                  <c:v>0.76348330345996362</c:v>
                </c:pt>
                <c:pt idx="16">
                  <c:v>0.61875497623300069</c:v>
                </c:pt>
                <c:pt idx="17">
                  <c:v>0.63780796520635497</c:v>
                </c:pt>
                <c:pt idx="18">
                  <c:v>0.76684183374776604</c:v>
                </c:pt>
                <c:pt idx="19">
                  <c:v>1.0855214555249768</c:v>
                </c:pt>
                <c:pt idx="20">
                  <c:v>1.2571703504833667</c:v>
                </c:pt>
                <c:pt idx="21">
                  <c:v>0.92568860832589284</c:v>
                </c:pt>
                <c:pt idx="22">
                  <c:v>0.91109548943034546</c:v>
                </c:pt>
                <c:pt idx="23">
                  <c:v>0.71999651492220029</c:v>
                </c:pt>
                <c:pt idx="24">
                  <c:v>0.67377634414475951</c:v>
                </c:pt>
                <c:pt idx="25">
                  <c:v>0.29344684258682591</c:v>
                </c:pt>
                <c:pt idx="26">
                  <c:v>0.35774969021381936</c:v>
                </c:pt>
                <c:pt idx="27">
                  <c:v>0.23067289062959923</c:v>
                </c:pt>
                <c:pt idx="28">
                  <c:v>0.447758016304802</c:v>
                </c:pt>
                <c:pt idx="29">
                  <c:v>0.54152610299693205</c:v>
                </c:pt>
                <c:pt idx="30">
                  <c:v>0.40595141887854941</c:v>
                </c:pt>
                <c:pt idx="31">
                  <c:v>0.37173995782674379</c:v>
                </c:pt>
                <c:pt idx="32">
                  <c:v>0.33041550372530465</c:v>
                </c:pt>
                <c:pt idx="33">
                  <c:v>0.29412271707609022</c:v>
                </c:pt>
                <c:pt idx="34">
                  <c:v>0.30869126698920835</c:v>
                </c:pt>
                <c:pt idx="35">
                  <c:v>0.3457670934361266</c:v>
                </c:pt>
                <c:pt idx="36">
                  <c:v>0.22061204252620145</c:v>
                </c:pt>
                <c:pt idx="37">
                  <c:v>0.14834495644062826</c:v>
                </c:pt>
                <c:pt idx="38">
                  <c:v>0.51238415740293553</c:v>
                </c:pt>
                <c:pt idx="39">
                  <c:v>0.84007245764655814</c:v>
                </c:pt>
                <c:pt idx="40">
                  <c:v>0.58137828734162067</c:v>
                </c:pt>
                <c:pt idx="41">
                  <c:v>0.96560322982018065</c:v>
                </c:pt>
                <c:pt idx="42">
                  <c:v>0.78380104381426519</c:v>
                </c:pt>
                <c:pt idx="43">
                  <c:v>1.2854541271865378</c:v>
                </c:pt>
                <c:pt idx="44">
                  <c:v>1.1652408061061608</c:v>
                </c:pt>
                <c:pt idx="45">
                  <c:v>1.1921873601524748</c:v>
                </c:pt>
                <c:pt idx="46">
                  <c:v>1.1458408107823816</c:v>
                </c:pt>
                <c:pt idx="47">
                  <c:v>1.448647640129102</c:v>
                </c:pt>
                <c:pt idx="48">
                  <c:v>1.0983538175788143</c:v>
                </c:pt>
                <c:pt idx="49">
                  <c:v>1.370045049315056</c:v>
                </c:pt>
                <c:pt idx="50">
                  <c:v>1.8407342043302972</c:v>
                </c:pt>
                <c:pt idx="51">
                  <c:v>1.6023215696337243</c:v>
                </c:pt>
                <c:pt idx="52">
                  <c:v>1.5279643817998745</c:v>
                </c:pt>
                <c:pt idx="53">
                  <c:v>2.6408233044811489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'14. PQ'!$A$2:$A$56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'14. PQ'!$Q$3:$Q$56</c:f>
              <c:numCache>
                <c:formatCode>0%</c:formatCode>
                <c:ptCount val="54"/>
                <c:pt idx="0">
                  <c:v>0.94373865829784387</c:v>
                </c:pt>
                <c:pt idx="1">
                  <c:v>0.9859934928920514</c:v>
                </c:pt>
                <c:pt idx="2">
                  <c:v>1.0595378190908087</c:v>
                </c:pt>
                <c:pt idx="3">
                  <c:v>0.7048962735496509</c:v>
                </c:pt>
                <c:pt idx="4">
                  <c:v>0.68820217273386808</c:v>
                </c:pt>
                <c:pt idx="5">
                  <c:v>0.76508866043729562</c:v>
                </c:pt>
                <c:pt idx="6">
                  <c:v>0.8688342085729478</c:v>
                </c:pt>
                <c:pt idx="7">
                  <c:v>0.79092230468827185</c:v>
                </c:pt>
                <c:pt idx="8">
                  <c:v>0.70086375783698251</c:v>
                </c:pt>
                <c:pt idx="9">
                  <c:v>0.79969433985253158</c:v>
                </c:pt>
                <c:pt idx="10">
                  <c:v>0.74984814882297202</c:v>
                </c:pt>
                <c:pt idx="11">
                  <c:v>0.67161035412810055</c:v>
                </c:pt>
                <c:pt idx="12">
                  <c:v>0.699711905709543</c:v>
                </c:pt>
                <c:pt idx="13">
                  <c:v>0.56188120319280821</c:v>
                </c:pt>
                <c:pt idx="14">
                  <c:v>0.63706190609089053</c:v>
                </c:pt>
                <c:pt idx="15">
                  <c:v>0.66572325940525312</c:v>
                </c:pt>
                <c:pt idx="16">
                  <c:v>0.76128202285731517</c:v>
                </c:pt>
                <c:pt idx="17">
                  <c:v>0.74872727103254721</c:v>
                </c:pt>
                <c:pt idx="18">
                  <c:v>0.73770048393646204</c:v>
                </c:pt>
                <c:pt idx="19">
                  <c:v>0.67545644864198995</c:v>
                </c:pt>
                <c:pt idx="20">
                  <c:v>0.63575735962415214</c:v>
                </c:pt>
                <c:pt idx="21">
                  <c:v>0.65104572114759385</c:v>
                </c:pt>
                <c:pt idx="22">
                  <c:v>0.65192991965636227</c:v>
                </c:pt>
                <c:pt idx="23">
                  <c:v>0.67324546014488351</c:v>
                </c:pt>
                <c:pt idx="24">
                  <c:v>0.65513124588007476</c:v>
                </c:pt>
                <c:pt idx="25">
                  <c:v>0.78124902147468234</c:v>
                </c:pt>
                <c:pt idx="26">
                  <c:v>0.88240055108139326</c:v>
                </c:pt>
                <c:pt idx="27">
                  <c:v>0.98672443148196554</c:v>
                </c:pt>
                <c:pt idx="28">
                  <c:v>0.71564827555390087</c:v>
                </c:pt>
                <c:pt idx="29">
                  <c:v>0.7341821099715462</c:v>
                </c:pt>
                <c:pt idx="30">
                  <c:v>0.78200910843650062</c:v>
                </c:pt>
                <c:pt idx="31">
                  <c:v>0.76644209934221497</c:v>
                </c:pt>
                <c:pt idx="32">
                  <c:v>0.99145442070451795</c:v>
                </c:pt>
                <c:pt idx="33">
                  <c:v>1.1940285402001054</c:v>
                </c:pt>
                <c:pt idx="34">
                  <c:v>1.5221301283315305</c:v>
                </c:pt>
                <c:pt idx="35">
                  <c:v>1.3767485368168833</c:v>
                </c:pt>
                <c:pt idx="36">
                  <c:v>1.7864695696028507</c:v>
                </c:pt>
                <c:pt idx="37">
                  <c:v>1.6954396127528346</c:v>
                </c:pt>
                <c:pt idx="38">
                  <c:v>1.1723926431746918</c:v>
                </c:pt>
                <c:pt idx="39">
                  <c:v>1.0701976523703924</c:v>
                </c:pt>
                <c:pt idx="40">
                  <c:v>1.3724254222334984</c:v>
                </c:pt>
                <c:pt idx="41">
                  <c:v>1.1220513503153042</c:v>
                </c:pt>
                <c:pt idx="42">
                  <c:v>1.2104624643437707</c:v>
                </c:pt>
                <c:pt idx="43">
                  <c:v>0.98367572758192912</c:v>
                </c:pt>
                <c:pt idx="44">
                  <c:v>1.2006393610709458</c:v>
                </c:pt>
                <c:pt idx="45">
                  <c:v>1.0624191162770569</c:v>
                </c:pt>
                <c:pt idx="46">
                  <c:v>1.0956121181200502</c:v>
                </c:pt>
                <c:pt idx="47">
                  <c:v>0.99244829199043139</c:v>
                </c:pt>
                <c:pt idx="48">
                  <c:v>0.97272517932683</c:v>
                </c:pt>
                <c:pt idx="49">
                  <c:v>0.99617488805328414</c:v>
                </c:pt>
                <c:pt idx="50">
                  <c:v>0.91478579144553496</c:v>
                </c:pt>
                <c:pt idx="51">
                  <c:v>1.0230070563071909</c:v>
                </c:pt>
                <c:pt idx="52">
                  <c:v>0.87806954650490354</c:v>
                </c:pt>
                <c:pt idx="53">
                  <c:v>1.1600204645493895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457536"/>
        <c:axId val="129577728"/>
      </c:barChart>
      <c:catAx>
        <c:axId val="1294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577728"/>
        <c:crosses val="autoZero"/>
        <c:auto val="1"/>
        <c:lblAlgn val="ctr"/>
        <c:lblOffset val="100"/>
        <c:noMultiLvlLbl val="0"/>
      </c:catAx>
      <c:valAx>
        <c:axId val="1295777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1294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AR" sz="1200"/>
              <a:t>Renta</a:t>
            </a:r>
            <a:r>
              <a:rPr lang="es-AR" sz="1200" baseline="0"/>
              <a:t> total petrolera Vs. Plusvalor de obreros petroleros</a:t>
            </a:r>
          </a:p>
          <a:p>
            <a:pPr>
              <a:defRPr sz="1200"/>
            </a:pPr>
            <a:r>
              <a:rPr lang="es-AR" sz="1050" baseline="0"/>
              <a:t>(MMBs. de 2017)</a:t>
            </a:r>
            <a:endParaRPr lang="es-AR" sz="105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Plusvalor Obreros Petroleros</c:v>
          </c:tx>
          <c:spPr>
            <a:solidFill>
              <a:srgbClr val="FF0000">
                <a:alpha val="70980"/>
              </a:srgbClr>
            </a:solidFill>
            <a:ln>
              <a:solidFill>
                <a:srgbClr val="FF0000"/>
              </a:solidFill>
            </a:ln>
          </c:spPr>
          <c:cat>
            <c:numRef>
              <c:f>'14. PQ'!$A$3:$A$56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'14. PQ'!$T$3:$T$56</c:f>
              <c:numCache>
                <c:formatCode>#,##0.00</c:formatCode>
                <c:ptCount val="54"/>
                <c:pt idx="0">
                  <c:v>31994239.001713946</c:v>
                </c:pt>
                <c:pt idx="1">
                  <c:v>33484200.678048223</c:v>
                </c:pt>
                <c:pt idx="2">
                  <c:v>29657118.266319185</c:v>
                </c:pt>
                <c:pt idx="3">
                  <c:v>32398051.87986207</c:v>
                </c:pt>
                <c:pt idx="4">
                  <c:v>33558352.576729417</c:v>
                </c:pt>
                <c:pt idx="5">
                  <c:v>31771925.091785997</c:v>
                </c:pt>
                <c:pt idx="6">
                  <c:v>27710307.790557861</c:v>
                </c:pt>
                <c:pt idx="7">
                  <c:v>26784695.696100026</c:v>
                </c:pt>
                <c:pt idx="8">
                  <c:v>25023668.720804676</c:v>
                </c:pt>
                <c:pt idx="9">
                  <c:v>28423975.098747283</c:v>
                </c:pt>
                <c:pt idx="10">
                  <c:v>27759653.730944023</c:v>
                </c:pt>
                <c:pt idx="11">
                  <c:v>25869663.604696512</c:v>
                </c:pt>
                <c:pt idx="12">
                  <c:v>26488765.572121799</c:v>
                </c:pt>
                <c:pt idx="13">
                  <c:v>31066755.009529591</c:v>
                </c:pt>
                <c:pt idx="14">
                  <c:v>24536589.854733825</c:v>
                </c:pt>
                <c:pt idx="15">
                  <c:v>21342260.580159307</c:v>
                </c:pt>
                <c:pt idx="16">
                  <c:v>18826884.923700631</c:v>
                </c:pt>
                <c:pt idx="17">
                  <c:v>13127048.666307986</c:v>
                </c:pt>
                <c:pt idx="18">
                  <c:v>14004247.351079941</c:v>
                </c:pt>
                <c:pt idx="19">
                  <c:v>14151839.257925391</c:v>
                </c:pt>
                <c:pt idx="20">
                  <c:v>16589341.299505472</c:v>
                </c:pt>
                <c:pt idx="21">
                  <c:v>21666477.037364006</c:v>
                </c:pt>
                <c:pt idx="22">
                  <c:v>23438491.735797524</c:v>
                </c:pt>
                <c:pt idx="23">
                  <c:v>25480441.958101511</c:v>
                </c:pt>
                <c:pt idx="24">
                  <c:v>23286972.823528826</c:v>
                </c:pt>
                <c:pt idx="25">
                  <c:v>18898559.746289223</c:v>
                </c:pt>
                <c:pt idx="26">
                  <c:v>17832880.037903428</c:v>
                </c:pt>
                <c:pt idx="27">
                  <c:v>18625702.405099064</c:v>
                </c:pt>
                <c:pt idx="28">
                  <c:v>15694600.649940968</c:v>
                </c:pt>
                <c:pt idx="29">
                  <c:v>21461608.488607466</c:v>
                </c:pt>
                <c:pt idx="30">
                  <c:v>25295559.138698936</c:v>
                </c:pt>
                <c:pt idx="31">
                  <c:v>31250244.74752152</c:v>
                </c:pt>
                <c:pt idx="32">
                  <c:v>30852270.663413882</c:v>
                </c:pt>
                <c:pt idx="33">
                  <c:v>37297096.033729166</c:v>
                </c:pt>
                <c:pt idx="34">
                  <c:v>41938214.800023288</c:v>
                </c:pt>
                <c:pt idx="35">
                  <c:v>59646510.307518721</c:v>
                </c:pt>
                <c:pt idx="36">
                  <c:v>68584576.774109423</c:v>
                </c:pt>
                <c:pt idx="37">
                  <c:v>73521630.903526112</c:v>
                </c:pt>
                <c:pt idx="38">
                  <c:v>70341684.615931749</c:v>
                </c:pt>
                <c:pt idx="39">
                  <c:v>83319650.510276437</c:v>
                </c:pt>
                <c:pt idx="40">
                  <c:v>79746276.288827717</c:v>
                </c:pt>
                <c:pt idx="41">
                  <c:v>61919327.309410214</c:v>
                </c:pt>
                <c:pt idx="42">
                  <c:v>49412674.799066782</c:v>
                </c:pt>
                <c:pt idx="43">
                  <c:v>65375072.837620735</c:v>
                </c:pt>
                <c:pt idx="44">
                  <c:v>84649204.964411497</c:v>
                </c:pt>
                <c:pt idx="45">
                  <c:v>105683799.54913306</c:v>
                </c:pt>
                <c:pt idx="46">
                  <c:v>142662477.7806766</c:v>
                </c:pt>
                <c:pt idx="47">
                  <c:v>191770792.28902102</c:v>
                </c:pt>
                <c:pt idx="48">
                  <c:v>231940546.28156543</c:v>
                </c:pt>
                <c:pt idx="49">
                  <c:v>239181768.77024603</c:v>
                </c:pt>
                <c:pt idx="50">
                  <c:v>284000066.28500414</c:v>
                </c:pt>
                <c:pt idx="51">
                  <c:v>350362158.90122366</c:v>
                </c:pt>
                <c:pt idx="52">
                  <c:v>403897956.3486352</c:v>
                </c:pt>
                <c:pt idx="53">
                  <c:v>174371648.06779957</c:v>
                </c:pt>
              </c:numCache>
            </c:numRef>
          </c:val>
        </c:ser>
        <c:ser>
          <c:idx val="1"/>
          <c:order val="1"/>
          <c:tx>
            <c:v>Renta Total Petrolera</c:v>
          </c:tx>
          <c:spPr>
            <a:solidFill>
              <a:srgbClr val="1DFFA4">
                <a:alpha val="78039"/>
              </a:srgbClr>
            </a:solidFill>
            <a:ln w="25400">
              <a:solidFill>
                <a:srgbClr val="1DFFA4"/>
              </a:solidFill>
            </a:ln>
          </c:spPr>
          <c:cat>
            <c:numRef>
              <c:f>'14. PQ'!$A$3:$A$56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'14. PQ'!$P$3:$P$56</c:f>
              <c:numCache>
                <c:formatCode>#,##0.00</c:formatCode>
                <c:ptCount val="54"/>
                <c:pt idx="0">
                  <c:v>124785631.06117953</c:v>
                </c:pt>
                <c:pt idx="1">
                  <c:v>142837552.06305128</c:v>
                </c:pt>
                <c:pt idx="2">
                  <c:v>147258142.95814827</c:v>
                </c:pt>
                <c:pt idx="3">
                  <c:v>150771580.5930101</c:v>
                </c:pt>
                <c:pt idx="4">
                  <c:v>159213064.07093146</c:v>
                </c:pt>
                <c:pt idx="5">
                  <c:v>131769406.54235813</c:v>
                </c:pt>
                <c:pt idx="6">
                  <c:v>126644712.0857698</c:v>
                </c:pt>
                <c:pt idx="7">
                  <c:v>140743525.84669036</c:v>
                </c:pt>
                <c:pt idx="8">
                  <c:v>116411468.29307555</c:v>
                </c:pt>
                <c:pt idx="9">
                  <c:v>99826335.946105599</c:v>
                </c:pt>
                <c:pt idx="10">
                  <c:v>133823182.87189417</c:v>
                </c:pt>
                <c:pt idx="11">
                  <c:v>137091644.5424149</c:v>
                </c:pt>
                <c:pt idx="12">
                  <c:v>236766235.19058442</c:v>
                </c:pt>
                <c:pt idx="13">
                  <c:v>810846596.41139269</c:v>
                </c:pt>
                <c:pt idx="14">
                  <c:v>493800910.77978969</c:v>
                </c:pt>
                <c:pt idx="15">
                  <c:v>500943603.89345396</c:v>
                </c:pt>
                <c:pt idx="16">
                  <c:v>422715963.20225549</c:v>
                </c:pt>
                <c:pt idx="17">
                  <c:v>364136479.06858414</c:v>
                </c:pt>
                <c:pt idx="18">
                  <c:v>556415579.25020897</c:v>
                </c:pt>
                <c:pt idx="19">
                  <c:v>831216388.72241795</c:v>
                </c:pt>
                <c:pt idx="20">
                  <c:v>920801995.07071459</c:v>
                </c:pt>
                <c:pt idx="21">
                  <c:v>604230450.59227705</c:v>
                </c:pt>
                <c:pt idx="22">
                  <c:v>516895977.32290363</c:v>
                </c:pt>
                <c:pt idx="23">
                  <c:v>535749259.00921965</c:v>
                </c:pt>
                <c:pt idx="24">
                  <c:v>464597971.8952266</c:v>
                </c:pt>
                <c:pt idx="25">
                  <c:v>149816559.17741346</c:v>
                </c:pt>
                <c:pt idx="26">
                  <c:v>218798728.31959841</c:v>
                </c:pt>
                <c:pt idx="27">
                  <c:v>150893755.79571819</c:v>
                </c:pt>
                <c:pt idx="28">
                  <c:v>301710963.65678042</c:v>
                </c:pt>
                <c:pt idx="29">
                  <c:v>464313258.63729167</c:v>
                </c:pt>
                <c:pt idx="30">
                  <c:v>304488055.55396855</c:v>
                </c:pt>
                <c:pt idx="31">
                  <c:v>258901824.19049174</c:v>
                </c:pt>
                <c:pt idx="32">
                  <c:v>193265741.4508267</c:v>
                </c:pt>
                <c:pt idx="33">
                  <c:v>187748215.71790701</c:v>
                </c:pt>
                <c:pt idx="34">
                  <c:v>198967864.02617046</c:v>
                </c:pt>
                <c:pt idx="35">
                  <c:v>297460183.5861491</c:v>
                </c:pt>
                <c:pt idx="36">
                  <c:v>184178762.23239112</c:v>
                </c:pt>
                <c:pt idx="37">
                  <c:v>90565991.338382676</c:v>
                </c:pt>
                <c:pt idx="38">
                  <c:v>306590089.38117683</c:v>
                </c:pt>
                <c:pt idx="39">
                  <c:v>678412479.06018555</c:v>
                </c:pt>
                <c:pt idx="40">
                  <c:v>423811142.8935129</c:v>
                </c:pt>
                <c:pt idx="41">
                  <c:v>706978270.65689349</c:v>
                </c:pt>
                <c:pt idx="42">
                  <c:v>556768740.55767894</c:v>
                </c:pt>
                <c:pt idx="43">
                  <c:v>1341699982.9839315</c:v>
                </c:pt>
                <c:pt idx="44">
                  <c:v>1672094213.9164846</c:v>
                </c:pt>
                <c:pt idx="45">
                  <c:v>1925280078.0237932</c:v>
                </c:pt>
                <c:pt idx="46">
                  <c:v>1916333318.3703086</c:v>
                </c:pt>
                <c:pt idx="47">
                  <c:v>2713164792.8064299</c:v>
                </c:pt>
                <c:pt idx="48">
                  <c:v>1373627941.2546933</c:v>
                </c:pt>
                <c:pt idx="49">
                  <c:v>2262824205.5331497</c:v>
                </c:pt>
                <c:pt idx="50">
                  <c:v>3222791146.1891375</c:v>
                </c:pt>
                <c:pt idx="51">
                  <c:v>2681279114.7507591</c:v>
                </c:pt>
                <c:pt idx="52">
                  <c:v>2500071446.3172693</c:v>
                </c:pt>
                <c:pt idx="53">
                  <c:v>2179019878.9785972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6144"/>
        <c:axId val="153287680"/>
      </c:areaChart>
      <c:lineChart>
        <c:grouping val="standard"/>
        <c:varyColors val="0"/>
        <c:ser>
          <c:idx val="2"/>
          <c:order val="2"/>
          <c:tx>
            <c:v>Renta/Pv</c:v>
          </c:tx>
          <c:spPr>
            <a:ln w="28575">
              <a:solidFill>
                <a:srgbClr val="FF0066"/>
              </a:solidFill>
            </a:ln>
          </c:spPr>
          <c:marker>
            <c:symbol val="none"/>
          </c:marker>
          <c:val>
            <c:numRef>
              <c:f>'14. PQ'!$R$3:$R$56</c:f>
              <c:numCache>
                <c:formatCode>0%</c:formatCode>
                <c:ptCount val="54"/>
                <c:pt idx="0">
                  <c:v>0.75879211976972027</c:v>
                </c:pt>
                <c:pt idx="1">
                  <c:v>0.69915681952171582</c:v>
                </c:pt>
                <c:pt idx="2">
                  <c:v>0.66639487884153892</c:v>
                </c:pt>
                <c:pt idx="3">
                  <c:v>0.61574462938024843</c:v>
                </c:pt>
                <c:pt idx="4">
                  <c:v>0.60820532043866482</c:v>
                </c:pt>
                <c:pt idx="5">
                  <c:v>0.50809705683457396</c:v>
                </c:pt>
                <c:pt idx="6">
                  <c:v>0.46980749182264309</c:v>
                </c:pt>
                <c:pt idx="7">
                  <c:v>0.4762023748400781</c:v>
                </c:pt>
                <c:pt idx="8">
                  <c:v>0.41266002479123737</c:v>
                </c:pt>
                <c:pt idx="9">
                  <c:v>0.31282135263494965</c:v>
                </c:pt>
                <c:pt idx="10">
                  <c:v>0.38666815420261041</c:v>
                </c:pt>
                <c:pt idx="11">
                  <c:v>0.39882058398863041</c:v>
                </c:pt>
                <c:pt idx="12">
                  <c:v>0.52466563062265237</c:v>
                </c:pt>
                <c:pt idx="13">
                  <c:v>0.98498170813771413</c:v>
                </c:pt>
                <c:pt idx="14">
                  <c:v>0.76975708244448626</c:v>
                </c:pt>
                <c:pt idx="15">
                  <c:v>0.76348330345996362</c:v>
                </c:pt>
                <c:pt idx="16">
                  <c:v>0.6187549762330008</c:v>
                </c:pt>
                <c:pt idx="17">
                  <c:v>0.63780796520635519</c:v>
                </c:pt>
                <c:pt idx="18">
                  <c:v>0.76684183374776604</c:v>
                </c:pt>
                <c:pt idx="19">
                  <c:v>1.085521455524977</c:v>
                </c:pt>
                <c:pt idx="20">
                  <c:v>1.2571703504833667</c:v>
                </c:pt>
                <c:pt idx="21">
                  <c:v>0.92568860832589261</c:v>
                </c:pt>
                <c:pt idx="22">
                  <c:v>0.91109548943034557</c:v>
                </c:pt>
                <c:pt idx="23">
                  <c:v>0.71999651492219996</c:v>
                </c:pt>
                <c:pt idx="24">
                  <c:v>0.6737763441447594</c:v>
                </c:pt>
                <c:pt idx="25">
                  <c:v>0.29344684258682591</c:v>
                </c:pt>
                <c:pt idx="26">
                  <c:v>0.35774969021381936</c:v>
                </c:pt>
                <c:pt idx="27">
                  <c:v>0.23067289062959925</c:v>
                </c:pt>
                <c:pt idx="28">
                  <c:v>0.44775801630480189</c:v>
                </c:pt>
                <c:pt idx="29">
                  <c:v>0.54152610299693205</c:v>
                </c:pt>
                <c:pt idx="30">
                  <c:v>0.40595141887854935</c:v>
                </c:pt>
                <c:pt idx="31">
                  <c:v>0.37173995782674385</c:v>
                </c:pt>
                <c:pt idx="32">
                  <c:v>0.33041550372530459</c:v>
                </c:pt>
                <c:pt idx="33">
                  <c:v>0.29412271707609022</c:v>
                </c:pt>
                <c:pt idx="34">
                  <c:v>0.30869126698920829</c:v>
                </c:pt>
                <c:pt idx="35">
                  <c:v>0.34576709343612655</c:v>
                </c:pt>
                <c:pt idx="36">
                  <c:v>0.22061204252620148</c:v>
                </c:pt>
                <c:pt idx="37">
                  <c:v>0.14834495644062828</c:v>
                </c:pt>
                <c:pt idx="38">
                  <c:v>0.51238415740293553</c:v>
                </c:pt>
                <c:pt idx="39">
                  <c:v>0.84007245764655825</c:v>
                </c:pt>
                <c:pt idx="40">
                  <c:v>0.58137828734162056</c:v>
                </c:pt>
                <c:pt idx="41">
                  <c:v>0.96560322982018076</c:v>
                </c:pt>
                <c:pt idx="42">
                  <c:v>0.78380104381426485</c:v>
                </c:pt>
                <c:pt idx="43">
                  <c:v>1.2854541271865383</c:v>
                </c:pt>
                <c:pt idx="44">
                  <c:v>1.165240806106161</c:v>
                </c:pt>
                <c:pt idx="45">
                  <c:v>1.1921873601524746</c:v>
                </c:pt>
                <c:pt idx="46">
                  <c:v>1.1458408107823819</c:v>
                </c:pt>
                <c:pt idx="47">
                  <c:v>1.4486476401291024</c:v>
                </c:pt>
                <c:pt idx="48">
                  <c:v>1.0983538175788146</c:v>
                </c:pt>
                <c:pt idx="49">
                  <c:v>1.370045049315056</c:v>
                </c:pt>
                <c:pt idx="50">
                  <c:v>1.8407342043302968</c:v>
                </c:pt>
                <c:pt idx="51">
                  <c:v>1.6023215696337243</c:v>
                </c:pt>
                <c:pt idx="52">
                  <c:v>1.5279643817998743</c:v>
                </c:pt>
                <c:pt idx="53">
                  <c:v>2.6408233044811489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29024"/>
        <c:axId val="153327488"/>
      </c:lineChart>
      <c:catAx>
        <c:axId val="153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287680"/>
        <c:crosses val="autoZero"/>
        <c:auto val="1"/>
        <c:lblAlgn val="ctr"/>
        <c:lblOffset val="100"/>
        <c:noMultiLvlLbl val="0"/>
      </c:catAx>
      <c:valAx>
        <c:axId val="1532876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AR"/>
          </a:p>
        </c:txPr>
        <c:crossAx val="153286144"/>
        <c:crosses val="autoZero"/>
        <c:crossBetween val="between"/>
      </c:valAx>
      <c:valAx>
        <c:axId val="153327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329024"/>
        <c:crosses val="max"/>
        <c:crossBetween val="between"/>
      </c:valAx>
      <c:catAx>
        <c:axId val="1533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33274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'14. PQ'!$P$3:$P$56</c:f>
              <c:numCache>
                <c:formatCode>#,##0.00</c:formatCode>
                <c:ptCount val="54"/>
                <c:pt idx="0">
                  <c:v>124785631.06117953</c:v>
                </c:pt>
                <c:pt idx="1">
                  <c:v>142837552.06305128</c:v>
                </c:pt>
                <c:pt idx="2">
                  <c:v>147258142.95814827</c:v>
                </c:pt>
                <c:pt idx="3">
                  <c:v>150771580.5930101</c:v>
                </c:pt>
                <c:pt idx="4">
                  <c:v>159213064.07093146</c:v>
                </c:pt>
                <c:pt idx="5">
                  <c:v>131769406.54235813</c:v>
                </c:pt>
                <c:pt idx="6">
                  <c:v>126644712.0857698</c:v>
                </c:pt>
                <c:pt idx="7">
                  <c:v>140743525.84669036</c:v>
                </c:pt>
                <c:pt idx="8">
                  <c:v>116411468.29307555</c:v>
                </c:pt>
                <c:pt idx="9">
                  <c:v>99826335.946105599</c:v>
                </c:pt>
                <c:pt idx="10">
                  <c:v>133823182.87189417</c:v>
                </c:pt>
                <c:pt idx="11">
                  <c:v>137091644.5424149</c:v>
                </c:pt>
                <c:pt idx="12">
                  <c:v>236766235.19058442</c:v>
                </c:pt>
                <c:pt idx="13">
                  <c:v>810846596.41139269</c:v>
                </c:pt>
                <c:pt idx="14">
                  <c:v>493800910.77978969</c:v>
                </c:pt>
                <c:pt idx="15">
                  <c:v>500943603.89345396</c:v>
                </c:pt>
                <c:pt idx="16">
                  <c:v>422715963.20225549</c:v>
                </c:pt>
                <c:pt idx="17">
                  <c:v>364136479.06858414</c:v>
                </c:pt>
                <c:pt idx="18">
                  <c:v>556415579.25020897</c:v>
                </c:pt>
                <c:pt idx="19">
                  <c:v>831216388.72241795</c:v>
                </c:pt>
                <c:pt idx="20">
                  <c:v>920801995.07071459</c:v>
                </c:pt>
                <c:pt idx="21">
                  <c:v>604230450.59227705</c:v>
                </c:pt>
                <c:pt idx="22">
                  <c:v>516895977.32290363</c:v>
                </c:pt>
                <c:pt idx="23">
                  <c:v>535749259.00921965</c:v>
                </c:pt>
                <c:pt idx="24">
                  <c:v>464597971.8952266</c:v>
                </c:pt>
                <c:pt idx="25">
                  <c:v>149816559.17741346</c:v>
                </c:pt>
                <c:pt idx="26">
                  <c:v>218798728.31959841</c:v>
                </c:pt>
                <c:pt idx="27">
                  <c:v>150893755.79571819</c:v>
                </c:pt>
                <c:pt idx="28">
                  <c:v>301710963.65678042</c:v>
                </c:pt>
                <c:pt idx="29">
                  <c:v>464313258.63729167</c:v>
                </c:pt>
                <c:pt idx="30">
                  <c:v>304488055.55396855</c:v>
                </c:pt>
                <c:pt idx="31">
                  <c:v>258901824.19049174</c:v>
                </c:pt>
                <c:pt idx="32">
                  <c:v>193265741.4508267</c:v>
                </c:pt>
                <c:pt idx="33">
                  <c:v>187748215.71790701</c:v>
                </c:pt>
                <c:pt idx="34">
                  <c:v>198967864.02617046</c:v>
                </c:pt>
                <c:pt idx="35">
                  <c:v>297460183.5861491</c:v>
                </c:pt>
                <c:pt idx="36">
                  <c:v>184178762.23239112</c:v>
                </c:pt>
                <c:pt idx="37">
                  <c:v>90565991.338382676</c:v>
                </c:pt>
                <c:pt idx="38">
                  <c:v>306590089.38117683</c:v>
                </c:pt>
                <c:pt idx="39">
                  <c:v>678412479.06018555</c:v>
                </c:pt>
                <c:pt idx="40">
                  <c:v>423811142.8935129</c:v>
                </c:pt>
                <c:pt idx="41">
                  <c:v>706978270.65689349</c:v>
                </c:pt>
                <c:pt idx="42">
                  <c:v>556768740.55767894</c:v>
                </c:pt>
                <c:pt idx="43">
                  <c:v>1341699982.9839315</c:v>
                </c:pt>
                <c:pt idx="44">
                  <c:v>1672094213.9164846</c:v>
                </c:pt>
                <c:pt idx="45">
                  <c:v>1925280078.0237932</c:v>
                </c:pt>
                <c:pt idx="46">
                  <c:v>1916333318.3703086</c:v>
                </c:pt>
                <c:pt idx="47">
                  <c:v>2713164792.8064299</c:v>
                </c:pt>
                <c:pt idx="48">
                  <c:v>1373627941.2546933</c:v>
                </c:pt>
                <c:pt idx="49">
                  <c:v>2262824205.5331497</c:v>
                </c:pt>
                <c:pt idx="50">
                  <c:v>3222791146.1891375</c:v>
                </c:pt>
                <c:pt idx="51">
                  <c:v>2681279114.7507591</c:v>
                </c:pt>
                <c:pt idx="52">
                  <c:v>2500071446.3172693</c:v>
                </c:pt>
                <c:pt idx="53">
                  <c:v>2179019878.9785972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00064"/>
        <c:axId val="164684544"/>
      </c:lineChart>
      <c:catAx>
        <c:axId val="164600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684544"/>
        <c:crosses val="autoZero"/>
        <c:auto val="1"/>
        <c:lblAlgn val="ctr"/>
        <c:lblOffset val="100"/>
        <c:noMultiLvlLbl val="0"/>
      </c:catAx>
      <c:valAx>
        <c:axId val="16468454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crossAx val="16460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Rpq/PIB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numRef>
              <c:f>'14. PQ'!$A$3:$A$56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'14. PQ'!$U$3:$U$56</c:f>
              <c:numCache>
                <c:formatCode>0%</c:formatCode>
                <c:ptCount val="54"/>
                <c:pt idx="0">
                  <c:v>0.24135880647791336</c:v>
                </c:pt>
                <c:pt idx="1">
                  <c:v>0.25545941377888853</c:v>
                </c:pt>
                <c:pt idx="2">
                  <c:v>0.24427275423369024</c:v>
                </c:pt>
                <c:pt idx="3">
                  <c:v>0.23072074368691092</c:v>
                </c:pt>
                <c:pt idx="4">
                  <c:v>0.23303331601391489</c:v>
                </c:pt>
                <c:pt idx="5">
                  <c:v>0.18835337503611274</c:v>
                </c:pt>
                <c:pt idx="6">
                  <c:v>0.17183927426582488</c:v>
                </c:pt>
                <c:pt idx="7">
                  <c:v>0.17961712558069848</c:v>
                </c:pt>
                <c:pt idx="8">
                  <c:v>0.1468305482292491</c:v>
                </c:pt>
                <c:pt idx="9">
                  <c:v>0.11357051440158156</c:v>
                </c:pt>
                <c:pt idx="10">
                  <c:v>0.14153814797014427</c:v>
                </c:pt>
                <c:pt idx="11">
                  <c:v>0.13697999516466175</c:v>
                </c:pt>
                <c:pt idx="12">
                  <c:v>0.20452589723633238</c:v>
                </c:pt>
                <c:pt idx="13">
                  <c:v>0.48960630746511308</c:v>
                </c:pt>
                <c:pt idx="14">
                  <c:v>0.30908498674821683</c:v>
                </c:pt>
                <c:pt idx="15">
                  <c:v>0.2916236981720508</c:v>
                </c:pt>
                <c:pt idx="16">
                  <c:v>0.22756695049717496</c:v>
                </c:pt>
                <c:pt idx="17">
                  <c:v>0.19138695117795212</c:v>
                </c:pt>
                <c:pt idx="18">
                  <c:v>0.26442294227702379</c:v>
                </c:pt>
                <c:pt idx="19">
                  <c:v>0.38821484794289463</c:v>
                </c:pt>
                <c:pt idx="20">
                  <c:v>0.43974508394681799</c:v>
                </c:pt>
                <c:pt idx="21">
                  <c:v>0.30648749875278303</c:v>
                </c:pt>
                <c:pt idx="22">
                  <c:v>0.27645579521185148</c:v>
                </c:pt>
                <c:pt idx="23">
                  <c:v>0.26432844526013483</c:v>
                </c:pt>
                <c:pt idx="24">
                  <c:v>0.23096484138773357</c:v>
                </c:pt>
                <c:pt idx="25">
                  <c:v>7.899090971518441E-2</c:v>
                </c:pt>
                <c:pt idx="26">
                  <c:v>0.10391512553110184</c:v>
                </c:pt>
                <c:pt idx="27">
                  <c:v>7.4053172244628707E-2</c:v>
                </c:pt>
                <c:pt idx="28">
                  <c:v>0.15805353616854645</c:v>
                </c:pt>
                <c:pt idx="29">
                  <c:v>0.22689506045682684</c:v>
                </c:pt>
                <c:pt idx="30">
                  <c:v>0.14996493984940504</c:v>
                </c:pt>
                <c:pt idx="31">
                  <c:v>0.12330781297827319</c:v>
                </c:pt>
                <c:pt idx="32">
                  <c:v>9.6388926210396339E-2</c:v>
                </c:pt>
                <c:pt idx="33">
                  <c:v>9.4747214118147169E-2</c:v>
                </c:pt>
                <c:pt idx="34">
                  <c:v>0.1018714318221028</c:v>
                </c:pt>
                <c:pt idx="35">
                  <c:v>0.14163734910173423</c:v>
                </c:pt>
                <c:pt idx="36">
                  <c:v>8.9439767803619646E-2</c:v>
                </c:pt>
                <c:pt idx="37">
                  <c:v>5.0081454890288077E-2</c:v>
                </c:pt>
                <c:pt idx="38">
                  <c:v>0.1765566081489337</c:v>
                </c:pt>
                <c:pt idx="39">
                  <c:v>0.3382289684935878</c:v>
                </c:pt>
                <c:pt idx="40">
                  <c:v>0.21293832594782164</c:v>
                </c:pt>
                <c:pt idx="41">
                  <c:v>0.35870055755923491</c:v>
                </c:pt>
                <c:pt idx="42">
                  <c:v>0.29751581992699844</c:v>
                </c:pt>
                <c:pt idx="43">
                  <c:v>0.55088209538879718</c:v>
                </c:pt>
                <c:pt idx="44">
                  <c:v>0.55678488886480282</c:v>
                </c:pt>
                <c:pt idx="45">
                  <c:v>0.56245590671987888</c:v>
                </c:pt>
                <c:pt idx="46">
                  <c:v>0.52929088987608086</c:v>
                </c:pt>
                <c:pt idx="47">
                  <c:v>0.71899222040600541</c:v>
                </c:pt>
                <c:pt idx="48">
                  <c:v>0.44844443608085094</c:v>
                </c:pt>
                <c:pt idx="49">
                  <c:v>0.66316326808516524</c:v>
                </c:pt>
                <c:pt idx="50">
                  <c:v>0.89956233798717045</c:v>
                </c:pt>
                <c:pt idx="51">
                  <c:v>0.7523464697154757</c:v>
                </c:pt>
                <c:pt idx="52">
                  <c:v>0.70764414573355439</c:v>
                </c:pt>
                <c:pt idx="53">
                  <c:v>0.71885371380861263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171776"/>
        <c:axId val="166173696"/>
      </c:barChart>
      <c:catAx>
        <c:axId val="1661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173696"/>
        <c:crosses val="autoZero"/>
        <c:auto val="1"/>
        <c:lblAlgn val="ctr"/>
        <c:lblOffset val="100"/>
        <c:noMultiLvlLbl val="0"/>
      </c:catAx>
      <c:valAx>
        <c:axId val="1661736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16617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21</xdr:row>
      <xdr:rowOff>176212</xdr:rowOff>
    </xdr:from>
    <xdr:to>
      <xdr:col>18</xdr:col>
      <xdr:colOff>952500</xdr:colOff>
      <xdr:row>36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</xdr:row>
      <xdr:rowOff>166687</xdr:rowOff>
    </xdr:from>
    <xdr:to>
      <xdr:col>18</xdr:col>
      <xdr:colOff>771525</xdr:colOff>
      <xdr:row>16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37</xdr:row>
      <xdr:rowOff>161931</xdr:rowOff>
    </xdr:from>
    <xdr:to>
      <xdr:col>18</xdr:col>
      <xdr:colOff>952500</xdr:colOff>
      <xdr:row>49</xdr:row>
      <xdr:rowOff>161931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41</xdr:row>
      <xdr:rowOff>128587</xdr:rowOff>
    </xdr:from>
    <xdr:to>
      <xdr:col>9</xdr:col>
      <xdr:colOff>504825</xdr:colOff>
      <xdr:row>53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68</xdr:row>
      <xdr:rowOff>71437</xdr:rowOff>
    </xdr:from>
    <xdr:to>
      <xdr:col>12</xdr:col>
      <xdr:colOff>0</xdr:colOff>
      <xdr:row>83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57</xdr:row>
      <xdr:rowOff>128587</xdr:rowOff>
    </xdr:from>
    <xdr:to>
      <xdr:col>9</xdr:col>
      <xdr:colOff>476250</xdr:colOff>
      <xdr:row>72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245532</xdr:colOff>
      <xdr:row>58</xdr:row>
      <xdr:rowOff>49742</xdr:rowOff>
    </xdr:from>
    <xdr:to>
      <xdr:col>19</xdr:col>
      <xdr:colOff>174624</xdr:colOff>
      <xdr:row>76</xdr:row>
      <xdr:rowOff>140758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624956</xdr:colOff>
      <xdr:row>57</xdr:row>
      <xdr:rowOff>23132</xdr:rowOff>
    </xdr:from>
    <xdr:to>
      <xdr:col>23</xdr:col>
      <xdr:colOff>463614</xdr:colOff>
      <xdr:row>68</xdr:row>
      <xdr:rowOff>200413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469447</xdr:colOff>
      <xdr:row>56</xdr:row>
      <xdr:rowOff>159202</xdr:rowOff>
    </xdr:from>
    <xdr:to>
      <xdr:col>14</xdr:col>
      <xdr:colOff>638564</xdr:colOff>
      <xdr:row>68</xdr:row>
      <xdr:rowOff>103218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0.09664</cdr:x>
      <cdr:y>0.44963</cdr:y>
    </cdr:from>
    <cdr:to>
      <cdr:x>0.96378</cdr:x>
      <cdr:y>0.45026</cdr:y>
    </cdr:to>
    <cdr:cxnSp macro="">
      <cdr:nvCxnSpPr>
        <cdr:cNvPr id="2" name="5 Conector recto"/>
        <cdr:cNvCxnSpPr/>
      </cdr:nvCxnSpPr>
      <cdr:spPr>
        <a:xfrm xmlns:a="http://schemas.openxmlformats.org/drawingml/2006/main" flipV="1">
          <a:off x="440871" y="1319601"/>
          <a:ext cx="3955791" cy="18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56</xdr:row>
      <xdr:rowOff>123825</xdr:rowOff>
    </xdr:from>
    <xdr:to>
      <xdr:col>11</xdr:col>
      <xdr:colOff>772583</xdr:colOff>
      <xdr:row>73</xdr:row>
      <xdr:rowOff>74083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619125</xdr:colOff>
      <xdr:row>1</xdr:row>
      <xdr:rowOff>122766</xdr:rowOff>
    </xdr:from>
    <xdr:to>
      <xdr:col>38</xdr:col>
      <xdr:colOff>385233</xdr:colOff>
      <xdr:row>18</xdr:row>
      <xdr:rowOff>73024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366712</xdr:colOff>
      <xdr:row>19</xdr:row>
      <xdr:rowOff>204787</xdr:rowOff>
    </xdr:from>
    <xdr:to>
      <xdr:col>33</xdr:col>
      <xdr:colOff>747712</xdr:colOff>
      <xdr:row>31</xdr:row>
      <xdr:rowOff>204787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35</xdr:row>
      <xdr:rowOff>109537</xdr:rowOff>
    </xdr:from>
    <xdr:to>
      <xdr:col>6</xdr:col>
      <xdr:colOff>800100</xdr:colOff>
      <xdr:row>49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_Segmentado_PDV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DVSA"/>
      <sheetName val="Produccion_Exploracion"/>
      <sheetName val="Refinacion_Comercio_Suministros"/>
      <sheetName val="Gas"/>
      <sheetName val="Deuda"/>
      <sheetName val="TasaGanancia"/>
      <sheetName val="TipoCambio_IPC"/>
      <sheetName val="Fuente"/>
    </sheetNames>
    <sheetDataSet>
      <sheetData sheetId="0"/>
      <sheetData sheetId="1">
        <row r="2">
          <cell r="K2">
            <v>8100679095.320076</v>
          </cell>
          <cell r="P2" t="str">
            <v>MMBs.</v>
          </cell>
          <cell r="R2">
            <v>3.6477683956574185</v>
          </cell>
        </row>
        <row r="3">
          <cell r="K3">
            <v>7904817324.3524361</v>
          </cell>
          <cell r="P3" t="str">
            <v>MMBs.</v>
          </cell>
          <cell r="R3">
            <v>4.040277777777777</v>
          </cell>
        </row>
        <row r="4">
          <cell r="K4">
            <v>7317859083.1831713</v>
          </cell>
          <cell r="P4" t="str">
            <v>MMBs.</v>
          </cell>
          <cell r="R4">
            <v>4.4265842349304476</v>
          </cell>
        </row>
        <row r="5">
          <cell r="K5">
            <v>6756057088.5806408</v>
          </cell>
          <cell r="P5" t="str">
            <v>MMBs.</v>
          </cell>
          <cell r="R5">
            <v>5.2899224806201541</v>
          </cell>
        </row>
        <row r="6">
          <cell r="K6">
            <v>6363692854.0051851</v>
          </cell>
          <cell r="P6" t="str">
            <v>MMBs.</v>
          </cell>
          <cell r="R6">
            <v>4.5501392757660168</v>
          </cell>
        </row>
        <row r="7">
          <cell r="K7">
            <v>6072274798.2992668</v>
          </cell>
          <cell r="P7" t="str">
            <v>MMBs.</v>
          </cell>
          <cell r="R7">
            <v>4.2710765239948119</v>
          </cell>
        </row>
        <row r="8">
          <cell r="K8">
            <v>5565574552.9801245</v>
          </cell>
          <cell r="P8" t="str">
            <v>MMBs.</v>
          </cell>
          <cell r="R8">
            <v>4.1285347043701801</v>
          </cell>
        </row>
        <row r="9">
          <cell r="K9">
            <v>5198087333.4516058</v>
          </cell>
          <cell r="P9" t="str">
            <v>MMBs.</v>
          </cell>
          <cell r="R9">
            <v>4.4394812680115274</v>
          </cell>
        </row>
        <row r="10">
          <cell r="K10">
            <v>5346591352.5022221</v>
          </cell>
          <cell r="P10" t="str">
            <v>MMBs.</v>
          </cell>
          <cell r="R10">
            <v>4.6930835734870318</v>
          </cell>
        </row>
        <row r="11">
          <cell r="K11">
            <v>5606953902.2911491</v>
          </cell>
          <cell r="P11" t="str">
            <v>MMBs.</v>
          </cell>
          <cell r="R11">
            <v>4.9442119944211989</v>
          </cell>
        </row>
        <row r="12">
          <cell r="K12">
            <v>5543802024.0207663</v>
          </cell>
          <cell r="P12" t="str">
            <v>MMBs.</v>
          </cell>
          <cell r="R12">
            <v>7.9690594059405937</v>
          </cell>
        </row>
        <row r="13">
          <cell r="K13">
            <v>5350405415.4201136</v>
          </cell>
          <cell r="P13" t="str">
            <v>MMBs.</v>
          </cell>
          <cell r="R13">
            <v>6.9726996966632964</v>
          </cell>
        </row>
        <row r="14">
          <cell r="K14">
            <v>5134173390.0373688</v>
          </cell>
          <cell r="P14" t="str">
            <v>MMBs.</v>
          </cell>
          <cell r="R14">
            <v>8.3179611650485441</v>
          </cell>
        </row>
        <row r="15">
          <cell r="K15">
            <v>4931316509.7354622</v>
          </cell>
          <cell r="P15" t="str">
            <v>MMBs.</v>
          </cell>
          <cell r="R15">
            <v>10.157961783439491</v>
          </cell>
        </row>
        <row r="16">
          <cell r="K16">
            <v>4842760591.7665167</v>
          </cell>
          <cell r="P16" t="str">
            <v>MMBs.</v>
          </cell>
          <cell r="R16">
            <v>9.5747508305647848</v>
          </cell>
        </row>
        <row r="17">
          <cell r="K17">
            <v>4157953808.9035029</v>
          </cell>
          <cell r="P17" t="str">
            <v>MMBs.</v>
          </cell>
          <cell r="R17">
            <v>7.2636968766001031</v>
          </cell>
        </row>
        <row r="18">
          <cell r="K18">
            <v>3813776279.9016376</v>
          </cell>
          <cell r="P18" t="str">
            <v>MMBs.</v>
          </cell>
          <cell r="R18">
            <v>6.7440643863179073</v>
          </cell>
        </row>
        <row r="19">
          <cell r="K19">
            <v>4082658229.5885253</v>
          </cell>
          <cell r="P19" t="str">
            <v>MMBs.</v>
          </cell>
          <cell r="R19">
            <v>6.6833272528274348</v>
          </cell>
        </row>
        <row r="20">
          <cell r="K20">
            <v>5115150667.6650476</v>
          </cell>
          <cell r="P20" t="str">
            <v>MMBs.</v>
          </cell>
          <cell r="R20">
            <v>6.0929791271347247</v>
          </cell>
        </row>
        <row r="21">
          <cell r="K21">
            <v>6306232103.201685</v>
          </cell>
          <cell r="P21" t="str">
            <v>MMBs.</v>
          </cell>
          <cell r="R21">
            <v>4.9171974522293</v>
          </cell>
        </row>
        <row r="22">
          <cell r="K22">
            <v>7593530674.6132917</v>
          </cell>
          <cell r="P22" t="str">
            <v>MMBs.</v>
          </cell>
          <cell r="R22">
            <v>5.7403198653198659</v>
          </cell>
        </row>
        <row r="23">
          <cell r="K23">
            <v>10550555900.46867</v>
          </cell>
          <cell r="P23" t="str">
            <v>MMBs.</v>
          </cell>
          <cell r="R23">
            <v>9.1433384379785601</v>
          </cell>
        </row>
        <row r="24">
          <cell r="K24">
            <v>14042639445.432581</v>
          </cell>
          <cell r="P24" t="str">
            <v>MMBs.</v>
          </cell>
          <cell r="R24">
            <v>5.9257415473968056</v>
          </cell>
        </row>
        <row r="25">
          <cell r="K25">
            <v>15268713591.439054</v>
          </cell>
          <cell r="P25" t="str">
            <v>MMBs.</v>
          </cell>
          <cell r="R25">
            <v>11.225867989317054</v>
          </cell>
        </row>
        <row r="26">
          <cell r="K26">
            <v>14928153787.747496</v>
          </cell>
          <cell r="P26" t="str">
            <v>MMBs.</v>
          </cell>
          <cell r="R26">
            <v>12.348599670510708</v>
          </cell>
        </row>
        <row r="27">
          <cell r="K27">
            <v>14570236812.461651</v>
          </cell>
          <cell r="P27" t="str">
            <v>MMBs.</v>
          </cell>
          <cell r="R27">
            <v>8.4755956511681685</v>
          </cell>
        </row>
        <row r="28">
          <cell r="K28">
            <v>14547087729.758169</v>
          </cell>
          <cell r="P28" t="str">
            <v>MMBs.</v>
          </cell>
          <cell r="R28">
            <v>7.1020081748711572</v>
          </cell>
        </row>
        <row r="29">
          <cell r="K29">
            <v>12731613173.00741</v>
          </cell>
          <cell r="P29" t="str">
            <v>MMBs.</v>
          </cell>
          <cell r="R29">
            <v>8.2433909506863241</v>
          </cell>
        </row>
        <row r="30">
          <cell r="K30">
            <v>11695055549.486229</v>
          </cell>
          <cell r="P30" t="str">
            <v>MMBs.</v>
          </cell>
          <cell r="R30">
            <v>8.7836863452005396</v>
          </cell>
        </row>
        <row r="31">
          <cell r="K31">
            <v>10265582724.770792</v>
          </cell>
          <cell r="P31" t="str">
            <v>MMBs.</v>
          </cell>
          <cell r="R31">
            <v>5.3970912401763469</v>
          </cell>
        </row>
        <row r="32">
          <cell r="K32">
            <v>13953506969.409891</v>
          </cell>
          <cell r="P32" t="str">
            <v>MMBs.</v>
          </cell>
          <cell r="R32">
            <v>10.6232325100459</v>
          </cell>
        </row>
        <row r="33">
          <cell r="K33">
            <v>17671056371.639038</v>
          </cell>
          <cell r="P33" t="str">
            <v>MMBs.</v>
          </cell>
          <cell r="R33">
            <v>8.3037439675929274</v>
          </cell>
        </row>
        <row r="34">
          <cell r="K34">
            <v>20687334007.020927</v>
          </cell>
          <cell r="P34" t="str">
            <v>MMBs.</v>
          </cell>
          <cell r="R34">
            <v>8.525410283107739</v>
          </cell>
        </row>
        <row r="35">
          <cell r="K35">
            <v>22490427370.03754</v>
          </cell>
          <cell r="P35" t="str">
            <v>MMBs.</v>
          </cell>
          <cell r="R35">
            <v>9.7952968571254502</v>
          </cell>
        </row>
        <row r="36">
          <cell r="K36">
            <v>21107757576.267357</v>
          </cell>
          <cell r="P36" t="str">
            <v>MMBs.</v>
          </cell>
          <cell r="R36">
            <v>11.564506867668637</v>
          </cell>
        </row>
        <row r="37">
          <cell r="K37">
            <v>20327553713.526875</v>
          </cell>
          <cell r="P37" t="str">
            <v>MMBs.</v>
          </cell>
          <cell r="R37">
            <v>10.058263626080523</v>
          </cell>
        </row>
        <row r="38">
          <cell r="K38">
            <v>18438793771.663593</v>
          </cell>
          <cell r="P38" t="str">
            <v>MMBs.</v>
          </cell>
          <cell r="R38">
            <v>13.816754083663348</v>
          </cell>
        </row>
        <row r="39">
          <cell r="K39">
            <v>17440834812.861614</v>
          </cell>
          <cell r="P39" t="str">
            <v>MMBs.</v>
          </cell>
          <cell r="R39">
            <v>14.878079043555859</v>
          </cell>
        </row>
        <row r="40">
          <cell r="K40">
            <v>15870093668.919586</v>
          </cell>
          <cell r="P40" t="str">
            <v>MMBs.</v>
          </cell>
          <cell r="R40">
            <v>13.685090380703283</v>
          </cell>
        </row>
        <row r="41">
          <cell r="K41">
            <v>15066796079.940193</v>
          </cell>
          <cell r="P41" t="str">
            <v>MMBs.</v>
          </cell>
          <cell r="R41">
            <v>15.169554431552731</v>
          </cell>
        </row>
        <row r="42">
          <cell r="K42">
            <v>14423192640.528137</v>
          </cell>
          <cell r="P42" t="str">
            <v>MMBs.</v>
          </cell>
          <cell r="R42">
            <v>25.540997918857791</v>
          </cell>
        </row>
        <row r="43">
          <cell r="K43">
            <v>14934652751.943951</v>
          </cell>
          <cell r="P43" t="str">
            <v>MMBs.</v>
          </cell>
          <cell r="R43">
            <v>18.859071368743486</v>
          </cell>
        </row>
        <row r="44">
          <cell r="K44">
            <v>34997748800.236877</v>
          </cell>
          <cell r="P44" t="str">
            <v>MMBs.</v>
          </cell>
          <cell r="R44">
            <v>16.761820592134335</v>
          </cell>
        </row>
        <row r="45">
          <cell r="K45">
            <v>35370184648.033951</v>
          </cell>
          <cell r="P45" t="str">
            <v>MMBs.</v>
          </cell>
          <cell r="R45">
            <v>17.6272040302267</v>
          </cell>
        </row>
        <row r="46">
          <cell r="K46">
            <v>34073139795.289478</v>
          </cell>
          <cell r="P46" t="str">
            <v>MMBs.</v>
          </cell>
          <cell r="R46">
            <v>11.613400925721839</v>
          </cell>
        </row>
        <row r="47">
          <cell r="K47">
            <v>32977661188.321392</v>
          </cell>
          <cell r="P47" t="str">
            <v>MMBs.</v>
          </cell>
          <cell r="R47">
            <v>11.834371108343712</v>
          </cell>
        </row>
        <row r="48">
          <cell r="K48">
            <v>35467240079.997314</v>
          </cell>
          <cell r="P48" t="str">
            <v>MMBs.</v>
          </cell>
          <cell r="R48">
            <v>11.220844443744559</v>
          </cell>
        </row>
        <row r="49">
          <cell r="K49">
            <v>36765202218.458519</v>
          </cell>
          <cell r="P49" t="str">
            <v>MMBs.</v>
          </cell>
          <cell r="R49">
            <v>8.5394131379286566</v>
          </cell>
        </row>
        <row r="50">
          <cell r="K50">
            <v>38949645238.915367</v>
          </cell>
          <cell r="P50" t="str">
            <v>MMBs.</v>
          </cell>
          <cell r="R50">
            <v>12.799121020473791</v>
          </cell>
        </row>
        <row r="51">
          <cell r="K51">
            <v>34624668617.721931</v>
          </cell>
          <cell r="P51" t="str">
            <v>MMBs.</v>
          </cell>
          <cell r="R51">
            <v>7.6265660047048529</v>
          </cell>
        </row>
        <row r="52">
          <cell r="K52">
            <v>56339146860.414246</v>
          </cell>
          <cell r="P52" t="str">
            <v>MMBs.</v>
          </cell>
          <cell r="R52">
            <v>9.7738662087268775</v>
          </cell>
        </row>
        <row r="53">
          <cell r="K53">
            <v>49663388662.73185</v>
          </cell>
          <cell r="P53" t="str">
            <v>MMBs.</v>
          </cell>
          <cell r="R53">
            <v>8.9122508563415241</v>
          </cell>
        </row>
        <row r="54">
          <cell r="K54">
            <v>48390075537.386169</v>
          </cell>
          <cell r="P54" t="str">
            <v>MMBs.</v>
          </cell>
          <cell r="R54">
            <v>8.5008415821744876</v>
          </cell>
        </row>
        <row r="55">
          <cell r="K55">
            <v>57329132060.490929</v>
          </cell>
          <cell r="P55" t="str">
            <v>MMBs.</v>
          </cell>
          <cell r="R55">
            <v>7.2798682454357335</v>
          </cell>
        </row>
        <row r="56">
          <cell r="K56">
            <v>131027251568.06938</v>
          </cell>
          <cell r="P56" t="str">
            <v>MMBs.</v>
          </cell>
          <cell r="R56">
            <v>8.5223700219658181</v>
          </cell>
        </row>
      </sheetData>
      <sheetData sheetId="2"/>
      <sheetData sheetId="3"/>
      <sheetData sheetId="4"/>
      <sheetData sheetId="5">
        <row r="3">
          <cell r="N3">
            <v>-7.450460751715922</v>
          </cell>
        </row>
        <row r="4">
          <cell r="N4">
            <v>34.26791520407113</v>
          </cell>
        </row>
        <row r="5">
          <cell r="N5">
            <v>-8.968091145335304</v>
          </cell>
        </row>
        <row r="6">
          <cell r="N6">
            <v>398.69151574012034</v>
          </cell>
        </row>
        <row r="7">
          <cell r="N7">
            <v>92.385746791473423</v>
          </cell>
        </row>
        <row r="8">
          <cell r="N8">
            <v>-350.88388750101348</v>
          </cell>
        </row>
        <row r="9">
          <cell r="N9">
            <v>-513.66992202277652</v>
          </cell>
        </row>
        <row r="10">
          <cell r="N10">
            <v>-37.001496449594754</v>
          </cell>
        </row>
        <row r="11">
          <cell r="N11">
            <v>27.569077407198211</v>
          </cell>
        </row>
        <row r="12">
          <cell r="N12">
            <v>26.027689055858453</v>
          </cell>
        </row>
        <row r="13">
          <cell r="N13">
            <v>185.21764651730814</v>
          </cell>
        </row>
        <row r="14">
          <cell r="N14">
            <v>246.31605738495375</v>
          </cell>
        </row>
        <row r="15">
          <cell r="N15">
            <v>231.0767859055253</v>
          </cell>
        </row>
        <row r="16">
          <cell r="N16">
            <v>-32.828904946591145</v>
          </cell>
        </row>
        <row r="17">
          <cell r="N17">
            <v>80.936198460894531</v>
          </cell>
        </row>
        <row r="18">
          <cell r="N18">
            <v>-11.442128944676588</v>
          </cell>
        </row>
        <row r="19">
          <cell r="N19">
            <v>80.942732086984137</v>
          </cell>
        </row>
        <row r="20">
          <cell r="N20">
            <v>302.0264103360974</v>
          </cell>
        </row>
        <row r="21">
          <cell r="N21">
            <v>37.427264104893347</v>
          </cell>
        </row>
        <row r="22">
          <cell r="N22">
            <v>1121.1401254812702</v>
          </cell>
        </row>
        <row r="23">
          <cell r="N23">
            <v>388.13938036872213</v>
          </cell>
        </row>
        <row r="24">
          <cell r="N24">
            <v>414.50479722932675</v>
          </cell>
        </row>
        <row r="25">
          <cell r="N25">
            <v>-293.52021426708217</v>
          </cell>
        </row>
        <row r="26">
          <cell r="N26">
            <v>-83.21931291387456</v>
          </cell>
        </row>
        <row r="27">
          <cell r="N27">
            <v>103.87237190275766</v>
          </cell>
        </row>
        <row r="28">
          <cell r="N28">
            <v>500.89197013077427</v>
          </cell>
        </row>
        <row r="29">
          <cell r="N29">
            <v>78.00405724168057</v>
          </cell>
        </row>
        <row r="30">
          <cell r="N30">
            <v>-299.02539751749566</v>
          </cell>
        </row>
        <row r="31">
          <cell r="N31">
            <v>5722.4229996452086</v>
          </cell>
        </row>
        <row r="32">
          <cell r="N32">
            <v>43588.764953044236</v>
          </cell>
        </row>
        <row r="33">
          <cell r="N33">
            <v>109232.0347499435</v>
          </cell>
        </row>
        <row r="34">
          <cell r="N34">
            <v>189699.41051005883</v>
          </cell>
        </row>
        <row r="35">
          <cell r="N35">
            <v>163042.11042545747</v>
          </cell>
        </row>
        <row r="36">
          <cell r="N36">
            <v>339027.23212245037</v>
          </cell>
        </row>
        <row r="37">
          <cell r="N37">
            <v>-38190.071288503874</v>
          </cell>
        </row>
        <row r="38">
          <cell r="N38">
            <v>-196707.43409124145</v>
          </cell>
        </row>
        <row r="39">
          <cell r="N39">
            <v>-587848.82044570008</v>
          </cell>
        </row>
        <row r="40">
          <cell r="N40">
            <v>2472160.0323215895</v>
          </cell>
        </row>
        <row r="41">
          <cell r="N41">
            <v>994563.82272858697</v>
          </cell>
        </row>
        <row r="42">
          <cell r="N42">
            <v>-1264657.537848274</v>
          </cell>
        </row>
        <row r="43">
          <cell r="N43">
            <v>1294186.7704894189</v>
          </cell>
        </row>
        <row r="44">
          <cell r="N44">
            <v>-435914.58485729055</v>
          </cell>
        </row>
        <row r="45">
          <cell r="N45">
            <v>-3074359.2581702918</v>
          </cell>
        </row>
        <row r="46">
          <cell r="N46">
            <v>-13243652.654647438</v>
          </cell>
        </row>
        <row r="47">
          <cell r="N47">
            <v>-1297195.4502532438</v>
          </cell>
        </row>
        <row r="48">
          <cell r="N48">
            <v>-2325084.5051799463</v>
          </cell>
        </row>
        <row r="49">
          <cell r="N49">
            <v>63492722.207808629</v>
          </cell>
        </row>
        <row r="50">
          <cell r="N50">
            <v>-11236221.089574143</v>
          </cell>
        </row>
        <row r="51">
          <cell r="N51">
            <v>79341821.180609033</v>
          </cell>
        </row>
        <row r="52">
          <cell r="N52">
            <v>40683572.819191448</v>
          </cell>
        </row>
        <row r="53">
          <cell r="N53">
            <v>91226027.680447057</v>
          </cell>
        </row>
        <row r="54">
          <cell r="N54">
            <v>87827159.753331974</v>
          </cell>
        </row>
        <row r="55">
          <cell r="N55">
            <v>87281106.270187542</v>
          </cell>
        </row>
        <row r="56">
          <cell r="N56">
            <v>1148324813.1191769</v>
          </cell>
        </row>
      </sheetData>
      <sheetData sheetId="6">
        <row r="3">
          <cell r="F3">
            <v>0.26558697643295981</v>
          </cell>
        </row>
        <row r="4">
          <cell r="F4">
            <v>0.32540859739457317</v>
          </cell>
        </row>
        <row r="5">
          <cell r="F5">
            <v>0.35527986937362716</v>
          </cell>
        </row>
        <row r="6">
          <cell r="F6">
            <v>0.54076867750379431</v>
          </cell>
        </row>
        <row r="7">
          <cell r="F7">
            <v>0.58467293840522627</v>
          </cell>
        </row>
        <row r="8">
          <cell r="F8">
            <v>0.58491302608588058</v>
          </cell>
        </row>
        <row r="9">
          <cell r="F9">
            <v>0.69800722064895449</v>
          </cell>
        </row>
        <row r="10">
          <cell r="F10">
            <v>0.72514886881631746</v>
          </cell>
        </row>
        <row r="11">
          <cell r="F11">
            <v>0.63448818909603799</v>
          </cell>
        </row>
        <row r="12">
          <cell r="F12">
            <v>0.60531683048039397</v>
          </cell>
        </row>
        <row r="13">
          <cell r="F13">
            <v>0.81368466895817737</v>
          </cell>
        </row>
        <row r="14">
          <cell r="F14">
            <v>0.81152743148831874</v>
          </cell>
        </row>
        <row r="15">
          <cell r="F15">
            <v>1.4454096720747673</v>
          </cell>
        </row>
        <row r="16">
          <cell r="F16">
            <v>3.5536715630642317</v>
          </cell>
        </row>
        <row r="17">
          <cell r="F17">
            <v>2.4266399913052061</v>
          </cell>
        </row>
        <row r="18">
          <cell r="F18">
            <v>2.2705051548271991</v>
          </cell>
        </row>
        <row r="19">
          <cell r="F19">
            <v>2.1594125957683947</v>
          </cell>
        </row>
        <row r="20">
          <cell r="F20">
            <v>1.5730389421273931</v>
          </cell>
        </row>
        <row r="21">
          <cell r="F21">
            <v>2.1305875173125743</v>
          </cell>
        </row>
        <row r="22">
          <cell r="F22">
            <v>2.1689016616069838</v>
          </cell>
        </row>
        <row r="23">
          <cell r="F23">
            <v>1.6617743434266758</v>
          </cell>
        </row>
        <row r="24">
          <cell r="F24">
            <v>0.87447251993095443</v>
          </cell>
        </row>
        <row r="25">
          <cell r="F25">
            <v>0.56075080045629688</v>
          </cell>
        </row>
        <row r="26">
          <cell r="F26">
            <v>0.87257964226914919</v>
          </cell>
        </row>
        <row r="27">
          <cell r="F27">
            <v>0.67730701283808836</v>
          </cell>
        </row>
        <row r="28">
          <cell r="F28">
            <v>0.38293162720931267</v>
          </cell>
        </row>
        <row r="29">
          <cell r="F29">
            <v>0.64254796506336942</v>
          </cell>
        </row>
        <row r="30">
          <cell r="F30">
            <v>0.5084625113732455</v>
          </cell>
        </row>
        <row r="31">
          <cell r="F31">
            <v>1.2974170591048184</v>
          </cell>
        </row>
        <row r="32">
          <cell r="F32">
            <v>1.3255698191008263</v>
          </cell>
        </row>
        <row r="33">
          <cell r="F33">
            <v>0.77157385228011299</v>
          </cell>
        </row>
        <row r="34">
          <cell r="F34">
            <v>0.47812754872713564</v>
          </cell>
        </row>
        <row r="35">
          <cell r="F35">
            <v>0.34995039717995385</v>
          </cell>
        </row>
        <row r="36">
          <cell r="F36">
            <v>0.36706261029662179</v>
          </cell>
        </row>
        <row r="37">
          <cell r="F37">
            <v>0.29534299589094209</v>
          </cell>
        </row>
        <row r="38">
          <cell r="F38">
            <v>0.75567748370169896</v>
          </cell>
        </row>
        <row r="39">
          <cell r="F39">
            <v>0.64995716208968124</v>
          </cell>
        </row>
        <row r="40">
          <cell r="F40">
            <v>0.19167804155532089</v>
          </cell>
        </row>
        <row r="41">
          <cell r="F41">
            <v>0.31471458466752961</v>
          </cell>
        </row>
        <row r="42">
          <cell r="F42">
            <v>0.71261527604208985</v>
          </cell>
        </row>
        <row r="43">
          <cell r="F43">
            <v>0.42305451971857855</v>
          </cell>
        </row>
        <row r="44">
          <cell r="F44">
            <v>0.167044007805524</v>
          </cell>
        </row>
        <row r="45">
          <cell r="F45">
            <v>0.12331821470839546</v>
          </cell>
        </row>
        <row r="46">
          <cell r="F46">
            <v>0.30504156074719596</v>
          </cell>
        </row>
        <row r="47">
          <cell r="F47">
            <v>0.46614876003360767</v>
          </cell>
        </row>
        <row r="48">
          <cell r="F48">
            <v>0.48705835492081889</v>
          </cell>
        </row>
        <row r="49">
          <cell r="F49">
            <v>0.42233998801356543</v>
          </cell>
        </row>
        <row r="50">
          <cell r="F50">
            <v>0.17839543092520505</v>
          </cell>
        </row>
        <row r="51">
          <cell r="F51">
            <v>9.1152409288376007E-2</v>
          </cell>
        </row>
        <row r="52">
          <cell r="F52">
            <v>9.71204116453315E-2</v>
          </cell>
        </row>
        <row r="53">
          <cell r="F53">
            <v>0.30600337418414036</v>
          </cell>
        </row>
        <row r="54">
          <cell r="F54">
            <v>0.2237960914207974</v>
          </cell>
        </row>
        <row r="55">
          <cell r="F55">
            <v>0.26944198236461531</v>
          </cell>
        </row>
        <row r="56">
          <cell r="F56">
            <v>0.19583348703141742</v>
          </cell>
        </row>
        <row r="57">
          <cell r="F57">
            <v>9.0770656991379789E-2</v>
          </cell>
        </row>
        <row r="58">
          <cell r="F58">
            <v>8.9154391098137161E-3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G13" sqref="G13"/>
    </sheetView>
  </sheetViews>
  <sheetFormatPr baseColWidth="10" defaultColWidth="12.625" defaultRowHeight="15" customHeight="1" x14ac:dyDescent="0.4"/>
  <cols>
    <col min="1" max="26" width="7.625" style="8" customWidth="1"/>
    <col min="27" max="16384" width="12.625" style="8"/>
  </cols>
  <sheetData>
    <row r="1" spans="1:2" ht="18" x14ac:dyDescent="0.4">
      <c r="A1" s="12" t="s">
        <v>0</v>
      </c>
    </row>
    <row r="2" spans="1:2" ht="18" x14ac:dyDescent="0.4">
      <c r="A2" s="9" t="s">
        <v>1</v>
      </c>
      <c r="B2" s="8" t="s">
        <v>2</v>
      </c>
    </row>
    <row r="3" spans="1:2" ht="18" x14ac:dyDescent="0.4">
      <c r="A3" s="9" t="s">
        <v>3</v>
      </c>
      <c r="B3" s="8" t="s">
        <v>4</v>
      </c>
    </row>
    <row r="4" spans="1:2" ht="18" x14ac:dyDescent="0.4">
      <c r="A4" s="9" t="s">
        <v>5</v>
      </c>
      <c r="B4" s="8" t="s">
        <v>6</v>
      </c>
    </row>
    <row r="5" spans="1:2" ht="18" x14ac:dyDescent="0.4">
      <c r="A5" s="9" t="s">
        <v>7</v>
      </c>
      <c r="B5" s="8" t="s">
        <v>41</v>
      </c>
    </row>
    <row r="6" spans="1:2" ht="18" x14ac:dyDescent="0.4">
      <c r="A6" s="9" t="s">
        <v>8</v>
      </c>
      <c r="B6" s="8" t="s">
        <v>9</v>
      </c>
    </row>
    <row r="7" spans="1:2" ht="18" x14ac:dyDescent="0.4">
      <c r="A7" s="9" t="s">
        <v>10</v>
      </c>
      <c r="B7" s="8" t="s">
        <v>11</v>
      </c>
    </row>
    <row r="8" spans="1:2" ht="18" x14ac:dyDescent="0.4">
      <c r="A8" s="9" t="s">
        <v>12</v>
      </c>
      <c r="B8" s="8" t="s">
        <v>13</v>
      </c>
    </row>
    <row r="9" spans="1:2" ht="18" x14ac:dyDescent="0.4">
      <c r="A9" s="9" t="s">
        <v>14</v>
      </c>
      <c r="B9" s="8" t="s">
        <v>15</v>
      </c>
    </row>
    <row r="10" spans="1:2" ht="18" x14ac:dyDescent="0.4">
      <c r="A10" s="9" t="s">
        <v>16</v>
      </c>
      <c r="B10" s="8" t="s">
        <v>36</v>
      </c>
    </row>
    <row r="11" spans="1:2" ht="18" x14ac:dyDescent="0.4">
      <c r="A11" s="9" t="s">
        <v>17</v>
      </c>
      <c r="B11" s="8" t="s">
        <v>40</v>
      </c>
    </row>
    <row r="12" spans="1:2" ht="18" x14ac:dyDescent="0.4">
      <c r="A12" s="9" t="s">
        <v>18</v>
      </c>
      <c r="B12" s="8" t="s">
        <v>20</v>
      </c>
    </row>
    <row r="13" spans="1:2" ht="18" x14ac:dyDescent="0.4">
      <c r="A13" s="9" t="s">
        <v>19</v>
      </c>
      <c r="B13" s="8" t="s">
        <v>22</v>
      </c>
    </row>
    <row r="14" spans="1:2" ht="18" x14ac:dyDescent="0.4">
      <c r="A14" s="9" t="s">
        <v>21</v>
      </c>
      <c r="B14" s="8" t="s">
        <v>24</v>
      </c>
    </row>
    <row r="15" spans="1:2" ht="18" x14ac:dyDescent="0.4">
      <c r="A15" s="9" t="s">
        <v>23</v>
      </c>
      <c r="B15" s="8" t="s">
        <v>46</v>
      </c>
    </row>
    <row r="16" spans="1:2" ht="15" customHeight="1" x14ac:dyDescent="0.4">
      <c r="A16" s="10" t="s">
        <v>47</v>
      </c>
      <c r="B16" s="8" t="s">
        <v>50</v>
      </c>
    </row>
    <row r="17" spans="1:2" ht="15" customHeight="1" x14ac:dyDescent="0.4">
      <c r="A17" s="10" t="s">
        <v>48</v>
      </c>
      <c r="B17" s="8" t="s">
        <v>51</v>
      </c>
    </row>
    <row r="18" spans="1:2" ht="15" customHeight="1" x14ac:dyDescent="0.4">
      <c r="A18" s="10" t="s">
        <v>49</v>
      </c>
      <c r="B18" s="8" t="s">
        <v>52</v>
      </c>
    </row>
    <row r="19" spans="1:2" ht="18" x14ac:dyDescent="0.4"/>
    <row r="20" spans="1:2" ht="18" x14ac:dyDescent="0.4"/>
    <row r="21" spans="1:2" ht="15.75" customHeight="1" x14ac:dyDescent="0.4"/>
    <row r="22" spans="1:2" ht="15.75" customHeight="1" x14ac:dyDescent="0.4"/>
    <row r="23" spans="1:2" ht="15.75" customHeight="1" x14ac:dyDescent="0.4">
      <c r="A23" s="11" t="s">
        <v>25</v>
      </c>
    </row>
    <row r="24" spans="1:2" ht="15.75" customHeight="1" x14ac:dyDescent="0.4">
      <c r="A24" s="8" t="s">
        <v>39</v>
      </c>
    </row>
    <row r="25" spans="1:2" ht="15.75" customHeight="1" x14ac:dyDescent="0.4">
      <c r="A25" s="8" t="s">
        <v>42</v>
      </c>
    </row>
    <row r="26" spans="1:2" ht="15.75" customHeight="1" x14ac:dyDescent="0.4"/>
    <row r="27" spans="1:2" ht="15.75" customHeight="1" x14ac:dyDescent="0.4"/>
    <row r="28" spans="1:2" ht="15.75" customHeight="1" x14ac:dyDescent="0.4"/>
    <row r="29" spans="1:2" ht="15.75" customHeight="1" x14ac:dyDescent="0.4"/>
    <row r="30" spans="1:2" ht="15.75" customHeight="1" x14ac:dyDescent="0.4"/>
    <row r="31" spans="1:2" ht="15.75" customHeight="1" x14ac:dyDescent="0.4"/>
    <row r="32" spans="1: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53" sqref="C53"/>
    </sheetView>
  </sheetViews>
  <sheetFormatPr baseColWidth="10" defaultColWidth="12.625" defaultRowHeight="15" customHeight="1" x14ac:dyDescent="0.4"/>
  <cols>
    <col min="1" max="2" width="12.625" style="8"/>
    <col min="3" max="3" width="19" style="8" customWidth="1"/>
    <col min="4" max="4" width="7.625" style="8" customWidth="1"/>
    <col min="5" max="5" width="12.625" style="66"/>
    <col min="6" max="28" width="7.625" style="8" customWidth="1"/>
    <col min="29" max="16384" width="12.625" style="8"/>
  </cols>
  <sheetData>
    <row r="1" spans="1:6" ht="18" x14ac:dyDescent="0.4">
      <c r="A1" s="30" t="s">
        <v>63</v>
      </c>
      <c r="C1" s="3" t="s">
        <v>32</v>
      </c>
      <c r="D1" s="13">
        <v>7</v>
      </c>
    </row>
    <row r="2" spans="1:6" ht="18" x14ac:dyDescent="0.4">
      <c r="A2" s="68">
        <v>1960</v>
      </c>
      <c r="B2" s="79">
        <f>[1]PDVSA!R2</f>
        <v>3.6477683956574185</v>
      </c>
      <c r="C2" s="3" t="s">
        <v>33</v>
      </c>
      <c r="D2" s="13">
        <v>7</v>
      </c>
      <c r="F2" s="15"/>
    </row>
    <row r="3" spans="1:6" ht="18" x14ac:dyDescent="0.4">
      <c r="A3" s="68">
        <v>1961</v>
      </c>
      <c r="B3" s="79">
        <f>[1]PDVSA!R3</f>
        <v>4.040277777777777</v>
      </c>
      <c r="C3" s="3" t="s">
        <v>34</v>
      </c>
      <c r="D3" s="13">
        <v>12</v>
      </c>
      <c r="F3" s="15"/>
    </row>
    <row r="4" spans="1:6" ht="15" customHeight="1" x14ac:dyDescent="0.4">
      <c r="A4" s="68">
        <v>1962</v>
      </c>
      <c r="B4" s="79">
        <f>[1]PDVSA!R4</f>
        <v>4.4265842349304476</v>
      </c>
      <c r="F4" s="15"/>
    </row>
    <row r="5" spans="1:6" ht="15" customHeight="1" x14ac:dyDescent="0.4">
      <c r="A5" s="68">
        <v>1963</v>
      </c>
      <c r="B5" s="79">
        <f>[1]PDVSA!R5</f>
        <v>5.2899224806201541</v>
      </c>
      <c r="F5" s="15"/>
    </row>
    <row r="6" spans="1:6" ht="15" customHeight="1" x14ac:dyDescent="0.4">
      <c r="A6" s="68">
        <v>1964</v>
      </c>
      <c r="B6" s="79">
        <f>[1]PDVSA!R6</f>
        <v>4.5501392757660168</v>
      </c>
      <c r="F6" s="15"/>
    </row>
    <row r="7" spans="1:6" ht="15" customHeight="1" x14ac:dyDescent="0.4">
      <c r="A7" s="68">
        <v>1965</v>
      </c>
      <c r="B7" s="79">
        <f>[1]PDVSA!R7</f>
        <v>4.2710765239948119</v>
      </c>
      <c r="F7" s="15"/>
    </row>
    <row r="8" spans="1:6" ht="15" customHeight="1" x14ac:dyDescent="0.4">
      <c r="A8" s="68">
        <v>1966</v>
      </c>
      <c r="B8" s="79">
        <f>[1]PDVSA!R8</f>
        <v>4.1285347043701801</v>
      </c>
      <c r="F8" s="15"/>
    </row>
    <row r="9" spans="1:6" ht="15" customHeight="1" x14ac:dyDescent="0.4">
      <c r="A9" s="68">
        <v>1967</v>
      </c>
      <c r="B9" s="79">
        <f>[1]PDVSA!R9</f>
        <v>4.4394812680115274</v>
      </c>
      <c r="F9" s="15"/>
    </row>
    <row r="10" spans="1:6" ht="15" customHeight="1" x14ac:dyDescent="0.4">
      <c r="A10" s="68">
        <v>1968</v>
      </c>
      <c r="B10" s="79">
        <f>[1]PDVSA!R10</f>
        <v>4.6930835734870318</v>
      </c>
      <c r="F10" s="15"/>
    </row>
    <row r="11" spans="1:6" ht="15" customHeight="1" x14ac:dyDescent="0.4">
      <c r="A11" s="68">
        <v>1969</v>
      </c>
      <c r="B11" s="79">
        <f>[1]PDVSA!R11</f>
        <v>4.9442119944211989</v>
      </c>
      <c r="F11" s="15"/>
    </row>
    <row r="12" spans="1:6" ht="15" customHeight="1" x14ac:dyDescent="0.4">
      <c r="A12" s="68">
        <v>1970</v>
      </c>
      <c r="B12" s="79">
        <f>[1]PDVSA!R12</f>
        <v>7.9690594059405937</v>
      </c>
      <c r="F12" s="15"/>
    </row>
    <row r="13" spans="1:6" ht="15" customHeight="1" x14ac:dyDescent="0.4">
      <c r="A13" s="68">
        <v>1971</v>
      </c>
      <c r="B13" s="79">
        <f>[1]PDVSA!R13</f>
        <v>6.9726996966632964</v>
      </c>
      <c r="F13" s="15"/>
    </row>
    <row r="14" spans="1:6" ht="15" customHeight="1" x14ac:dyDescent="0.4">
      <c r="A14" s="68">
        <v>1972</v>
      </c>
      <c r="B14" s="79">
        <f>[1]PDVSA!R14</f>
        <v>8.3179611650485441</v>
      </c>
      <c r="F14" s="15"/>
    </row>
    <row r="15" spans="1:6" ht="15" customHeight="1" x14ac:dyDescent="0.4">
      <c r="A15" s="68">
        <v>1973</v>
      </c>
      <c r="B15" s="79">
        <f>[1]PDVSA!R15</f>
        <v>10.157961783439491</v>
      </c>
      <c r="F15" s="15"/>
    </row>
    <row r="16" spans="1:6" ht="15" customHeight="1" x14ac:dyDescent="0.4">
      <c r="A16" s="68">
        <v>1974</v>
      </c>
      <c r="B16" s="79">
        <f>[1]PDVSA!R16</f>
        <v>9.5747508305647848</v>
      </c>
      <c r="F16" s="15"/>
    </row>
    <row r="17" spans="1:6" ht="15" customHeight="1" x14ac:dyDescent="0.4">
      <c r="A17" s="68">
        <v>1975</v>
      </c>
      <c r="B17" s="79">
        <f>[1]PDVSA!R17</f>
        <v>7.2636968766001031</v>
      </c>
      <c r="F17" s="15"/>
    </row>
    <row r="18" spans="1:6" ht="15" customHeight="1" x14ac:dyDescent="0.4">
      <c r="A18" s="68">
        <v>1976</v>
      </c>
      <c r="B18" s="79">
        <f>[1]PDVSA!R18</f>
        <v>6.7440643863179073</v>
      </c>
      <c r="F18" s="15"/>
    </row>
    <row r="19" spans="1:6" ht="15" customHeight="1" x14ac:dyDescent="0.4">
      <c r="A19" s="68">
        <v>1977</v>
      </c>
      <c r="B19" s="79">
        <f>[1]PDVSA!R19</f>
        <v>6.6833272528274348</v>
      </c>
      <c r="F19" s="15"/>
    </row>
    <row r="20" spans="1:6" ht="15" customHeight="1" x14ac:dyDescent="0.4">
      <c r="A20" s="68">
        <v>1978</v>
      </c>
      <c r="B20" s="79">
        <f>[1]PDVSA!R20</f>
        <v>6.0929791271347247</v>
      </c>
      <c r="F20" s="15"/>
    </row>
    <row r="21" spans="1:6" ht="15.75" customHeight="1" x14ac:dyDescent="0.4">
      <c r="A21" s="68">
        <v>1979</v>
      </c>
      <c r="B21" s="79">
        <f>[1]PDVSA!R21</f>
        <v>4.9171974522293</v>
      </c>
      <c r="F21" s="15"/>
    </row>
    <row r="22" spans="1:6" ht="15.75" customHeight="1" x14ac:dyDescent="0.4">
      <c r="A22" s="68">
        <v>1980</v>
      </c>
      <c r="B22" s="79">
        <f>[1]PDVSA!R22</f>
        <v>5.7403198653198659</v>
      </c>
      <c r="F22" s="15"/>
    </row>
    <row r="23" spans="1:6" ht="15.75" customHeight="1" x14ac:dyDescent="0.4">
      <c r="A23" s="68">
        <v>1981</v>
      </c>
      <c r="B23" s="79">
        <f>[1]PDVSA!R23</f>
        <v>9.1433384379785601</v>
      </c>
      <c r="F23" s="15"/>
    </row>
    <row r="24" spans="1:6" ht="15.75" customHeight="1" x14ac:dyDescent="0.4">
      <c r="A24" s="68">
        <v>1982</v>
      </c>
      <c r="B24" s="79">
        <f>[1]PDVSA!R24</f>
        <v>5.9257415473968056</v>
      </c>
      <c r="F24" s="15"/>
    </row>
    <row r="25" spans="1:6" ht="15.75" customHeight="1" x14ac:dyDescent="0.4">
      <c r="A25" s="68">
        <v>1983</v>
      </c>
      <c r="B25" s="79">
        <f>[1]PDVSA!R25</f>
        <v>11.225867989317054</v>
      </c>
      <c r="F25" s="15"/>
    </row>
    <row r="26" spans="1:6" ht="15.75" customHeight="1" x14ac:dyDescent="0.4">
      <c r="A26" s="68">
        <v>1984</v>
      </c>
      <c r="B26" s="79">
        <f>[1]PDVSA!R26</f>
        <v>12.348599670510708</v>
      </c>
      <c r="F26" s="15"/>
    </row>
    <row r="27" spans="1:6" ht="15.75" customHeight="1" x14ac:dyDescent="0.4">
      <c r="A27" s="68">
        <v>1985</v>
      </c>
      <c r="B27" s="79">
        <f>[1]PDVSA!R27</f>
        <v>8.4755956511681685</v>
      </c>
      <c r="F27" s="15"/>
    </row>
    <row r="28" spans="1:6" ht="15.75" customHeight="1" x14ac:dyDescent="0.4">
      <c r="A28" s="68">
        <v>1986</v>
      </c>
      <c r="B28" s="79">
        <f>[1]PDVSA!R28</f>
        <v>7.1020081748711572</v>
      </c>
      <c r="F28" s="15"/>
    </row>
    <row r="29" spans="1:6" ht="15.75" customHeight="1" x14ac:dyDescent="0.4">
      <c r="A29" s="68">
        <v>1987</v>
      </c>
      <c r="B29" s="79">
        <f>[1]PDVSA!R29</f>
        <v>8.2433909506863241</v>
      </c>
      <c r="F29" s="15"/>
    </row>
    <row r="30" spans="1:6" ht="15.75" customHeight="1" x14ac:dyDescent="0.4">
      <c r="A30" s="68">
        <v>1988</v>
      </c>
      <c r="B30" s="79">
        <f>[1]PDVSA!R30</f>
        <v>8.7836863452005396</v>
      </c>
      <c r="F30" s="15"/>
    </row>
    <row r="31" spans="1:6" ht="15.75" customHeight="1" x14ac:dyDescent="0.4">
      <c r="A31" s="68">
        <v>1989</v>
      </c>
      <c r="B31" s="79">
        <f>[1]PDVSA!R31</f>
        <v>5.3970912401763469</v>
      </c>
      <c r="F31" s="15"/>
    </row>
    <row r="32" spans="1:6" ht="15.75" customHeight="1" x14ac:dyDescent="0.4">
      <c r="A32" s="68">
        <v>1990</v>
      </c>
      <c r="B32" s="79">
        <f>[1]PDVSA!R32</f>
        <v>10.6232325100459</v>
      </c>
      <c r="F32" s="15"/>
    </row>
    <row r="33" spans="1:6" ht="15.75" customHeight="1" x14ac:dyDescent="0.4">
      <c r="A33" s="68">
        <v>1991</v>
      </c>
      <c r="B33" s="79">
        <f>[1]PDVSA!R33</f>
        <v>8.3037439675929274</v>
      </c>
      <c r="F33" s="15"/>
    </row>
    <row r="34" spans="1:6" ht="15.75" customHeight="1" x14ac:dyDescent="0.4">
      <c r="A34" s="68">
        <v>1992</v>
      </c>
      <c r="B34" s="79">
        <f>[1]PDVSA!R34</f>
        <v>8.525410283107739</v>
      </c>
      <c r="F34" s="15"/>
    </row>
    <row r="35" spans="1:6" ht="15.75" customHeight="1" x14ac:dyDescent="0.4">
      <c r="A35" s="68">
        <v>1993</v>
      </c>
      <c r="B35" s="79">
        <f>[1]PDVSA!R35</f>
        <v>9.7952968571254502</v>
      </c>
      <c r="F35" s="15"/>
    </row>
    <row r="36" spans="1:6" ht="15.75" customHeight="1" x14ac:dyDescent="0.4">
      <c r="A36" s="68">
        <v>1994</v>
      </c>
      <c r="B36" s="79">
        <f>[1]PDVSA!R36</f>
        <v>11.564506867668637</v>
      </c>
      <c r="F36" s="15"/>
    </row>
    <row r="37" spans="1:6" ht="15.75" customHeight="1" x14ac:dyDescent="0.4">
      <c r="A37" s="68">
        <v>1995</v>
      </c>
      <c r="B37" s="79">
        <f>[1]PDVSA!R37</f>
        <v>10.058263626080523</v>
      </c>
      <c r="F37" s="15"/>
    </row>
    <row r="38" spans="1:6" ht="15.75" customHeight="1" x14ac:dyDescent="0.4">
      <c r="A38" s="68">
        <v>1996</v>
      </c>
      <c r="B38" s="79">
        <f>[1]PDVSA!R38</f>
        <v>13.816754083663348</v>
      </c>
      <c r="F38" s="15"/>
    </row>
    <row r="39" spans="1:6" ht="15.75" customHeight="1" x14ac:dyDescent="0.4">
      <c r="A39" s="68">
        <v>1997</v>
      </c>
      <c r="B39" s="79">
        <f>[1]PDVSA!R39</f>
        <v>14.878079043555859</v>
      </c>
      <c r="F39" s="15"/>
    </row>
    <row r="40" spans="1:6" ht="15.75" customHeight="1" x14ac:dyDescent="0.4">
      <c r="A40" s="68">
        <v>1998</v>
      </c>
      <c r="B40" s="79">
        <f>[1]PDVSA!R40</f>
        <v>13.685090380703283</v>
      </c>
      <c r="F40" s="15"/>
    </row>
    <row r="41" spans="1:6" ht="15.75" customHeight="1" x14ac:dyDescent="0.4">
      <c r="A41" s="68">
        <v>1999</v>
      </c>
      <c r="B41" s="79">
        <f>[1]PDVSA!R41</f>
        <v>15.169554431552731</v>
      </c>
      <c r="F41" s="15"/>
    </row>
    <row r="42" spans="1:6" ht="15.75" customHeight="1" x14ac:dyDescent="0.4">
      <c r="A42" s="68">
        <v>2000</v>
      </c>
      <c r="B42" s="79">
        <f>[1]PDVSA!R42</f>
        <v>25.540997918857791</v>
      </c>
      <c r="F42" s="15"/>
    </row>
    <row r="43" spans="1:6" ht="15.75" customHeight="1" x14ac:dyDescent="0.4">
      <c r="A43" s="68">
        <v>2001</v>
      </c>
      <c r="B43" s="79">
        <f>[1]PDVSA!R43</f>
        <v>18.859071368743486</v>
      </c>
      <c r="F43" s="15"/>
    </row>
    <row r="44" spans="1:6" ht="15.75" customHeight="1" x14ac:dyDescent="0.4">
      <c r="A44" s="68">
        <v>2002</v>
      </c>
      <c r="B44" s="79">
        <f>[1]PDVSA!R44</f>
        <v>16.761820592134335</v>
      </c>
      <c r="F44" s="15"/>
    </row>
    <row r="45" spans="1:6" ht="15.75" customHeight="1" x14ac:dyDescent="0.4">
      <c r="A45" s="68">
        <v>2003</v>
      </c>
      <c r="B45" s="79">
        <f>[1]PDVSA!R45</f>
        <v>17.6272040302267</v>
      </c>
      <c r="F45" s="15"/>
    </row>
    <row r="46" spans="1:6" ht="15.75" customHeight="1" x14ac:dyDescent="0.4">
      <c r="A46" s="68">
        <v>2004</v>
      </c>
      <c r="B46" s="79">
        <f>[1]PDVSA!R46</f>
        <v>11.613400925721839</v>
      </c>
      <c r="F46" s="15"/>
    </row>
    <row r="47" spans="1:6" ht="15.75" customHeight="1" x14ac:dyDescent="0.4">
      <c r="A47" s="68">
        <v>2005</v>
      </c>
      <c r="B47" s="79">
        <f>[1]PDVSA!R47</f>
        <v>11.834371108343712</v>
      </c>
      <c r="F47" s="15"/>
    </row>
    <row r="48" spans="1:6" ht="15.75" customHeight="1" x14ac:dyDescent="0.4">
      <c r="A48" s="68">
        <v>2006</v>
      </c>
      <c r="B48" s="79">
        <f>[1]PDVSA!R48</f>
        <v>11.220844443744559</v>
      </c>
      <c r="F48" s="15"/>
    </row>
    <row r="49" spans="1:6" ht="15.75" customHeight="1" x14ac:dyDescent="0.4">
      <c r="A49" s="68">
        <v>2007</v>
      </c>
      <c r="B49" s="79">
        <f>[1]PDVSA!R49</f>
        <v>8.5394131379286566</v>
      </c>
      <c r="F49" s="15"/>
    </row>
    <row r="50" spans="1:6" ht="15.75" customHeight="1" x14ac:dyDescent="0.4">
      <c r="A50" s="68">
        <v>2008</v>
      </c>
      <c r="B50" s="79">
        <f>[1]PDVSA!R50</f>
        <v>12.799121020473791</v>
      </c>
      <c r="F50" s="15"/>
    </row>
    <row r="51" spans="1:6" ht="15.75" customHeight="1" x14ac:dyDescent="0.4">
      <c r="A51" s="68">
        <v>2009</v>
      </c>
      <c r="B51" s="79">
        <f>[1]PDVSA!R51</f>
        <v>7.6265660047048529</v>
      </c>
      <c r="F51" s="15"/>
    </row>
    <row r="52" spans="1:6" ht="15.75" customHeight="1" x14ac:dyDescent="0.4">
      <c r="A52" s="68">
        <v>2010</v>
      </c>
      <c r="B52" s="79">
        <f>[1]PDVSA!R52</f>
        <v>9.7738662087268775</v>
      </c>
      <c r="F52" s="15"/>
    </row>
    <row r="53" spans="1:6" ht="15.75" customHeight="1" x14ac:dyDescent="0.4">
      <c r="A53" s="68">
        <v>2011</v>
      </c>
      <c r="B53" s="79">
        <f>[1]PDVSA!R53</f>
        <v>8.9122508563415241</v>
      </c>
      <c r="F53" s="15"/>
    </row>
    <row r="54" spans="1:6" ht="15.75" customHeight="1" x14ac:dyDescent="0.4">
      <c r="A54" s="68">
        <v>2012</v>
      </c>
      <c r="B54" s="79">
        <f>[1]PDVSA!R54</f>
        <v>8.5008415821744876</v>
      </c>
      <c r="F54" s="15"/>
    </row>
    <row r="55" spans="1:6" ht="15.75" customHeight="1" x14ac:dyDescent="0.4">
      <c r="A55" s="68">
        <v>2013</v>
      </c>
      <c r="B55" s="79">
        <f>[1]PDVSA!R55</f>
        <v>7.2798682454357335</v>
      </c>
      <c r="F55" s="15"/>
    </row>
    <row r="56" spans="1:6" ht="15.75" customHeight="1" x14ac:dyDescent="0.4">
      <c r="A56" s="68">
        <v>2014</v>
      </c>
      <c r="B56" s="79">
        <f>[1]PDVSA!R56</f>
        <v>8.5223700219658181</v>
      </c>
      <c r="F56" s="15"/>
    </row>
    <row r="57" spans="1:6" ht="15.75" customHeight="1" x14ac:dyDescent="0.4"/>
    <row r="58" spans="1:6" ht="15.75" customHeight="1" x14ac:dyDescent="0.4"/>
    <row r="59" spans="1:6" ht="15.75" customHeight="1" x14ac:dyDescent="0.4"/>
    <row r="60" spans="1:6" ht="15.75" customHeight="1" x14ac:dyDescent="0.4"/>
    <row r="61" spans="1:6" ht="15.75" customHeight="1" x14ac:dyDescent="0.4"/>
    <row r="62" spans="1:6" ht="15.75" customHeight="1" x14ac:dyDescent="0.4"/>
    <row r="63" spans="1:6" ht="15.75" customHeight="1" x14ac:dyDescent="0.4"/>
    <row r="64" spans="1:6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12.625" defaultRowHeight="15" customHeight="1" x14ac:dyDescent="0.4"/>
  <cols>
    <col min="1" max="1" width="10.5" style="8" customWidth="1"/>
    <col min="2" max="2" width="13.5" style="8" customWidth="1"/>
    <col min="3" max="4" width="11.875" style="8" customWidth="1"/>
    <col min="5" max="5" width="13.25" style="8" customWidth="1"/>
    <col min="6" max="6" width="16.875" style="8" customWidth="1"/>
    <col min="7" max="7" width="16.375" style="8" customWidth="1"/>
    <col min="8" max="8" width="11.75" style="8" customWidth="1"/>
    <col min="9" max="9" width="13.25" style="8" customWidth="1"/>
    <col min="10" max="10" width="9.75" style="8" customWidth="1"/>
    <col min="11" max="11" width="10.5" style="8" customWidth="1"/>
    <col min="12" max="12" width="11.375" style="8" customWidth="1"/>
    <col min="13" max="13" width="13" style="8" customWidth="1"/>
    <col min="14" max="14" width="7.625" style="8" customWidth="1"/>
    <col min="15" max="15" width="12.375" style="8" customWidth="1"/>
    <col min="16" max="29" width="7.625" style="8" customWidth="1"/>
    <col min="30" max="16384" width="12.625" style="8"/>
  </cols>
  <sheetData>
    <row r="1" spans="1:15" s="26" customFormat="1" ht="39" customHeight="1" x14ac:dyDescent="0.2">
      <c r="A1" s="30" t="s">
        <v>63</v>
      </c>
      <c r="B1" s="30" t="s">
        <v>75</v>
      </c>
      <c r="C1" s="30" t="s">
        <v>76</v>
      </c>
      <c r="D1" s="30" t="s">
        <v>77</v>
      </c>
      <c r="E1" s="30" t="s">
        <v>43</v>
      </c>
      <c r="F1" s="30" t="s">
        <v>78</v>
      </c>
      <c r="G1" s="30" t="s">
        <v>79</v>
      </c>
      <c r="H1" s="30" t="s">
        <v>291</v>
      </c>
      <c r="I1" s="30" t="s">
        <v>293</v>
      </c>
      <c r="J1" s="30" t="s">
        <v>108</v>
      </c>
      <c r="L1" s="30" t="s">
        <v>337</v>
      </c>
      <c r="M1" s="30" t="s">
        <v>339</v>
      </c>
    </row>
    <row r="2" spans="1:15" ht="18" x14ac:dyDescent="0.4">
      <c r="A2" s="3">
        <v>1961</v>
      </c>
      <c r="B2" s="21">
        <f>'15. TGpetrorecalculo'!S3*'7. Tasas de ganancia'!J2</f>
        <v>3382.4547268280885</v>
      </c>
      <c r="C2" s="21">
        <f>'14. PQ'!AE3-'14. PQ'!AD3</f>
        <v>2439.1796670251033</v>
      </c>
      <c r="D2" s="21">
        <v>127.08518936308673</v>
      </c>
      <c r="E2" s="21">
        <v>201.85139972200903</v>
      </c>
      <c r="F2" s="21">
        <f>+C2+B2+D2+E2</f>
        <v>6150.5709829382877</v>
      </c>
      <c r="G2" s="21">
        <f>'14. PQ'!P3*'11. Precios'!H3</f>
        <v>6517.2396286400381</v>
      </c>
      <c r="H2" s="14">
        <f>'14. PQ'!W3*'11. Precios'!H3</f>
        <v>6509.7891678883216</v>
      </c>
      <c r="I2" s="33">
        <f>F2/H2</f>
        <v>0.94481876821418487</v>
      </c>
      <c r="J2" s="33">
        <f>F2/G2</f>
        <v>0.94373865829784387</v>
      </c>
      <c r="K2" s="76"/>
      <c r="L2" s="33">
        <f>G2/'1. PIB'!B3</f>
        <v>0.24135880647791336</v>
      </c>
      <c r="M2" s="33">
        <f>G2/'6. Plusvalía '!B2</f>
        <v>0.75879211976972016</v>
      </c>
      <c r="O2" s="28"/>
    </row>
    <row r="3" spans="1:15" ht="18" x14ac:dyDescent="0.4">
      <c r="A3" s="3">
        <v>1962</v>
      </c>
      <c r="B3" s="21">
        <f>'15. TGpetrorecalculo'!S4*'7. Tasas de ganancia'!J3</f>
        <v>4453.0220690914648</v>
      </c>
      <c r="C3" s="21">
        <f>'14. PQ'!AE4-'14. PQ'!AD4</f>
        <v>2657.1668490898901</v>
      </c>
      <c r="D3" s="21">
        <v>97.731888110740471</v>
      </c>
      <c r="E3" s="21">
        <v>221.40665468442793</v>
      </c>
      <c r="F3" s="21">
        <f t="shared" ref="F3:F25" si="0">+C3+B3+D3+E3</f>
        <v>7429.3274609765231</v>
      </c>
      <c r="G3" s="21">
        <f>'14. PQ'!P4*'11. Precios'!H4</f>
        <v>7534.8645954906942</v>
      </c>
      <c r="H3" s="14">
        <f>'14. PQ'!W4*'11. Precios'!H4</f>
        <v>7569.1325106947661</v>
      </c>
      <c r="I3" s="33">
        <f t="shared" ref="I3:I55" si="1">F3/H3</f>
        <v>0.98152958089705711</v>
      </c>
      <c r="J3" s="33">
        <f t="shared" ref="J3:J55" si="2">F3/G3</f>
        <v>0.98599349289205129</v>
      </c>
      <c r="K3" s="76"/>
      <c r="L3" s="33">
        <f>G3/'1. PIB'!B4</f>
        <v>0.25545941377888848</v>
      </c>
      <c r="M3" s="33">
        <f>G3/'6. Plusvalía '!B3</f>
        <v>0.69915681952171571</v>
      </c>
      <c r="O3" s="28"/>
    </row>
    <row r="4" spans="1:15" ht="18" x14ac:dyDescent="0.4">
      <c r="A4" s="3">
        <v>1963</v>
      </c>
      <c r="B4" s="21">
        <f>'15. TGpetrorecalculo'!S5*'7. Tasas de ganancia'!J4</f>
        <v>5290.5557304626745</v>
      </c>
      <c r="C4" s="21">
        <f>'14. PQ'!AE5-'14. PQ'!AD5</f>
        <v>2709.6074132075819</v>
      </c>
      <c r="D4" s="21">
        <v>77.10973041793055</v>
      </c>
      <c r="E4" s="21">
        <v>242.94810272228736</v>
      </c>
      <c r="F4" s="21">
        <f t="shared" si="0"/>
        <v>8320.2209768104749</v>
      </c>
      <c r="G4" s="21">
        <f>'14. PQ'!P5*'11. Precios'!H5</f>
        <v>7852.6889997660219</v>
      </c>
      <c r="H4" s="14">
        <f>'14. PQ'!W5*'11. Precios'!H5</f>
        <v>7843.7209086206867</v>
      </c>
      <c r="I4" s="33">
        <f t="shared" si="1"/>
        <v>1.0607492379880687</v>
      </c>
      <c r="J4" s="33">
        <f t="shared" si="2"/>
        <v>1.0595378190908087</v>
      </c>
      <c r="K4" s="76"/>
      <c r="L4" s="33">
        <f>G4/'1. PIB'!B5</f>
        <v>0.2442727542336903</v>
      </c>
      <c r="M4" s="33">
        <f>G4/'6. Plusvalía '!B4</f>
        <v>0.66639487884153903</v>
      </c>
      <c r="O4" s="28"/>
    </row>
    <row r="5" spans="1:15" ht="18" x14ac:dyDescent="0.4">
      <c r="A5" s="3">
        <v>1964</v>
      </c>
      <c r="B5" s="21">
        <f>'15. TGpetrorecalculo'!S6*'7. Tasas de ganancia'!J5</f>
        <v>5055.2295559451422</v>
      </c>
      <c r="C5" s="21">
        <f>'14. PQ'!AE6-'14. PQ'!AD6</f>
        <v>413.68987926011505</v>
      </c>
      <c r="D5" s="21">
        <v>23.723394209540004</v>
      </c>
      <c r="E5" s="21">
        <v>295.00481707270603</v>
      </c>
      <c r="F5" s="21">
        <f t="shared" si="0"/>
        <v>5787.6476464875032</v>
      </c>
      <c r="G5" s="21">
        <f>'14. PQ'!P6*'11. Precios'!H6</f>
        <v>8210.6373145407724</v>
      </c>
      <c r="H5" s="14">
        <f>'14. PQ'!W6*'11. Precios'!H6</f>
        <v>8609.3288302808924</v>
      </c>
      <c r="I5" s="33">
        <f t="shared" si="1"/>
        <v>0.67225305951040926</v>
      </c>
      <c r="J5" s="33">
        <f t="shared" si="2"/>
        <v>0.7048962735496509</v>
      </c>
      <c r="K5" s="76"/>
      <c r="L5" s="33">
        <f>G5/'1. PIB'!B6</f>
        <v>0.23072074368691092</v>
      </c>
      <c r="M5" s="33">
        <f>G5/'6. Plusvalía '!B5</f>
        <v>0.61574462938024832</v>
      </c>
      <c r="O5" s="28"/>
    </row>
    <row r="6" spans="1:15" ht="18" x14ac:dyDescent="0.4">
      <c r="A6" s="3">
        <v>1965</v>
      </c>
      <c r="B6" s="21">
        <f>'15. TGpetrorecalculo'!S7*'7. Tasas de ganancia'!J6</f>
        <v>5073.7785727302471</v>
      </c>
      <c r="C6" s="21">
        <f>'14. PQ'!AE7-'14. PQ'!AD7</f>
        <v>635.06434299650027</v>
      </c>
      <c r="D6" s="21">
        <v>3.491331903687394</v>
      </c>
      <c r="E6" s="21">
        <v>360.08096520850899</v>
      </c>
      <c r="F6" s="21">
        <f t="shared" si="0"/>
        <v>6072.4152128389442</v>
      </c>
      <c r="G6" s="21">
        <f>'14. PQ'!P7*'11. Precios'!H7</f>
        <v>8823.5920394095938</v>
      </c>
      <c r="H6" s="14">
        <f>'14. PQ'!W7*'11. Precios'!H7</f>
        <v>8915.9777862010651</v>
      </c>
      <c r="I6" s="33">
        <f t="shared" si="1"/>
        <v>0.6810711464800866</v>
      </c>
      <c r="J6" s="33">
        <f t="shared" si="2"/>
        <v>0.68820217273386808</v>
      </c>
      <c r="K6" s="76"/>
      <c r="L6" s="33">
        <f>G6/'1. PIB'!B7</f>
        <v>0.23303331601391492</v>
      </c>
      <c r="M6" s="33">
        <f>G6/'6. Plusvalía '!B6</f>
        <v>0.60820532043866504</v>
      </c>
      <c r="O6" s="28"/>
    </row>
    <row r="7" spans="1:15" ht="18" x14ac:dyDescent="0.4">
      <c r="A7" s="3">
        <v>1966</v>
      </c>
      <c r="B7" s="21">
        <f>'15. TGpetrorecalculo'!S8*'7. Tasas de ganancia'!J7</f>
        <v>4702.0806709037524</v>
      </c>
      <c r="C7" s="21">
        <f>'14. PQ'!AE8-'14. PQ'!AD8</f>
        <v>563.08862184195095</v>
      </c>
      <c r="D7" s="21">
        <v>2.938419058340787</v>
      </c>
      <c r="E7" s="21">
        <v>416.13601448194214</v>
      </c>
      <c r="F7" s="21">
        <f t="shared" si="0"/>
        <v>5684.2437262859858</v>
      </c>
      <c r="G7" s="21">
        <f>'14. PQ'!P8*'11. Precios'!H8</f>
        <v>7429.5229039691794</v>
      </c>
      <c r="H7" s="14">
        <f>'14. PQ'!W8*'11. Precios'!H8</f>
        <v>7078.6390164681661</v>
      </c>
      <c r="I7" s="33">
        <f t="shared" si="1"/>
        <v>0.80301364613477588</v>
      </c>
      <c r="J7" s="33">
        <f t="shared" si="2"/>
        <v>0.76508866043729562</v>
      </c>
      <c r="K7" s="76"/>
      <c r="L7" s="33">
        <f>G7/'1. PIB'!B8</f>
        <v>0.18835337503611274</v>
      </c>
      <c r="M7" s="33">
        <f>G7/'6. Plusvalía '!B7</f>
        <v>0.50809705683457373</v>
      </c>
      <c r="O7" s="28"/>
    </row>
    <row r="8" spans="1:15" ht="18" x14ac:dyDescent="0.4">
      <c r="A8" s="3">
        <v>1967</v>
      </c>
      <c r="B8" s="21">
        <f>'15. TGpetrorecalculo'!S9*'7. Tasas de ganancia'!J8</f>
        <v>5286.3314397204504</v>
      </c>
      <c r="C8" s="21">
        <f>'14. PQ'!AE9-'14. PQ'!AD9</f>
        <v>463.80463922665695</v>
      </c>
      <c r="D8" s="21">
        <v>1.5182431088792663</v>
      </c>
      <c r="E8" s="21">
        <v>450.47557623540592</v>
      </c>
      <c r="F8" s="21">
        <f t="shared" si="0"/>
        <v>6202.1298982913931</v>
      </c>
      <c r="G8" s="21">
        <f>'14. PQ'!P9*'11. Precios'!H9</f>
        <v>7138.4503937504196</v>
      </c>
      <c r="H8" s="14">
        <f>'14. PQ'!W9*'11. Precios'!H9</f>
        <v>6624.7804717276431</v>
      </c>
      <c r="I8" s="33">
        <f t="shared" si="1"/>
        <v>0.93620157298193019</v>
      </c>
      <c r="J8" s="33">
        <f t="shared" si="2"/>
        <v>0.8688342085729478</v>
      </c>
      <c r="K8" s="76"/>
      <c r="L8" s="33">
        <f>G8/'1. PIB'!B9</f>
        <v>0.17183927426582488</v>
      </c>
      <c r="M8" s="33">
        <f>G8/'6. Plusvalía '!B8</f>
        <v>0.4698074918226432</v>
      </c>
      <c r="O8" s="28"/>
    </row>
    <row r="9" spans="1:15" ht="18" x14ac:dyDescent="0.4">
      <c r="A9" s="3">
        <v>1968</v>
      </c>
      <c r="B9" s="21">
        <f>'15. TGpetrorecalculo'!S10*'7. Tasas de ganancia'!J9</f>
        <v>5528.7919061734447</v>
      </c>
      <c r="C9" s="21">
        <f>'14. PQ'!AE10-'14. PQ'!AD10</f>
        <v>342.91343421722377</v>
      </c>
      <c r="D9" s="21">
        <v>1.0000000000000007</v>
      </c>
      <c r="E9" s="21">
        <v>484.47661730488699</v>
      </c>
      <c r="F9" s="21">
        <f t="shared" si="0"/>
        <v>6357.181957695555</v>
      </c>
      <c r="G9" s="21">
        <f>'14. PQ'!P10*'11. Precios'!H10</f>
        <v>8037.6819821779163</v>
      </c>
      <c r="H9" s="14">
        <f>'14. PQ'!W10*'11. Precios'!H10</f>
        <v>8000.6804857283205</v>
      </c>
      <c r="I9" s="33">
        <f t="shared" si="1"/>
        <v>0.79458015715482555</v>
      </c>
      <c r="J9" s="33">
        <f t="shared" si="2"/>
        <v>0.79092230468827185</v>
      </c>
      <c r="K9" s="76"/>
      <c r="L9" s="33">
        <f>G9/'1. PIB'!B10</f>
        <v>0.17961712558069848</v>
      </c>
      <c r="M9" s="33">
        <f>G9/'6. Plusvalía '!B9</f>
        <v>0.47620237484007794</v>
      </c>
      <c r="O9" s="28"/>
    </row>
    <row r="10" spans="1:15" ht="18" x14ac:dyDescent="0.4">
      <c r="A10" s="3">
        <v>1969</v>
      </c>
      <c r="B10" s="21">
        <f>'15. TGpetrorecalculo'!S11*'7. Tasas de ganancia'!J10</f>
        <v>4478.4050626179996</v>
      </c>
      <c r="C10" s="21">
        <f>'14. PQ'!AE11-'14. PQ'!AD11</f>
        <v>-198.44077441825902</v>
      </c>
      <c r="D10" s="21">
        <v>7.1253533062274323</v>
      </c>
      <c r="E10" s="21">
        <v>485.32153668125989</v>
      </c>
      <c r="F10" s="21">
        <f t="shared" si="0"/>
        <v>4772.411178187228</v>
      </c>
      <c r="G10" s="21">
        <f>'14. PQ'!P11*'11. Precios'!H11</f>
        <v>6809.3279540033909</v>
      </c>
      <c r="H10" s="14">
        <f>'14. PQ'!W11*'11. Precios'!H11</f>
        <v>6836.8970314105891</v>
      </c>
      <c r="I10" s="33">
        <f t="shared" si="1"/>
        <v>0.69803759750387573</v>
      </c>
      <c r="J10" s="33">
        <f t="shared" si="2"/>
        <v>0.70086375783698251</v>
      </c>
      <c r="K10" s="76"/>
      <c r="L10" s="33">
        <f>G10/'1. PIB'!B11</f>
        <v>0.1468305482292491</v>
      </c>
      <c r="M10" s="33">
        <f>G10/'6. Plusvalía '!B10</f>
        <v>0.41266002479123737</v>
      </c>
      <c r="O10" s="28"/>
    </row>
    <row r="11" spans="1:15" ht="18" x14ac:dyDescent="0.4">
      <c r="A11" s="3">
        <v>1970</v>
      </c>
      <c r="B11" s="21">
        <f>'15. TGpetrorecalculo'!S12*'7. Tasas de ganancia'!J11</f>
        <v>4910.5717384247619</v>
      </c>
      <c r="C11" s="21">
        <f>'14. PQ'!AE12-'14. PQ'!AD12</f>
        <v>-598.60905548838036</v>
      </c>
      <c r="D11" s="21">
        <v>7.9329155841509689</v>
      </c>
      <c r="E11" s="21">
        <v>467.03501639857831</v>
      </c>
      <c r="F11" s="21">
        <f t="shared" si="0"/>
        <v>4786.9306149191107</v>
      </c>
      <c r="G11" s="21">
        <f>'14. PQ'!P12*'11. Precios'!H12</f>
        <v>5985.9503517329504</v>
      </c>
      <c r="H11" s="14">
        <f>'14. PQ'!W12*'11. Precios'!H12</f>
        <v>6011.9780407888093</v>
      </c>
      <c r="I11" s="33">
        <f t="shared" si="1"/>
        <v>0.79623221882078521</v>
      </c>
      <c r="J11" s="33">
        <f t="shared" si="2"/>
        <v>0.79969433985253158</v>
      </c>
      <c r="K11" s="76"/>
      <c r="L11" s="33">
        <f>G11/'1. PIB'!B12</f>
        <v>0.11357051440158156</v>
      </c>
      <c r="M11" s="33">
        <f>G11/'6. Plusvalía '!B11</f>
        <v>0.31282135263494965</v>
      </c>
      <c r="O11" s="28"/>
    </row>
    <row r="12" spans="1:15" ht="18" x14ac:dyDescent="0.4">
      <c r="A12" s="3">
        <v>1971</v>
      </c>
      <c r="B12" s="21">
        <f>'15. TGpetrorecalculo'!S13*'7. Tasas de ganancia'!J12</f>
        <v>6105.4750018630884</v>
      </c>
      <c r="C12" s="21">
        <f>'14. PQ'!AE13-'14. PQ'!AD13</f>
        <v>-546.13928412024325</v>
      </c>
      <c r="D12" s="21">
        <v>7.7721636142635697</v>
      </c>
      <c r="E12" s="21">
        <v>645.00296641693365</v>
      </c>
      <c r="F12" s="21">
        <f t="shared" si="0"/>
        <v>6212.1108477740418</v>
      </c>
      <c r="G12" s="21">
        <f>'14. PQ'!P13*'11. Precios'!H13</f>
        <v>8284.491810141988</v>
      </c>
      <c r="H12" s="14">
        <f>'14. PQ'!W13*'11. Precios'!H13</f>
        <v>8469.7094566592968</v>
      </c>
      <c r="I12" s="33">
        <f t="shared" si="1"/>
        <v>0.73345028888680219</v>
      </c>
      <c r="J12" s="33">
        <f t="shared" si="2"/>
        <v>0.7498481488229719</v>
      </c>
      <c r="K12" s="76"/>
      <c r="L12" s="33">
        <f>G12/'1. PIB'!B13</f>
        <v>0.1415381479701443</v>
      </c>
      <c r="M12" s="33">
        <f>G12/'6. Plusvalía '!B12</f>
        <v>0.38666815420261053</v>
      </c>
      <c r="O12" s="28"/>
    </row>
    <row r="13" spans="1:15" ht="18" x14ac:dyDescent="0.4">
      <c r="A13" s="3">
        <v>1972</v>
      </c>
      <c r="B13" s="21">
        <f>'15. TGpetrorecalculo'!S14*'7. Tasas de ganancia'!J13</f>
        <v>6108.0362410594553</v>
      </c>
      <c r="C13" s="21">
        <f>'14. PQ'!AE14-'14. PQ'!AD14</f>
        <v>-894.16458645804596</v>
      </c>
      <c r="D13" s="21">
        <v>7.5517379598318364</v>
      </c>
      <c r="E13" s="21">
        <v>638.57363260466013</v>
      </c>
      <c r="F13" s="21">
        <f t="shared" si="0"/>
        <v>5859.9970251659015</v>
      </c>
      <c r="G13" s="21">
        <f>'14. PQ'!P14*'11. Precios'!H14</f>
        <v>8725.2928564114827</v>
      </c>
      <c r="H13" s="14">
        <f>'14. PQ'!W14*'11. Precios'!H14</f>
        <v>8971.6089137964354</v>
      </c>
      <c r="I13" s="33">
        <f t="shared" si="1"/>
        <v>0.6531712518313707</v>
      </c>
      <c r="J13" s="33">
        <f t="shared" si="2"/>
        <v>0.67161035412810055</v>
      </c>
      <c r="K13" s="76"/>
      <c r="L13" s="33">
        <f>G13/'1. PIB'!B14</f>
        <v>0.13697999516466175</v>
      </c>
      <c r="M13" s="33">
        <f>G13/'6. Plusvalía '!B13</f>
        <v>0.39882058398863035</v>
      </c>
      <c r="O13" s="28"/>
    </row>
    <row r="14" spans="1:15" ht="18" x14ac:dyDescent="0.4">
      <c r="A14" s="3">
        <v>1973</v>
      </c>
      <c r="B14" s="21">
        <f>'15. TGpetrorecalculo'!S15*'7. Tasas de ganancia'!J14</f>
        <v>10647.612283621434</v>
      </c>
      <c r="C14" s="21">
        <f>'14. PQ'!AE15-'14. PQ'!AD15</f>
        <v>-548.07739596355532</v>
      </c>
      <c r="D14" s="21">
        <v>1.1210166883302288</v>
      </c>
      <c r="E14" s="21">
        <v>877.15414540073652</v>
      </c>
      <c r="F14" s="21">
        <f t="shared" si="0"/>
        <v>10977.810049746946</v>
      </c>
      <c r="G14" s="21">
        <f>'14. PQ'!P15*'11. Precios'!H15</f>
        <v>15689.042819151258</v>
      </c>
      <c r="H14" s="14">
        <f>'14. PQ'!W15*'11. Precios'!H15</f>
        <v>15920.119605056783</v>
      </c>
      <c r="I14" s="33">
        <f t="shared" si="1"/>
        <v>0.68955575222311849</v>
      </c>
      <c r="J14" s="33">
        <f t="shared" si="2"/>
        <v>0.69971190570954289</v>
      </c>
      <c r="K14" s="76"/>
      <c r="L14" s="33">
        <f>G14/'1. PIB'!B15</f>
        <v>0.20452589723633238</v>
      </c>
      <c r="M14" s="33">
        <f>G14/'6. Plusvalía '!B14</f>
        <v>0.52466563062265226</v>
      </c>
      <c r="O14" s="28"/>
    </row>
    <row r="15" spans="1:15" ht="18" x14ac:dyDescent="0.4">
      <c r="A15" s="3">
        <v>1974</v>
      </c>
      <c r="B15" s="21">
        <f>'15. TGpetrorecalculo'!S16*'7. Tasas de ganancia'!J15</f>
        <v>30368.821339845654</v>
      </c>
      <c r="C15" s="21">
        <f>'14. PQ'!AE16-'14. PQ'!AD16</f>
        <v>560.8430178824492</v>
      </c>
      <c r="D15" s="21">
        <v>0.49922749790812021</v>
      </c>
      <c r="E15" s="21">
        <v>1760.8039756288902</v>
      </c>
      <c r="F15" s="21">
        <f t="shared" si="0"/>
        <v>32690.967560854901</v>
      </c>
      <c r="G15" s="21">
        <f>'14. PQ'!P16*'11. Precios'!H16</f>
        <v>58181.27991307278</v>
      </c>
      <c r="H15" s="14">
        <f>'14. PQ'!W16*'11. Precios'!H16</f>
        <v>58148.451008126191</v>
      </c>
      <c r="I15" s="33">
        <f t="shared" si="1"/>
        <v>0.56219842479185511</v>
      </c>
      <c r="J15" s="33">
        <f t="shared" si="2"/>
        <v>0.56188120319280821</v>
      </c>
      <c r="K15" s="76"/>
      <c r="L15" s="33">
        <f>G15/'1. PIB'!B16</f>
        <v>0.48960630746511308</v>
      </c>
      <c r="M15" s="33">
        <f>G15/'6. Plusvalía '!B15</f>
        <v>0.98498170813771402</v>
      </c>
      <c r="O15" s="28"/>
    </row>
    <row r="16" spans="1:15" ht="18" x14ac:dyDescent="0.4">
      <c r="A16" s="3">
        <v>1975</v>
      </c>
      <c r="B16" s="21">
        <f>'15. TGpetrorecalculo'!S17*'7. Tasas de ganancia'!J16</f>
        <v>23478.058562637398</v>
      </c>
      <c r="C16" s="21">
        <f>'14. PQ'!AE17-'14. PQ'!AD17</f>
        <v>-733.40044542670148</v>
      </c>
      <c r="D16" s="21">
        <v>3.1125257649318643</v>
      </c>
      <c r="E16" s="21">
        <v>2146.7068141648156</v>
      </c>
      <c r="F16" s="21">
        <f t="shared" si="0"/>
        <v>24894.477457140445</v>
      </c>
      <c r="G16" s="21">
        <f>'14. PQ'!P17*'11. Precios'!H17</f>
        <v>39077.014681189736</v>
      </c>
      <c r="H16" s="14">
        <f>'14. PQ'!W17*'11. Precios'!H17</f>
        <v>39157.950879650627</v>
      </c>
      <c r="I16" s="33">
        <f t="shared" si="1"/>
        <v>0.63574515259115516</v>
      </c>
      <c r="J16" s="33">
        <f t="shared" si="2"/>
        <v>0.63706190609089053</v>
      </c>
      <c r="K16" s="76"/>
      <c r="L16" s="33">
        <f>G16/'1. PIB'!B17</f>
        <v>0.30908498674821683</v>
      </c>
      <c r="M16" s="33">
        <f>G16/'6. Plusvalía '!B16</f>
        <v>0.76975708244448637</v>
      </c>
      <c r="O16" s="28"/>
    </row>
    <row r="17" spans="1:15" ht="18" x14ac:dyDescent="0.4">
      <c r="A17" s="3">
        <v>1976</v>
      </c>
      <c r="B17" s="21">
        <f>'15. TGpetrorecalculo'!S18*'7. Tasas de ganancia'!J17</f>
        <v>24603.923394789112</v>
      </c>
      <c r="C17" s="21">
        <f>'14. PQ'!AE18-'14. PQ'!AD18</f>
        <v>873.65185315643612</v>
      </c>
      <c r="D17" s="21">
        <v>12.673054714214469</v>
      </c>
      <c r="E17" s="21">
        <v>2900.3650472604977</v>
      </c>
      <c r="F17" s="21">
        <f t="shared" si="0"/>
        <v>28390.613349920259</v>
      </c>
      <c r="G17" s="21">
        <f>'14. PQ'!P18*'11. Precios'!H18</f>
        <v>42646.269224968935</v>
      </c>
      <c r="H17" s="14">
        <f>'14. PQ'!W18*'11. Precios'!H18</f>
        <v>42634.827096024259</v>
      </c>
      <c r="I17" s="33">
        <f t="shared" si="1"/>
        <v>0.6659019229977764</v>
      </c>
      <c r="J17" s="33">
        <f t="shared" si="2"/>
        <v>0.66572325940525312</v>
      </c>
      <c r="K17" s="76"/>
      <c r="L17" s="33">
        <f>G17/'1. PIB'!B18</f>
        <v>0.2916236981720508</v>
      </c>
      <c r="M17" s="33">
        <f>G17/'6. Plusvalía '!B17</f>
        <v>0.76348330345996362</v>
      </c>
      <c r="O17" s="28"/>
    </row>
    <row r="18" spans="1:15" ht="18" x14ac:dyDescent="0.4">
      <c r="A18" s="3">
        <v>1977</v>
      </c>
      <c r="B18" s="21">
        <f>'15. TGpetrorecalculo'!S19*'7. Tasas de ganancia'!J18</f>
        <v>25979.164832158269</v>
      </c>
      <c r="C18" s="21">
        <f>'14. PQ'!AE19-'14. PQ'!AD19</f>
        <v>21.369849384635017</v>
      </c>
      <c r="D18" s="21">
        <v>9.1710929687740617</v>
      </c>
      <c r="E18" s="21">
        <v>3511.8496204492549</v>
      </c>
      <c r="F18" s="21">
        <f t="shared" si="0"/>
        <v>29521.555394960931</v>
      </c>
      <c r="G18" s="21">
        <f>'14. PQ'!P19*'11. Precios'!H19</f>
        <v>38778.737062721979</v>
      </c>
      <c r="H18" s="14">
        <f>'14. PQ'!W19*'11. Precios'!H19</f>
        <v>38859.679794808966</v>
      </c>
      <c r="I18" s="33">
        <f t="shared" si="1"/>
        <v>0.75969631121110115</v>
      </c>
      <c r="J18" s="33">
        <f t="shared" si="2"/>
        <v>0.76128202285731528</v>
      </c>
      <c r="K18" s="76"/>
      <c r="L18" s="33">
        <f>G18/'1. PIB'!B19</f>
        <v>0.22756695049717493</v>
      </c>
      <c r="M18" s="33">
        <f>G18/'6. Plusvalía '!B18</f>
        <v>0.61875497623300069</v>
      </c>
      <c r="O18" s="28"/>
    </row>
    <row r="19" spans="1:15" ht="18" x14ac:dyDescent="0.4">
      <c r="A19" s="3">
        <v>1978</v>
      </c>
      <c r="B19" s="21">
        <f>'15. TGpetrorecalculo'!S20*'7. Tasas de ganancia'!J19</f>
        <v>23437.873341077764</v>
      </c>
      <c r="C19" s="21">
        <f>'14. PQ'!AE20-'14. PQ'!AD20</f>
        <v>-633.98681429382123</v>
      </c>
      <c r="D19" s="21">
        <v>9.4250881163615503</v>
      </c>
      <c r="E19" s="21">
        <v>3993.4938596683996</v>
      </c>
      <c r="F19" s="21">
        <f t="shared" si="0"/>
        <v>26806.805474568704</v>
      </c>
      <c r="G19" s="21">
        <f>'14. PQ'!P20*'11. Precios'!H20</f>
        <v>35803.164265140556</v>
      </c>
      <c r="H19" s="14">
        <f>'14. PQ'!W20*'11. Precios'!H20</f>
        <v>36105.190675476653</v>
      </c>
      <c r="I19" s="33">
        <f t="shared" si="1"/>
        <v>0.74246403281776341</v>
      </c>
      <c r="J19" s="33">
        <f t="shared" si="2"/>
        <v>0.74872727103254721</v>
      </c>
      <c r="K19" s="76"/>
      <c r="L19" s="33">
        <f>G19/'1. PIB'!B20</f>
        <v>0.19138695117795212</v>
      </c>
      <c r="M19" s="33">
        <f>G19/'6. Plusvalía '!B19</f>
        <v>0.63780796520635497</v>
      </c>
      <c r="O19" s="28"/>
    </row>
    <row r="20" spans="1:15" ht="15.75" customHeight="1" x14ac:dyDescent="0.4">
      <c r="A20" s="3">
        <v>1979</v>
      </c>
      <c r="B20" s="21">
        <f>'15. TGpetrorecalculo'!S21*'7. Tasas de ganancia'!J20</f>
        <v>37125.424634536255</v>
      </c>
      <c r="C20" s="21">
        <f>'14. PQ'!AE21-'14. PQ'!AD21</f>
        <v>1200.1059583026145</v>
      </c>
      <c r="D20" s="21">
        <v>38.89514377177013</v>
      </c>
      <c r="E20" s="21">
        <v>6972.3237017642887</v>
      </c>
      <c r="F20" s="21">
        <f t="shared" si="0"/>
        <v>45336.749438374929</v>
      </c>
      <c r="G20" s="21">
        <f>'14. PQ'!P21*'11. Precios'!H21</f>
        <v>61456.851968501323</v>
      </c>
      <c r="H20" s="14">
        <f>'14. PQ'!W21*'11. Precios'!H21</f>
        <v>61494.279232606212</v>
      </c>
      <c r="I20" s="33">
        <f t="shared" si="1"/>
        <v>0.73725149727970063</v>
      </c>
      <c r="J20" s="33">
        <f t="shared" si="2"/>
        <v>0.73770048393646193</v>
      </c>
      <c r="K20" s="76"/>
      <c r="L20" s="33">
        <f>G20/'1. PIB'!B21</f>
        <v>0.26442294227702379</v>
      </c>
      <c r="M20" s="33">
        <f>G20/'6. Plusvalía '!B20</f>
        <v>0.76684183374776604</v>
      </c>
      <c r="O20" s="28"/>
    </row>
    <row r="21" spans="1:15" ht="15.75" customHeight="1" x14ac:dyDescent="0.4">
      <c r="A21" s="3">
        <v>1980</v>
      </c>
      <c r="B21" s="21">
        <f>'15. TGpetrorecalculo'!S22*'7. Tasas de ganancia'!J21</f>
        <v>50767.905212689628</v>
      </c>
      <c r="C21" s="21">
        <f>'14. PQ'!AE22-'14. PQ'!AD22</f>
        <v>11487.320610851988</v>
      </c>
      <c r="D21" s="21">
        <v>137.82313635118396</v>
      </c>
      <c r="E21" s="21">
        <v>13010.740025046221</v>
      </c>
      <c r="F21" s="21">
        <f t="shared" si="0"/>
        <v>75403.788984939019</v>
      </c>
      <c r="G21" s="21">
        <f>'14. PQ'!P22*'11. Precios'!H22</f>
        <v>111633.82796409579</v>
      </c>
      <c r="H21" s="14">
        <f>'14. PQ'!W22*'11. Precios'!H22</f>
        <v>112754.96808957706</v>
      </c>
      <c r="I21" s="33">
        <f t="shared" si="1"/>
        <v>0.668740280472921</v>
      </c>
      <c r="J21" s="33">
        <f t="shared" si="2"/>
        <v>0.67545644864199006</v>
      </c>
      <c r="K21" s="76"/>
      <c r="L21" s="33">
        <f>G21/'1. PIB'!B22</f>
        <v>0.38821484794289463</v>
      </c>
      <c r="M21" s="33">
        <f>G21/'6. Plusvalía '!B21</f>
        <v>1.0855214555249768</v>
      </c>
      <c r="O21" s="28"/>
    </row>
    <row r="22" spans="1:15" ht="15.75" customHeight="1" x14ac:dyDescent="0.4">
      <c r="A22" s="3">
        <v>1981</v>
      </c>
      <c r="B22" s="21">
        <f>'15. TGpetrorecalculo'!S23*'7. Tasas de ganancia'!J22</f>
        <v>53060.685337078699</v>
      </c>
      <c r="C22" s="21">
        <f>'14. PQ'!AE23-'14. PQ'!AD23</f>
        <v>21146.987485348305</v>
      </c>
      <c r="D22" s="21">
        <v>83.020437175108299</v>
      </c>
      <c r="E22" s="21">
        <v>16908.209339385721</v>
      </c>
      <c r="F22" s="21">
        <f t="shared" si="0"/>
        <v>91198.902598987828</v>
      </c>
      <c r="G22" s="21">
        <f>'14. PQ'!P23*'11. Precios'!H23</f>
        <v>143449.22826045286</v>
      </c>
      <c r="H22" s="14">
        <f>'14. PQ'!W23*'11. Precios'!H23</f>
        <v>143837.36764082158</v>
      </c>
      <c r="I22" s="33">
        <f t="shared" si="1"/>
        <v>0.6340417938315025</v>
      </c>
      <c r="J22" s="33">
        <f t="shared" si="2"/>
        <v>0.63575735962415225</v>
      </c>
      <c r="K22" s="76"/>
      <c r="L22" s="33">
        <f>G22/'1. PIB'!B23</f>
        <v>0.43974508394681794</v>
      </c>
      <c r="M22" s="33">
        <f>G22/'6. Plusvalía '!B22</f>
        <v>1.2571703504833667</v>
      </c>
      <c r="O22" s="28"/>
    </row>
    <row r="23" spans="1:15" ht="15.75" customHeight="1" x14ac:dyDescent="0.4">
      <c r="A23" s="3">
        <v>1982</v>
      </c>
      <c r="B23" s="21">
        <f>'15. TGpetrorecalculo'!S24*'7. Tasas de ganancia'!J23</f>
        <v>38475.375032541655</v>
      </c>
      <c r="C23" s="21">
        <f>'14. PQ'!AE24-'14. PQ'!AD24</f>
        <v>15068.022611135355</v>
      </c>
      <c r="D23" s="21">
        <v>252.27865365872111</v>
      </c>
      <c r="E23" s="21">
        <v>13415.523273905357</v>
      </c>
      <c r="F23" s="21">
        <f t="shared" si="0"/>
        <v>67211.199571241086</v>
      </c>
      <c r="G23" s="21">
        <f>'14. PQ'!P24*'11. Precios'!H24</f>
        <v>103235.75962187165</v>
      </c>
      <c r="H23" s="14">
        <f>'14. PQ'!W24*'11. Precios'!H24</f>
        <v>103650.26441910097</v>
      </c>
      <c r="I23" s="33">
        <f t="shared" si="1"/>
        <v>0.64844214289196944</v>
      </c>
      <c r="J23" s="33">
        <f t="shared" si="2"/>
        <v>0.65104572114759396</v>
      </c>
      <c r="K23" s="76"/>
      <c r="L23" s="33">
        <f>G23/'1. PIB'!B24</f>
        <v>0.30648749875278303</v>
      </c>
      <c r="M23" s="33">
        <f>G23/'6. Plusvalía '!B23</f>
        <v>0.92568860832589284</v>
      </c>
      <c r="O23" s="28"/>
    </row>
    <row r="24" spans="1:15" ht="15.75" customHeight="1" x14ac:dyDescent="0.4">
      <c r="A24" s="3">
        <v>1983</v>
      </c>
      <c r="B24" s="21">
        <f>'15. TGpetrorecalculo'!S25*'7. Tasas de ganancia'!J24</f>
        <v>28977.832980652282</v>
      </c>
      <c r="C24" s="21">
        <f>'14. PQ'!AE25-'14. PQ'!AD25</f>
        <v>17353.56896754168</v>
      </c>
      <c r="D24" s="21">
        <v>191.06273263592132</v>
      </c>
      <c r="E24" s="21">
        <v>14694.882568183761</v>
      </c>
      <c r="F24" s="21">
        <f t="shared" si="0"/>
        <v>61217.347249013648</v>
      </c>
      <c r="G24" s="21">
        <f>'14. PQ'!P25*'11. Precios'!H25</f>
        <v>93901.729930238231</v>
      </c>
      <c r="H24" s="14">
        <f>'14. PQ'!W25*'11. Precios'!H25</f>
        <v>93608.209715971141</v>
      </c>
      <c r="I24" s="33">
        <f t="shared" si="1"/>
        <v>0.65397412721342685</v>
      </c>
      <c r="J24" s="33">
        <f t="shared" si="2"/>
        <v>0.65192991965636238</v>
      </c>
      <c r="K24" s="76"/>
      <c r="L24" s="33">
        <f>G24/'1. PIB'!B25</f>
        <v>0.27645579521185148</v>
      </c>
      <c r="M24" s="33">
        <f>G24/'6. Plusvalía '!B24</f>
        <v>0.91109548943034546</v>
      </c>
      <c r="O24" s="28"/>
    </row>
    <row r="25" spans="1:15" ht="15.75" customHeight="1" x14ac:dyDescent="0.4">
      <c r="A25" s="3">
        <v>1984</v>
      </c>
      <c r="B25" s="21">
        <f>'15. TGpetrorecalculo'!S26*'7. Tasas de ganancia'!J25</f>
        <v>49102.30098431126</v>
      </c>
      <c r="C25" s="21">
        <f>'14. PQ'!AE26-'14. PQ'!AD26</f>
        <v>11710.37693328342</v>
      </c>
      <c r="D25" s="21">
        <v>298</v>
      </c>
      <c r="E25" s="21">
        <v>12005.326925906111</v>
      </c>
      <c r="F25" s="21">
        <f t="shared" si="0"/>
        <v>73116.004843500792</v>
      </c>
      <c r="G25" s="21">
        <f>'14. PQ'!P26*'11. Precios'!H26</f>
        <v>108602.2991195011</v>
      </c>
      <c r="H25" s="14">
        <f>'14. PQ'!W26*'11. Precios'!H26</f>
        <v>108519.07980658722</v>
      </c>
      <c r="I25" s="33">
        <f t="shared" si="1"/>
        <v>0.67376174746242712</v>
      </c>
      <c r="J25" s="33">
        <f t="shared" si="2"/>
        <v>0.67324546014488351</v>
      </c>
      <c r="K25" s="76"/>
      <c r="L25" s="33">
        <f>G25/'1. PIB'!B26</f>
        <v>0.26432844526013483</v>
      </c>
      <c r="M25" s="33">
        <f>G25/'6. Plusvalía '!B25</f>
        <v>0.71999651492220029</v>
      </c>
      <c r="O25" s="28"/>
    </row>
    <row r="26" spans="1:15" ht="15.75" customHeight="1" x14ac:dyDescent="0.4">
      <c r="A26" s="3">
        <v>1985</v>
      </c>
      <c r="B26" s="21">
        <f>'15. TGpetrorecalculo'!S27*'7. Tasas de ganancia'!J26</f>
        <v>41123.746126312901</v>
      </c>
      <c r="C26" s="21">
        <f>'14. PQ'!AE27-'14. PQ'!AD27</f>
        <v>13249.580120122249</v>
      </c>
      <c r="D26" s="21">
        <v>394.95735501744917</v>
      </c>
      <c r="E26" s="21">
        <v>14051.331012909895</v>
      </c>
      <c r="F26" s="21">
        <f t="shared" ref="F26:F40" si="3">+C26+B26+D25+E26</f>
        <v>68722.65725934504</v>
      </c>
      <c r="G26" s="21">
        <f>'14. PQ'!P27*'11. Precios'!H27</f>
        <v>104899.06822720083</v>
      </c>
      <c r="H26" s="14">
        <f>'14. PQ'!W27*'11. Precios'!H27</f>
        <v>105002.94059910359</v>
      </c>
      <c r="I26" s="33">
        <f t="shared" si="1"/>
        <v>0.6544831684450152</v>
      </c>
      <c r="J26" s="33">
        <f t="shared" si="2"/>
        <v>0.65513124588007476</v>
      </c>
      <c r="K26" s="76"/>
      <c r="L26" s="33">
        <f>G26/'1. PIB'!B27</f>
        <v>0.2309648413877336</v>
      </c>
      <c r="M26" s="33">
        <f>G26/'6. Plusvalía '!B26</f>
        <v>0.67377634414475951</v>
      </c>
      <c r="O26" s="28"/>
    </row>
    <row r="27" spans="1:15" ht="15.75" customHeight="1" x14ac:dyDescent="0.4">
      <c r="A27" s="3">
        <v>1986</v>
      </c>
      <c r="B27" s="21">
        <f>'15. TGpetrorecalculo'!S28*'7. Tasas de ganancia'!J27</f>
        <v>22100.754335591744</v>
      </c>
      <c r="C27" s="21">
        <f>'14. PQ'!AE28-'14. PQ'!AD28</f>
        <v>1463.5502387128072</v>
      </c>
      <c r="D27" s="21">
        <v>151.18281799357405</v>
      </c>
      <c r="E27" s="21">
        <v>5517.9459823274101</v>
      </c>
      <c r="F27" s="21">
        <f t="shared" si="3"/>
        <v>29477.207911649413</v>
      </c>
      <c r="G27" s="21">
        <f>'14. PQ'!P28*'11. Precios'!H28</f>
        <v>37730.873385298277</v>
      </c>
      <c r="H27" s="14">
        <f>'14. PQ'!W28*'11. Precios'!H28</f>
        <v>38231.765355429052</v>
      </c>
      <c r="I27" s="33">
        <f t="shared" si="1"/>
        <v>0.77101351814672459</v>
      </c>
      <c r="J27" s="33">
        <f t="shared" si="2"/>
        <v>0.78124902147468234</v>
      </c>
      <c r="K27" s="76"/>
      <c r="L27" s="33">
        <f>G27/'1. PIB'!B28</f>
        <v>7.899090971518441E-2</v>
      </c>
      <c r="M27" s="33">
        <f>G27/'6. Plusvalía '!B27</f>
        <v>0.29344684258682591</v>
      </c>
      <c r="O27" s="28"/>
    </row>
    <row r="28" spans="1:15" ht="15.75" customHeight="1" x14ac:dyDescent="0.4">
      <c r="A28" s="3">
        <v>1987</v>
      </c>
      <c r="B28" s="21">
        <f>'15. TGpetrorecalculo'!S29*'7. Tasas de ganancia'!J28</f>
        <v>51732.709282254662</v>
      </c>
      <c r="C28" s="21">
        <f>'14. PQ'!AE29-'14. PQ'!AD29</f>
        <v>-1676.4264608355152</v>
      </c>
      <c r="D28" s="21">
        <v>460.57205232521426</v>
      </c>
      <c r="E28" s="21">
        <v>12096.821702024885</v>
      </c>
      <c r="F28" s="21">
        <f t="shared" si="3"/>
        <v>62304.287341437608</v>
      </c>
      <c r="G28" s="21">
        <f>'14. PQ'!P29*'11. Precios'!H29</f>
        <v>70607.715810107882</v>
      </c>
      <c r="H28" s="14">
        <f>'14. PQ'!W29*'11. Precios'!H29</f>
        <v>70685.719867349573</v>
      </c>
      <c r="I28" s="33">
        <f t="shared" si="1"/>
        <v>0.88142679254535783</v>
      </c>
      <c r="J28" s="33">
        <f t="shared" si="2"/>
        <v>0.88240055108139337</v>
      </c>
      <c r="K28" s="76"/>
      <c r="L28" s="33">
        <f>G28/'1. PIB'!B29</f>
        <v>0.10391512553110184</v>
      </c>
      <c r="M28" s="33">
        <f>G28/'6. Plusvalía '!B28</f>
        <v>0.35774969021381936</v>
      </c>
      <c r="O28" s="28"/>
    </row>
    <row r="29" spans="1:15" ht="15.75" customHeight="1" x14ac:dyDescent="0.4">
      <c r="A29" s="3">
        <v>1988</v>
      </c>
      <c r="B29" s="21">
        <f>'15. TGpetrorecalculo'!S30*'7. Tasas de ganancia'!J29</f>
        <v>52018.030813911573</v>
      </c>
      <c r="C29" s="21">
        <f>'14. PQ'!AE30-'14. PQ'!AD30</f>
        <v>-9482.5722961810388</v>
      </c>
      <c r="D29" s="21">
        <v>441.65615171816552</v>
      </c>
      <c r="E29" s="21">
        <v>19211.00078650803</v>
      </c>
      <c r="F29" s="21">
        <f t="shared" si="3"/>
        <v>62207.031356563777</v>
      </c>
      <c r="G29" s="21">
        <f>'14. PQ'!P30*'11. Precios'!H30</f>
        <v>63043.975979326642</v>
      </c>
      <c r="H29" s="14">
        <f>'14. PQ'!W30*'11. Precios'!H30</f>
        <v>62744.950581809149</v>
      </c>
      <c r="I29" s="33">
        <f t="shared" si="1"/>
        <v>0.99142689219997049</v>
      </c>
      <c r="J29" s="33">
        <f t="shared" si="2"/>
        <v>0.98672443148196565</v>
      </c>
      <c r="K29" s="76"/>
      <c r="L29" s="33">
        <f>G29/'1. PIB'!B30</f>
        <v>7.4053172244628707E-2</v>
      </c>
      <c r="M29" s="33">
        <f>G29/'6. Plusvalía '!B29</f>
        <v>0.23067289062959923</v>
      </c>
      <c r="O29" s="28"/>
    </row>
    <row r="30" spans="1:15" ht="15.75" customHeight="1" x14ac:dyDescent="0.4">
      <c r="A30" s="3">
        <v>1989</v>
      </c>
      <c r="B30" s="21">
        <f>'15. TGpetrorecalculo'!S31*'7. Tasas de ganancia'!J30</f>
        <v>184968.6899506734</v>
      </c>
      <c r="C30" s="21">
        <f>'14. PQ'!AE31-'14. PQ'!AD31</f>
        <v>-66688.816157554713</v>
      </c>
      <c r="D30" s="21">
        <v>2432.6461471663333</v>
      </c>
      <c r="E30" s="21">
        <v>47685.977348740431</v>
      </c>
      <c r="F30" s="21">
        <f t="shared" si="3"/>
        <v>166407.50729357731</v>
      </c>
      <c r="G30" s="21">
        <f>'14. PQ'!P31*'11. Precios'!H31</f>
        <v>232526.9451180895</v>
      </c>
      <c r="H30" s="14">
        <f>'14. PQ'!W31*'11. Precios'!H31</f>
        <v>238249.36811773473</v>
      </c>
      <c r="I30" s="33">
        <f t="shared" si="1"/>
        <v>0.69845938567754928</v>
      </c>
      <c r="J30" s="33">
        <f t="shared" si="2"/>
        <v>0.71564827555390087</v>
      </c>
      <c r="K30" s="76"/>
      <c r="L30" s="33">
        <f>G30/'1. PIB'!B31</f>
        <v>0.15805353616854645</v>
      </c>
      <c r="M30" s="33">
        <f>G30/'6. Plusvalía '!B30</f>
        <v>0.447758016304802</v>
      </c>
      <c r="O30" s="28"/>
    </row>
    <row r="31" spans="1:15" ht="15.75" customHeight="1" x14ac:dyDescent="0.4">
      <c r="A31" s="3">
        <v>1990</v>
      </c>
      <c r="B31" s="21">
        <f>'15. TGpetrorecalculo'!S32*'7. Tasas de ganancia'!J31</f>
        <v>381422.32634661673</v>
      </c>
      <c r="C31" s="21">
        <f>'14. PQ'!AE32-'14. PQ'!AD32</f>
        <v>-99854.40388349985</v>
      </c>
      <c r="D31" s="21">
        <v>553.39302771329415</v>
      </c>
      <c r="E31" s="21">
        <v>85533.589862569905</v>
      </c>
      <c r="F31" s="21">
        <f t="shared" si="3"/>
        <v>369534.15847285313</v>
      </c>
      <c r="G31" s="21">
        <f>'14. PQ'!P32*'11. Precios'!H32</f>
        <v>503327.65325373394</v>
      </c>
      <c r="H31" s="14">
        <f>'14. PQ'!W32*'11. Precios'!H32</f>
        <v>546916.41820677812</v>
      </c>
      <c r="I31" s="33">
        <f t="shared" si="1"/>
        <v>0.67566843153927714</v>
      </c>
      <c r="J31" s="33">
        <f t="shared" si="2"/>
        <v>0.73418210997154609</v>
      </c>
      <c r="K31" s="76"/>
      <c r="L31" s="33">
        <f>G31/'1. PIB'!B32</f>
        <v>0.22689506045682686</v>
      </c>
      <c r="M31" s="33">
        <f>G31/'6. Plusvalía '!B31</f>
        <v>0.54152610299693205</v>
      </c>
      <c r="O31" s="28"/>
    </row>
    <row r="32" spans="1:15" ht="15.75" customHeight="1" x14ac:dyDescent="0.4">
      <c r="A32" s="3">
        <v>1991</v>
      </c>
      <c r="B32" s="21">
        <f>'15. TGpetrorecalculo'!S33*'7. Tasas de ganancia'!J32</f>
        <v>358902.31016492285</v>
      </c>
      <c r="C32" s="21">
        <f>'14. PQ'!AE33-'14. PQ'!AD33</f>
        <v>-108896.48184511869</v>
      </c>
      <c r="D32" s="21">
        <v>3421.2097341646163</v>
      </c>
      <c r="E32" s="21">
        <v>95851.852919433732</v>
      </c>
      <c r="F32" s="21">
        <f t="shared" si="3"/>
        <v>346411.07426695118</v>
      </c>
      <c r="G32" s="21">
        <f>'14. PQ'!P33*'11. Precios'!H33</f>
        <v>442975.75377292407</v>
      </c>
      <c r="H32" s="14">
        <f>'14. PQ'!W33*'11. Precios'!H33</f>
        <v>552207.7885228676</v>
      </c>
      <c r="I32" s="33">
        <f t="shared" si="1"/>
        <v>0.62732015278811282</v>
      </c>
      <c r="J32" s="33">
        <f t="shared" si="2"/>
        <v>0.78200910843650062</v>
      </c>
      <c r="K32" s="76"/>
      <c r="L32" s="33">
        <f>G32/'1. PIB'!B33</f>
        <v>0.14996493984940504</v>
      </c>
      <c r="M32" s="33">
        <f>G32/'6. Plusvalía '!B32</f>
        <v>0.40595141887854941</v>
      </c>
      <c r="O32" s="28"/>
    </row>
    <row r="33" spans="1:15" ht="15.75" customHeight="1" x14ac:dyDescent="0.4">
      <c r="A33" s="3">
        <v>1992</v>
      </c>
      <c r="B33" s="21">
        <f>'15. TGpetrorecalculo'!S34*'7. Tasas de ganancia'!J33</f>
        <v>350367.57270263048</v>
      </c>
      <c r="C33" s="21">
        <f>'14. PQ'!AE34-'14. PQ'!AD34</f>
        <v>-105450.04210032377</v>
      </c>
      <c r="D33" s="21">
        <v>2608.5379623790741</v>
      </c>
      <c r="E33" s="21">
        <v>131058.68281306897</v>
      </c>
      <c r="F33" s="21">
        <f t="shared" si="3"/>
        <v>379397.42314954032</v>
      </c>
      <c r="G33" s="21">
        <f>'14. PQ'!P34*'11. Precios'!H34</f>
        <v>495011.19976988644</v>
      </c>
      <c r="H33" s="14">
        <f>'14. PQ'!W34*'11. Precios'!H34</f>
        <v>684710.61027994531</v>
      </c>
      <c r="I33" s="33">
        <f t="shared" si="1"/>
        <v>0.55409893968843704</v>
      </c>
      <c r="J33" s="33">
        <f t="shared" si="2"/>
        <v>0.76644209934221497</v>
      </c>
      <c r="K33" s="76"/>
      <c r="L33" s="33">
        <f>G33/'1. PIB'!B34</f>
        <v>0.12330781297827317</v>
      </c>
      <c r="M33" s="33">
        <f>G33/'6. Plusvalía '!B33</f>
        <v>0.37173995782674379</v>
      </c>
      <c r="O33" s="28"/>
    </row>
    <row r="34" spans="1:15" ht="15.75" customHeight="1" x14ac:dyDescent="0.4">
      <c r="A34" s="3">
        <v>1993</v>
      </c>
      <c r="B34" s="21">
        <f>'15. TGpetrorecalculo'!S35*'7. Tasas de ganancia'!J34</f>
        <v>420693.88344276359</v>
      </c>
      <c r="C34" s="21">
        <f>'14. PQ'!AE35-'14. PQ'!AD35</f>
        <v>-114260.4519339836</v>
      </c>
      <c r="D34" s="21">
        <v>2918.5074715057735</v>
      </c>
      <c r="E34" s="21">
        <v>196979.7404092511</v>
      </c>
      <c r="F34" s="21">
        <f t="shared" si="3"/>
        <v>506021.70988041011</v>
      </c>
      <c r="G34" s="21">
        <f>'14. PQ'!P35*'11. Precios'!H35</f>
        <v>510383.23024555773</v>
      </c>
      <c r="H34" s="14">
        <f>'14. PQ'!W35*'11. Precios'!H35</f>
        <v>673425.3406710152</v>
      </c>
      <c r="I34" s="33">
        <f t="shared" si="1"/>
        <v>0.75141471417781724</v>
      </c>
      <c r="J34" s="33">
        <f t="shared" si="2"/>
        <v>0.99145442070451806</v>
      </c>
      <c r="K34" s="76"/>
      <c r="L34" s="33">
        <f>G34/'1. PIB'!B35</f>
        <v>9.6388926210396339E-2</v>
      </c>
      <c r="M34" s="33">
        <f>G34/'6. Plusvalía '!B34</f>
        <v>0.33041550372530465</v>
      </c>
      <c r="O34" s="28"/>
    </row>
    <row r="35" spans="1:15" ht="15.75" customHeight="1" x14ac:dyDescent="0.4">
      <c r="A35" s="3">
        <v>1994</v>
      </c>
      <c r="B35" s="21">
        <f>'15. TGpetrorecalculo'!S36*'7. Tasas de ganancia'!J35</f>
        <v>735647.15864208108</v>
      </c>
      <c r="C35" s="21">
        <f>'14. PQ'!AE36-'14. PQ'!AD36</f>
        <v>-182779.85980485217</v>
      </c>
      <c r="D35" s="21">
        <v>3072.575754380222</v>
      </c>
      <c r="E35" s="21">
        <v>396274.546594707</v>
      </c>
      <c r="F35" s="21">
        <f t="shared" si="3"/>
        <v>952060.35290344176</v>
      </c>
      <c r="G35" s="21">
        <f>'14. PQ'!P36*'11. Precios'!H36</f>
        <v>797351.42071552773</v>
      </c>
      <c r="H35" s="14">
        <f>'14. PQ'!W36*'11. Precios'!H36</f>
        <v>1136378.6528379782</v>
      </c>
      <c r="I35" s="33">
        <f t="shared" si="1"/>
        <v>0.8378020394221396</v>
      </c>
      <c r="J35" s="33">
        <f t="shared" si="2"/>
        <v>1.1940285402001056</v>
      </c>
      <c r="K35" s="76"/>
      <c r="L35" s="33">
        <f>G35/'1. PIB'!B36</f>
        <v>9.4747214118147169E-2</v>
      </c>
      <c r="M35" s="33">
        <f>G35/'6. Plusvalía '!B35</f>
        <v>0.29412271707609022</v>
      </c>
      <c r="O35" s="28"/>
    </row>
    <row r="36" spans="1:15" ht="15.75" customHeight="1" x14ac:dyDescent="0.4">
      <c r="A36" s="3">
        <v>1995</v>
      </c>
      <c r="B36" s="21">
        <f>'15. TGpetrorecalculo'!S37*'7. Tasas de ganancia'!J36</f>
        <v>862827.09759507398</v>
      </c>
      <c r="C36" s="21">
        <f>'14. PQ'!AE37-'14. PQ'!AD37</f>
        <v>262752.55995869427</v>
      </c>
      <c r="D36" s="21">
        <v>10589.740537532749</v>
      </c>
      <c r="E36" s="21">
        <v>928277.12885250687</v>
      </c>
      <c r="F36" s="21">
        <f t="shared" si="3"/>
        <v>2056929.3621606554</v>
      </c>
      <c r="G36" s="21">
        <f>'14. PQ'!P37*'11. Precios'!H37</f>
        <v>1351349.2203293685</v>
      </c>
      <c r="H36" s="14">
        <f>'14. PQ'!W37*'11. Precios'!H37</f>
        <v>1313159.1490408645</v>
      </c>
      <c r="I36" s="33">
        <f t="shared" si="1"/>
        <v>1.5663976172751359</v>
      </c>
      <c r="J36" s="33">
        <f t="shared" si="2"/>
        <v>1.5221301283315305</v>
      </c>
      <c r="K36" s="76"/>
      <c r="L36" s="33">
        <f>G36/'1. PIB'!B37</f>
        <v>0.10187143182210281</v>
      </c>
      <c r="M36" s="33">
        <f>G36/'6. Plusvalía '!B36</f>
        <v>0.30869126698920835</v>
      </c>
      <c r="O36" s="28"/>
    </row>
    <row r="37" spans="1:15" ht="15.75" customHeight="1" x14ac:dyDescent="0.4">
      <c r="A37" s="3">
        <v>1996</v>
      </c>
      <c r="B37" s="21">
        <f>'15. TGpetrorecalculo'!S38*'7. Tasas de ganancia'!J37</f>
        <v>3426723.6597559336</v>
      </c>
      <c r="C37" s="21">
        <f>'14. PQ'!AE38-'14. PQ'!AD38</f>
        <v>393167.69014937337</v>
      </c>
      <c r="D37" s="21">
        <v>31309.370540865348</v>
      </c>
      <c r="E37" s="21">
        <v>1728920.1700410363</v>
      </c>
      <c r="F37" s="21">
        <f t="shared" si="3"/>
        <v>5559401.2604838759</v>
      </c>
      <c r="G37" s="21">
        <f>'14. PQ'!P38*'11. Precios'!H38</f>
        <v>4038065.857209851</v>
      </c>
      <c r="H37" s="14">
        <f>'14. PQ'!W38*'11. Precios'!H38</f>
        <v>3841358.4231186095</v>
      </c>
      <c r="I37" s="33">
        <f t="shared" si="1"/>
        <v>1.4472487719514786</v>
      </c>
      <c r="J37" s="33">
        <f t="shared" si="2"/>
        <v>1.3767485368168833</v>
      </c>
      <c r="K37" s="76"/>
      <c r="L37" s="33">
        <f>G37/'1. PIB'!B38</f>
        <v>0.14163734910173423</v>
      </c>
      <c r="M37" s="33">
        <f>G37/'6. Plusvalía '!B37</f>
        <v>0.3457670934361266</v>
      </c>
      <c r="O37" s="28"/>
    </row>
    <row r="38" spans="1:15" ht="15.75" customHeight="1" x14ac:dyDescent="0.4">
      <c r="A38" s="3">
        <v>1997</v>
      </c>
      <c r="B38" s="21">
        <f>'15. TGpetrorecalculo'!S39*'7. Tasas de ganancia'!J38</f>
        <v>2464264.6884590341</v>
      </c>
      <c r="C38" s="21">
        <f>'14. PQ'!AE39-'14. PQ'!AD39</f>
        <v>1754570.9415400308</v>
      </c>
      <c r="D38" s="21">
        <v>23806</v>
      </c>
      <c r="E38" s="21">
        <v>2451591.3720433731</v>
      </c>
      <c r="F38" s="21">
        <f t="shared" si="3"/>
        <v>6701736.3725833036</v>
      </c>
      <c r="G38" s="21">
        <f>'14. PQ'!P39*'11. Precios'!H39</f>
        <v>3751385.6863921634</v>
      </c>
      <c r="H38" s="14">
        <f>'14. PQ'!W39*'11. Precios'!H39</f>
        <v>3163536.8659464633</v>
      </c>
      <c r="I38" s="33">
        <f t="shared" si="1"/>
        <v>2.1184315709177883</v>
      </c>
      <c r="J38" s="33">
        <f t="shared" si="2"/>
        <v>1.786469569602851</v>
      </c>
      <c r="K38" s="76"/>
      <c r="L38" s="33">
        <f>G38/'1. PIB'!B39</f>
        <v>8.9439767803619633E-2</v>
      </c>
      <c r="M38" s="33">
        <f>G38/'6. Plusvalía '!B38</f>
        <v>0.22061204252620145</v>
      </c>
      <c r="O38" s="28"/>
    </row>
    <row r="39" spans="1:15" ht="15.75" customHeight="1" x14ac:dyDescent="0.4">
      <c r="A39" s="3">
        <v>1998</v>
      </c>
      <c r="B39" s="21">
        <f>'15. TGpetrorecalculo'!S40*'7. Tasas de ganancia'!J39</f>
        <v>-970457.94631641917</v>
      </c>
      <c r="C39" s="21">
        <f>'14. PQ'!AE40-'14. PQ'!AD40</f>
        <v>2282304.6396137299</v>
      </c>
      <c r="D39" s="21">
        <v>5047</v>
      </c>
      <c r="E39" s="21">
        <v>2910952.4600067046</v>
      </c>
      <c r="F39" s="21">
        <f t="shared" si="3"/>
        <v>4246605.1533040153</v>
      </c>
      <c r="G39" s="21">
        <f>'14. PQ'!P40*'11. Precios'!H40</f>
        <v>2504722.150739966</v>
      </c>
      <c r="H39" s="14">
        <f>'14. PQ'!W40*'11. Precios'!H40</f>
        <v>4976882.183061555</v>
      </c>
      <c r="I39" s="33">
        <f t="shared" si="1"/>
        <v>0.85326616084202622</v>
      </c>
      <c r="J39" s="33">
        <f t="shared" si="2"/>
        <v>1.6954396127528348</v>
      </c>
      <c r="K39" s="76"/>
      <c r="L39" s="33">
        <f>G39/'1. PIB'!B40</f>
        <v>5.008145489028807E-2</v>
      </c>
      <c r="M39" s="33">
        <f>G39/'6. Plusvalía '!B39</f>
        <v>0.14834495644062826</v>
      </c>
      <c r="O39" s="28"/>
    </row>
    <row r="40" spans="1:15" ht="15.75" customHeight="1" x14ac:dyDescent="0.4">
      <c r="A40" s="3">
        <v>1999</v>
      </c>
      <c r="B40" s="21">
        <f>'15. TGpetrorecalculo'!S41*'7. Tasas de ganancia'!J40</f>
        <v>1215621.9238110317</v>
      </c>
      <c r="C40" s="21">
        <f>'14. PQ'!AE41-'14. PQ'!AD41</f>
        <v>6145400.9535625419</v>
      </c>
      <c r="D40" s="8">
        <v>23705</v>
      </c>
      <c r="E40" s="21">
        <v>4917886.582154246</v>
      </c>
      <c r="F40" s="21">
        <f t="shared" si="3"/>
        <v>12283956.45952782</v>
      </c>
      <c r="G40" s="21">
        <f>'14. PQ'!P41*'11. Precios'!H41</f>
        <v>10477681.287955211</v>
      </c>
      <c r="H40" s="14">
        <f>'14. PQ'!W41*'11. Precios'!H41</f>
        <v>11472245.110683797</v>
      </c>
      <c r="I40" s="33">
        <f t="shared" si="1"/>
        <v>1.0707543589779214</v>
      </c>
      <c r="J40" s="33">
        <f t="shared" si="2"/>
        <v>1.1723926431746918</v>
      </c>
      <c r="K40" s="76"/>
      <c r="L40" s="33">
        <f>G40/'1. PIB'!B41</f>
        <v>0.1765566081489337</v>
      </c>
      <c r="M40" s="33">
        <f>G40/'6. Plusvalía '!B40</f>
        <v>0.51238415740293553</v>
      </c>
      <c r="O40" s="28"/>
    </row>
    <row r="41" spans="1:15" ht="15.75" customHeight="1" x14ac:dyDescent="0.4">
      <c r="A41" s="3">
        <v>2000</v>
      </c>
      <c r="B41" s="21">
        <f>'15. TGpetrorecalculo'!S42*'7. Tasas de ganancia'!J41</f>
        <v>6621970.1443965156</v>
      </c>
      <c r="C41" s="21">
        <f>'14. PQ'!AE42-'14. PQ'!AD42</f>
        <v>13181406.426800523</v>
      </c>
      <c r="D41" s="21">
        <v>15451</v>
      </c>
      <c r="E41" s="62">
        <v>9014290.4693858754</v>
      </c>
      <c r="F41" s="21">
        <f t="shared" ref="F41:F55" si="4">+C41+B41+D41+E41</f>
        <v>28833118.040582918</v>
      </c>
      <c r="G41" s="21">
        <f>'14. PQ'!P42*'11. Precios'!H42</f>
        <v>26941862.539802931</v>
      </c>
      <c r="H41" s="14">
        <f>'14. PQ'!W42*'11. Precios'!H42</f>
        <v>25677205.00195466</v>
      </c>
      <c r="I41" s="33">
        <f t="shared" si="1"/>
        <v>1.1229071870707117</v>
      </c>
      <c r="J41" s="33">
        <f t="shared" si="2"/>
        <v>1.0701976523703924</v>
      </c>
      <c r="K41" s="76"/>
      <c r="L41" s="33">
        <f>G41/'1. PIB'!B42</f>
        <v>0.33822896849358774</v>
      </c>
      <c r="M41" s="33">
        <f>G41/'6. Plusvalía '!B41</f>
        <v>0.84007245764655814</v>
      </c>
      <c r="O41" s="28"/>
    </row>
    <row r="42" spans="1:15" ht="15.75" customHeight="1" x14ac:dyDescent="0.4">
      <c r="A42" s="3">
        <v>2001</v>
      </c>
      <c r="B42" s="21">
        <f>'15. TGpetrorecalculo'!S43*'7. Tasas de ganancia'!J42</f>
        <v>4342586.1623671139</v>
      </c>
      <c r="C42" s="21">
        <f>'14. PQ'!AE43-'14. PQ'!AD43</f>
        <v>11183420.21902689</v>
      </c>
      <c r="D42" s="21">
        <v>6228</v>
      </c>
      <c r="E42" s="62">
        <v>10461401.985345198</v>
      </c>
      <c r="F42" s="21">
        <f t="shared" si="4"/>
        <v>25993636.366739199</v>
      </c>
      <c r="G42" s="21">
        <f>'14. PQ'!P43*'11. Precios'!H43</f>
        <v>18939926.312671259</v>
      </c>
      <c r="H42" s="14">
        <f>'14. PQ'!W43*'11. Precios'!H43</f>
        <v>20234113.08316068</v>
      </c>
      <c r="I42" s="33">
        <f t="shared" si="1"/>
        <v>1.2846442174118189</v>
      </c>
      <c r="J42" s="33">
        <f t="shared" si="2"/>
        <v>1.3724254222334984</v>
      </c>
      <c r="K42" s="76"/>
      <c r="L42" s="33">
        <f>G42/'1. PIB'!B43</f>
        <v>0.21293832594782161</v>
      </c>
      <c r="M42" s="33">
        <f>G42/'6. Plusvalía '!B42</f>
        <v>0.58137828734162067</v>
      </c>
      <c r="O42" s="28"/>
    </row>
    <row r="43" spans="1:15" ht="15.75" customHeight="1" x14ac:dyDescent="0.4">
      <c r="A43" s="3">
        <v>2002</v>
      </c>
      <c r="B43" s="21">
        <f>'15. TGpetrorecalculo'!S44*'7. Tasas de ganancia'!J43</f>
        <v>12719048.922509454</v>
      </c>
      <c r="C43" s="21">
        <f>'14. PQ'!AE44-'14. PQ'!AD44</f>
        <v>14233548.887551559</v>
      </c>
      <c r="D43" s="21">
        <v>8581</v>
      </c>
      <c r="E43" s="62">
        <v>16442379.187062673</v>
      </c>
      <c r="F43" s="21">
        <f t="shared" si="4"/>
        <v>43403557.997123688</v>
      </c>
      <c r="G43" s="21">
        <f>'14. PQ'!P44*'11. Precios'!H44</f>
        <v>38682327.67148044</v>
      </c>
      <c r="H43" s="14">
        <f>'14. PQ'!W44*'11. Precios'!H44</f>
        <v>38246413.086623155</v>
      </c>
      <c r="I43" s="33">
        <f t="shared" si="1"/>
        <v>1.1348399626082653</v>
      </c>
      <c r="J43" s="33">
        <f t="shared" si="2"/>
        <v>1.1220513503153042</v>
      </c>
      <c r="K43" s="76"/>
      <c r="L43" s="33">
        <f>G43/'1. PIB'!B44</f>
        <v>0.35870055755923491</v>
      </c>
      <c r="M43" s="33">
        <f>G43/'6. Plusvalía '!B43</f>
        <v>0.96560322982018065</v>
      </c>
      <c r="O43" s="28"/>
    </row>
    <row r="44" spans="1:15" ht="15.75" customHeight="1" x14ac:dyDescent="0.4">
      <c r="A44" s="3">
        <v>2003</v>
      </c>
      <c r="B44" s="21">
        <f>'15. TGpetrorecalculo'!S45*'7. Tasas de ganancia'!J44</f>
        <v>20809894.269362215</v>
      </c>
      <c r="C44" s="21">
        <f>'14. PQ'!AE45-'14. PQ'!AD45</f>
        <v>10266408.281275898</v>
      </c>
      <c r="D44" s="21">
        <f>'1. PIB'!C45*0.0028</f>
        <v>93143.150800000003</v>
      </c>
      <c r="E44" s="62">
        <v>17170256.355980858</v>
      </c>
      <c r="F44" s="21">
        <f t="shared" si="4"/>
        <v>48339702.057418972</v>
      </c>
      <c r="G44" s="21">
        <f>'14. PQ'!P45*'11. Precios'!H45</f>
        <v>39934903.792019218</v>
      </c>
      <c r="H44" s="14">
        <f>'14. PQ'!W45*'11. Precios'!H45</f>
        <v>36860544.533848926</v>
      </c>
      <c r="I44" s="33">
        <f t="shared" si="1"/>
        <v>1.311421268153778</v>
      </c>
      <c r="J44" s="33">
        <f t="shared" si="2"/>
        <v>1.2104624643437707</v>
      </c>
      <c r="K44" s="76"/>
      <c r="L44" s="33">
        <f>G44/'1. PIB'!B45</f>
        <v>0.29751581992699844</v>
      </c>
      <c r="M44" s="33">
        <f>G44/'6. Plusvalía '!B44</f>
        <v>0.78380104381426519</v>
      </c>
      <c r="O44" s="28"/>
    </row>
    <row r="45" spans="1:15" ht="15.75" customHeight="1" x14ac:dyDescent="0.4">
      <c r="A45" s="3">
        <v>2004</v>
      </c>
      <c r="B45" s="21">
        <f>'15. TGpetrorecalculo'!S46*'7. Tasas de ganancia'!J45</f>
        <v>39497859.195792936</v>
      </c>
      <c r="C45" s="21">
        <f>'14. PQ'!AE46-'14. PQ'!AD46</f>
        <v>38348397.182461567</v>
      </c>
      <c r="D45" s="21">
        <v>92865</v>
      </c>
      <c r="E45" s="62">
        <v>37311574.830593094</v>
      </c>
      <c r="F45" s="21">
        <f t="shared" si="4"/>
        <v>115250696.2088476</v>
      </c>
      <c r="G45" s="21">
        <f>'14. PQ'!P46*'11. Precios'!H46</f>
        <v>117163301.86590736</v>
      </c>
      <c r="H45" s="14">
        <f>'14. PQ'!W46*'11. Precios'!H46</f>
        <v>103919649.21125993</v>
      </c>
      <c r="I45" s="33">
        <f t="shared" si="1"/>
        <v>1.1090366170747228</v>
      </c>
      <c r="J45" s="33">
        <f t="shared" si="2"/>
        <v>0.983675727581929</v>
      </c>
      <c r="K45" s="76"/>
      <c r="L45" s="33">
        <f>G45/'1. PIB'!B46</f>
        <v>0.55088209538879718</v>
      </c>
      <c r="M45" s="33">
        <f>G45/'6. Plusvalía '!B45</f>
        <v>1.2854541271865378</v>
      </c>
      <c r="O45" s="28"/>
    </row>
    <row r="46" spans="1:15" ht="15.75" customHeight="1" x14ac:dyDescent="0.4">
      <c r="A46" s="3">
        <v>2005</v>
      </c>
      <c r="B46" s="21">
        <f>'15. TGpetrorecalculo'!S47*'7. Tasas de ganancia'!J46</f>
        <v>68135660.703533456</v>
      </c>
      <c r="C46" s="21">
        <f>'14. PQ'!AE47-'14. PQ'!AD47</f>
        <v>76632641.950912222</v>
      </c>
      <c r="D46" s="21">
        <v>176851</v>
      </c>
      <c r="E46" s="62">
        <v>58336229.365742385</v>
      </c>
      <c r="F46" s="21">
        <f t="shared" si="4"/>
        <v>203281383.02018806</v>
      </c>
      <c r="G46" s="21">
        <f>'14. PQ'!P47*'11. Precios'!H47</f>
        <v>169310943.49502686</v>
      </c>
      <c r="H46" s="14">
        <f>'14. PQ'!W47*'11. Precios'!H47</f>
        <v>168013748.04477364</v>
      </c>
      <c r="I46" s="33">
        <f t="shared" si="1"/>
        <v>1.2099092210359834</v>
      </c>
      <c r="J46" s="33">
        <f t="shared" si="2"/>
        <v>1.2006393610709458</v>
      </c>
      <c r="K46" s="76"/>
      <c r="L46" s="33">
        <f>G46/'1. PIB'!B47</f>
        <v>0.55678488886480282</v>
      </c>
      <c r="M46" s="33">
        <f>G46/'6. Plusvalía '!B46</f>
        <v>1.1652408061061608</v>
      </c>
      <c r="O46" s="28"/>
    </row>
    <row r="47" spans="1:15" ht="15.75" customHeight="1" x14ac:dyDescent="0.4">
      <c r="A47" s="3">
        <v>2006</v>
      </c>
      <c r="B47" s="21">
        <f>'15. TGpetrorecalculo'!S48*'7. Tasas de ganancia'!J47</f>
        <v>82029505.023852289</v>
      </c>
      <c r="C47" s="21">
        <f>'14. PQ'!AE48-'14. PQ'!AD48</f>
        <v>81028993.388806626</v>
      </c>
      <c r="D47" s="28">
        <v>82000</v>
      </c>
      <c r="E47" s="62">
        <v>72255604.774218976</v>
      </c>
      <c r="F47" s="21">
        <f t="shared" si="4"/>
        <v>235396103.18687791</v>
      </c>
      <c r="G47" s="21">
        <f>'14. PQ'!P48*'11. Precios'!H48</f>
        <v>221566140.49995261</v>
      </c>
      <c r="H47" s="14">
        <f>'14. PQ'!W48*'11. Precios'!H48</f>
        <v>219241055.99477267</v>
      </c>
      <c r="I47" s="33">
        <f t="shared" si="1"/>
        <v>1.0736862314350941</v>
      </c>
      <c r="J47" s="33">
        <f t="shared" si="2"/>
        <v>1.0624191162770571</v>
      </c>
      <c r="K47" s="76"/>
      <c r="L47" s="33">
        <f>G47/'1. PIB'!B48</f>
        <v>0.56245590671987888</v>
      </c>
      <c r="M47" s="33">
        <f>G47/'6. Plusvalía '!B47</f>
        <v>1.1921873601524748</v>
      </c>
      <c r="O47" s="28"/>
    </row>
    <row r="48" spans="1:15" ht="15.75" customHeight="1" x14ac:dyDescent="0.4">
      <c r="A48" s="3">
        <v>2007</v>
      </c>
      <c r="B48" s="21">
        <f>'15. TGpetrorecalculo'!S49*'7. Tasas de ganancia'!J48</f>
        <v>75977689.852428049</v>
      </c>
      <c r="C48" s="21">
        <f>'14. PQ'!AE49-'14. PQ'!AD49</f>
        <v>125533768.34576072</v>
      </c>
      <c r="D48" s="28">
        <v>259000</v>
      </c>
      <c r="E48" s="62">
        <v>85041942.878776193</v>
      </c>
      <c r="F48" s="21">
        <f t="shared" si="4"/>
        <v>286812401.07696497</v>
      </c>
      <c r="G48" s="21">
        <f>'14. PQ'!P49*'11. Precios'!H49</f>
        <v>261782793.68532676</v>
      </c>
      <c r="H48" s="14">
        <f>'14. PQ'!W49*'11. Precios'!H49</f>
        <v>325275515.89313537</v>
      </c>
      <c r="I48" s="33">
        <f t="shared" si="1"/>
        <v>0.88175219794653437</v>
      </c>
      <c r="J48" s="33">
        <f t="shared" si="2"/>
        <v>1.0956121181200502</v>
      </c>
      <c r="K48" s="76"/>
      <c r="L48" s="33">
        <f>G48/'1. PIB'!B49</f>
        <v>0.52929088987608086</v>
      </c>
      <c r="M48" s="33">
        <f>G48/'6. Plusvalía '!B48</f>
        <v>1.1458408107823816</v>
      </c>
      <c r="O48" s="28"/>
    </row>
    <row r="49" spans="1:15" ht="15.75" customHeight="1" x14ac:dyDescent="0.4">
      <c r="A49" s="3">
        <v>2008</v>
      </c>
      <c r="B49" s="21">
        <f>'15. TGpetrorecalculo'!S50*'7. Tasas de ganancia'!J49</f>
        <v>110225963.59938373</v>
      </c>
      <c r="C49" s="21">
        <f>'14. PQ'!AE50-'14. PQ'!AD50</f>
        <v>227666610.42243326</v>
      </c>
      <c r="D49" s="28">
        <v>372000</v>
      </c>
      <c r="E49" s="62">
        <v>145240904.08223754</v>
      </c>
      <c r="F49" s="21">
        <f t="shared" si="4"/>
        <v>483505478.10405451</v>
      </c>
      <c r="G49" s="21">
        <f>'14. PQ'!P50*'11. Precios'!H50</f>
        <v>487184553.59961075</v>
      </c>
      <c r="H49" s="14">
        <f>'14. PQ'!W50*'11. Precios'!H50</f>
        <v>475948332.51003659</v>
      </c>
      <c r="I49" s="33">
        <f t="shared" si="1"/>
        <v>1.015878079778457</v>
      </c>
      <c r="J49" s="33">
        <f t="shared" si="2"/>
        <v>0.9924482919904315</v>
      </c>
      <c r="K49" s="76"/>
      <c r="L49" s="33">
        <f>G49/'1. PIB'!B50</f>
        <v>0.7189922204060053</v>
      </c>
      <c r="M49" s="33">
        <f>G49/'6. Plusvalía '!B49</f>
        <v>1.448647640129102</v>
      </c>
      <c r="O49" s="28"/>
    </row>
    <row r="50" spans="1:15" ht="15.75" customHeight="1" x14ac:dyDescent="0.4">
      <c r="A50" s="3">
        <v>2009</v>
      </c>
      <c r="B50" s="21">
        <f>'15. TGpetrorecalculo'!S51*'7. Tasas de ganancia'!J50</f>
        <v>11062715.648492536</v>
      </c>
      <c r="C50" s="21">
        <f>'14. PQ'!AE51-'14. PQ'!AD51</f>
        <v>174452835.34940466</v>
      </c>
      <c r="D50" s="28">
        <v>77000</v>
      </c>
      <c r="E50" s="62">
        <v>122924704.85504633</v>
      </c>
      <c r="F50" s="21">
        <f t="shared" si="4"/>
        <v>308517255.85294354</v>
      </c>
      <c r="G50" s="21">
        <f>'14. PQ'!P51*'11. Precios'!H51</f>
        <v>317167954.94741023</v>
      </c>
      <c r="H50" s="14">
        <f>'14. PQ'!W51*'11. Precios'!H51</f>
        <v>396509776.12801927</v>
      </c>
      <c r="I50" s="33">
        <f t="shared" si="1"/>
        <v>0.77808234355698203</v>
      </c>
      <c r="J50" s="33">
        <f t="shared" si="2"/>
        <v>0.97272517932683</v>
      </c>
      <c r="K50" s="76"/>
      <c r="L50" s="33">
        <f>G50/'1. PIB'!B51</f>
        <v>0.44844443608085099</v>
      </c>
      <c r="M50" s="33">
        <f>G50/'6. Plusvalía '!B50</f>
        <v>1.0983538175788143</v>
      </c>
      <c r="O50" s="28"/>
    </row>
    <row r="51" spans="1:15" ht="15.75" customHeight="1" x14ac:dyDescent="0.4">
      <c r="A51" s="3">
        <v>2010</v>
      </c>
      <c r="B51" s="21">
        <f>'15. TGpetrorecalculo'!S52*'7. Tasas de ganancia'!J51</f>
        <v>139195383.93697494</v>
      </c>
      <c r="C51" s="21">
        <f>'14. PQ'!AE52-'14. PQ'!AD52</f>
        <v>298463787.42290306</v>
      </c>
      <c r="D51" s="28">
        <v>200000</v>
      </c>
      <c r="E51" s="62">
        <v>233888905.22382122</v>
      </c>
      <c r="F51" s="21">
        <f t="shared" si="4"/>
        <v>671748076.58369923</v>
      </c>
      <c r="G51" s="21">
        <f>'14. PQ'!P52*'11. Precios'!H52</f>
        <v>674327454.58623552</v>
      </c>
      <c r="H51" s="14">
        <f>'14. PQ'!W52*'11. Precios'!H52</f>
        <v>715011027.40542698</v>
      </c>
      <c r="I51" s="33">
        <f t="shared" si="1"/>
        <v>0.93949330966444422</v>
      </c>
      <c r="J51" s="33">
        <f t="shared" si="2"/>
        <v>0.99617488805328414</v>
      </c>
      <c r="K51" s="76"/>
      <c r="L51" s="33">
        <f>G51/'1. PIB'!B52</f>
        <v>0.66316326808516535</v>
      </c>
      <c r="M51" s="33">
        <f>G51/'6. Plusvalía '!B51</f>
        <v>1.370045049315056</v>
      </c>
      <c r="O51" s="28"/>
    </row>
    <row r="52" spans="1:15" ht="15.75" customHeight="1" x14ac:dyDescent="0.4">
      <c r="A52" s="3">
        <v>2011</v>
      </c>
      <c r="B52" s="21">
        <f>'15. TGpetrorecalculo'!S53*'7. Tasas de ganancia'!J52</f>
        <v>172699843.41549841</v>
      </c>
      <c r="C52" s="21">
        <f>'14. PQ'!AE53-'14. PQ'!AD53</f>
        <v>560996309.03237474</v>
      </c>
      <c r="D52" s="28">
        <v>272000</v>
      </c>
      <c r="E52" s="62">
        <v>383117242.46903777</v>
      </c>
      <c r="F52" s="21">
        <f t="shared" si="4"/>
        <v>1117085394.9169109</v>
      </c>
      <c r="G52" s="21">
        <f>'14. PQ'!P53*'11. Precios'!H53</f>
        <v>1221144234.3804927</v>
      </c>
      <c r="H52" s="14">
        <f>'14. PQ'!W53*'11. Precios'!H53</f>
        <v>1312370262.0609398</v>
      </c>
      <c r="I52" s="33">
        <f t="shared" si="1"/>
        <v>0.85119682090528748</v>
      </c>
      <c r="J52" s="33">
        <f t="shared" si="2"/>
        <v>0.91478579144553496</v>
      </c>
      <c r="K52" s="76"/>
      <c r="L52" s="33">
        <f>G52/'1. PIB'!B53</f>
        <v>0.89956233798717045</v>
      </c>
      <c r="M52" s="33">
        <f>G52/'6. Plusvalía '!B52</f>
        <v>1.8407342043302972</v>
      </c>
      <c r="O52" s="28"/>
    </row>
    <row r="53" spans="1:15" ht="15.75" customHeight="1" x14ac:dyDescent="0.4">
      <c r="A53" s="3">
        <v>2012</v>
      </c>
      <c r="B53" s="21">
        <f>'15. TGpetrorecalculo'!S54*'7. Tasas de ganancia'!J53</f>
        <v>93891531.865945533</v>
      </c>
      <c r="C53" s="21">
        <f>'14. PQ'!AE54-'14. PQ'!AD54</f>
        <v>703971630.41496706</v>
      </c>
      <c r="D53" s="28">
        <v>278000</v>
      </c>
      <c r="E53" s="62">
        <v>460593145.48698056</v>
      </c>
      <c r="F53" s="21">
        <f t="shared" si="4"/>
        <v>1258734307.7678933</v>
      </c>
      <c r="G53" s="21">
        <f>'14. PQ'!P54*'11. Precios'!H54</f>
        <v>1230425831.3834326</v>
      </c>
      <c r="H53" s="14">
        <f>'14. PQ'!W54*'11. Precios'!H54</f>
        <v>1318252991.1367645</v>
      </c>
      <c r="I53" s="33">
        <f t="shared" si="1"/>
        <v>0.95485033315376988</v>
      </c>
      <c r="J53" s="33">
        <f t="shared" si="2"/>
        <v>1.0230070563071909</v>
      </c>
      <c r="K53" s="76"/>
      <c r="L53" s="33">
        <f>G53/'1. PIB'!B54</f>
        <v>0.7523464697154757</v>
      </c>
      <c r="M53" s="33">
        <f>G53/'6. Plusvalía '!B53</f>
        <v>1.6023215696337243</v>
      </c>
      <c r="O53" s="28"/>
    </row>
    <row r="54" spans="1:15" ht="15.75" customHeight="1" x14ac:dyDescent="0.4">
      <c r="A54" s="3">
        <v>2013</v>
      </c>
      <c r="B54" s="21">
        <f>'15. TGpetrorecalculo'!S55*'7. Tasas de ganancia'!J54</f>
        <v>88162823.187440604</v>
      </c>
      <c r="C54" s="21">
        <f>'14. PQ'!AE55-'14. PQ'!AD55</f>
        <v>829521514.49564576</v>
      </c>
      <c r="D54" s="28">
        <v>384000</v>
      </c>
      <c r="E54" s="62">
        <v>477411007.60836029</v>
      </c>
      <c r="F54" s="21">
        <f t="shared" si="4"/>
        <v>1395479345.2914467</v>
      </c>
      <c r="G54" s="21">
        <f>'14. PQ'!P55*'11. Precios'!H55</f>
        <v>1589258334.7709279</v>
      </c>
      <c r="H54" s="14">
        <f>'14. PQ'!W55*'11. Precios'!H55</f>
        <v>1676539441.0411155</v>
      </c>
      <c r="I54" s="33">
        <f t="shared" si="1"/>
        <v>0.83235700343850361</v>
      </c>
      <c r="J54" s="33">
        <f t="shared" si="2"/>
        <v>0.87806954650490343</v>
      </c>
      <c r="K54" s="76"/>
      <c r="L54" s="33">
        <f>G54/'1. PIB'!B55</f>
        <v>0.7076441457335545</v>
      </c>
      <c r="M54" s="33">
        <f>G54/'6. Plusvalía '!B54</f>
        <v>1.5279643817998745</v>
      </c>
      <c r="O54" s="28"/>
    </row>
    <row r="55" spans="1:15" ht="15.75" customHeight="1" x14ac:dyDescent="0.4">
      <c r="A55" s="3">
        <v>2014</v>
      </c>
      <c r="B55" s="21">
        <f>'15. TGpetrorecalculo'!S56*'7. Tasas de ganancia'!J55</f>
        <v>1972327.7299805388</v>
      </c>
      <c r="C55" s="21">
        <f>'14. PQ'!AE56-'14. PQ'!AD56</f>
        <v>1601898616.8375154</v>
      </c>
      <c r="D55" s="28">
        <v>341000</v>
      </c>
      <c r="E55" s="62">
        <v>923495707.70761085</v>
      </c>
      <c r="F55" s="21">
        <f t="shared" si="4"/>
        <v>2527707652.2751064</v>
      </c>
      <c r="G55" s="21">
        <f>'14. PQ'!P56*'11. Precios'!H56</f>
        <v>2179019878.9785972</v>
      </c>
      <c r="H55" s="14">
        <f>'14. PQ'!W56*'11. Precios'!H56</f>
        <v>3327344692.097774</v>
      </c>
      <c r="I55" s="33">
        <f t="shared" si="1"/>
        <v>0.75967712581093472</v>
      </c>
      <c r="J55" s="33">
        <f t="shared" si="2"/>
        <v>1.1600204645493895</v>
      </c>
      <c r="K55" s="76"/>
      <c r="L55" s="33">
        <f>G55/'1. PIB'!B56</f>
        <v>0.71885371380861263</v>
      </c>
      <c r="M55" s="33">
        <f>G55/'6. Plusvalía '!B55</f>
        <v>2.6408233044811489</v>
      </c>
      <c r="O55" s="28"/>
    </row>
    <row r="56" spans="1:15" ht="15.75" customHeight="1" x14ac:dyDescent="0.4">
      <c r="A56" s="13"/>
      <c r="B56" s="14"/>
      <c r="C56" s="14"/>
      <c r="D56" s="14"/>
      <c r="E56" s="14"/>
      <c r="F56" s="14"/>
      <c r="G56" s="61"/>
      <c r="H56" s="60"/>
    </row>
    <row r="57" spans="1:15" ht="15.75" customHeight="1" x14ac:dyDescent="0.4">
      <c r="A57" s="13"/>
      <c r="B57" s="14"/>
      <c r="C57" s="14"/>
      <c r="D57" s="14"/>
      <c r="E57" s="14"/>
      <c r="F57" s="14"/>
      <c r="G57" s="61"/>
      <c r="H57" s="60"/>
    </row>
    <row r="58" spans="1:15" ht="37.5" customHeight="1" x14ac:dyDescent="0.4">
      <c r="A58" s="77" t="s">
        <v>329</v>
      </c>
      <c r="B58" s="78">
        <v>2.8E-3</v>
      </c>
      <c r="D58" s="14"/>
      <c r="E58" s="14"/>
      <c r="F58" s="14"/>
      <c r="G58" s="61"/>
      <c r="H58" s="60"/>
    </row>
    <row r="59" spans="1:15" ht="15.75" customHeight="1" x14ac:dyDescent="0.4">
      <c r="B59" s="14"/>
      <c r="D59" s="14"/>
      <c r="E59" s="14"/>
      <c r="F59" s="14"/>
      <c r="G59" s="60"/>
    </row>
    <row r="60" spans="1:15" ht="15.75" customHeight="1" x14ac:dyDescent="0.4">
      <c r="B60" s="14"/>
      <c r="D60" s="14"/>
      <c r="E60" s="14"/>
      <c r="F60" s="14"/>
      <c r="G60" s="60"/>
    </row>
    <row r="61" spans="1:15" ht="15.75" customHeight="1" x14ac:dyDescent="0.4">
      <c r="B61" s="14"/>
      <c r="D61" s="14"/>
      <c r="E61" s="14"/>
      <c r="F61" s="14"/>
      <c r="G61" s="60"/>
    </row>
    <row r="62" spans="1:15" ht="15.75" customHeight="1" x14ac:dyDescent="0.4"/>
    <row r="63" spans="1:15" ht="15.75" customHeight="1" x14ac:dyDescent="0.4"/>
    <row r="64" spans="1:15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2.625" defaultRowHeight="15" customHeight="1" x14ac:dyDescent="0.4"/>
  <cols>
    <col min="1" max="1" width="7.625" style="16" customWidth="1"/>
    <col min="2" max="2" width="10.25" style="8" customWidth="1"/>
    <col min="3" max="3" width="11" style="8" customWidth="1"/>
    <col min="4" max="26" width="7.625" style="8" customWidth="1"/>
    <col min="27" max="16384" width="12.625" style="8"/>
  </cols>
  <sheetData>
    <row r="1" spans="1:4" s="26" customFormat="1" ht="18" x14ac:dyDescent="0.2">
      <c r="A1" s="30" t="s">
        <v>63</v>
      </c>
      <c r="B1" s="30" t="s">
        <v>81</v>
      </c>
      <c r="C1" s="30" t="s">
        <v>82</v>
      </c>
      <c r="D1" s="30" t="s">
        <v>80</v>
      </c>
    </row>
    <row r="2" spans="1:4" ht="18" x14ac:dyDescent="0.4">
      <c r="A2" s="3">
        <v>1960</v>
      </c>
      <c r="B2" s="21">
        <v>3.09</v>
      </c>
      <c r="C2" s="21">
        <v>4.6186136702897258</v>
      </c>
      <c r="D2" s="8" t="s">
        <v>83</v>
      </c>
    </row>
    <row r="3" spans="1:4" ht="18" x14ac:dyDescent="0.4">
      <c r="A3" s="3">
        <v>1961</v>
      </c>
      <c r="B3" s="21">
        <v>3.09</v>
      </c>
      <c r="C3" s="21">
        <v>4.5541702142467102</v>
      </c>
      <c r="D3" s="8" t="s">
        <v>83</v>
      </c>
    </row>
    <row r="4" spans="1:4" ht="18" x14ac:dyDescent="0.4">
      <c r="A4" s="3">
        <v>1962</v>
      </c>
      <c r="B4" s="21">
        <v>3.09</v>
      </c>
      <c r="C4" s="21">
        <v>4.5536115418379826</v>
      </c>
      <c r="D4" s="8" t="s">
        <v>83</v>
      </c>
    </row>
    <row r="5" spans="1:4" ht="18" x14ac:dyDescent="0.4">
      <c r="A5" s="3">
        <v>1963</v>
      </c>
      <c r="B5" s="21">
        <v>3.09</v>
      </c>
      <c r="C5" s="21">
        <v>4.5681977412525923</v>
      </c>
      <c r="D5" s="8" t="s">
        <v>83</v>
      </c>
    </row>
    <row r="6" spans="1:4" ht="18" x14ac:dyDescent="0.4">
      <c r="A6" s="3">
        <v>1964</v>
      </c>
      <c r="B6" s="21">
        <v>4.4000000000000004</v>
      </c>
      <c r="C6" s="21">
        <v>4.6146575470210198</v>
      </c>
      <c r="D6" s="8" t="s">
        <v>83</v>
      </c>
    </row>
    <row r="7" spans="1:4" ht="18" x14ac:dyDescent="0.4">
      <c r="A7" s="3">
        <v>1965</v>
      </c>
      <c r="B7" s="21">
        <v>4.4000000000000004</v>
      </c>
      <c r="C7" s="21">
        <v>4.7301659415361987</v>
      </c>
      <c r="D7" s="8" t="s">
        <v>83</v>
      </c>
    </row>
    <row r="8" spans="1:4" ht="18" x14ac:dyDescent="0.4">
      <c r="A8" s="3">
        <v>1966</v>
      </c>
      <c r="B8" s="21">
        <v>4.4000000000000004</v>
      </c>
      <c r="C8" s="21">
        <v>4.7277143924232528</v>
      </c>
      <c r="D8" s="8" t="s">
        <v>83</v>
      </c>
    </row>
    <row r="9" spans="1:4" ht="18" x14ac:dyDescent="0.4">
      <c r="A9" s="3">
        <v>1967</v>
      </c>
      <c r="B9" s="21">
        <v>4.4000000000000004</v>
      </c>
      <c r="C9" s="21">
        <v>4.6767759901358561</v>
      </c>
      <c r="D9" s="8" t="s">
        <v>83</v>
      </c>
    </row>
    <row r="10" spans="1:4" ht="18" x14ac:dyDescent="0.4">
      <c r="A10" s="3">
        <v>1968</v>
      </c>
      <c r="B10" s="21">
        <v>4.4000000000000004</v>
      </c>
      <c r="C10" s="21">
        <v>4.600887063665362</v>
      </c>
      <c r="D10" s="8" t="s">
        <v>83</v>
      </c>
    </row>
    <row r="11" spans="1:4" ht="18" x14ac:dyDescent="0.4">
      <c r="A11" s="3">
        <v>1969</v>
      </c>
      <c r="B11" s="21">
        <v>4.4000000000000004</v>
      </c>
      <c r="C11" s="21">
        <v>4.2850365448312981</v>
      </c>
      <c r="D11" s="8" t="s">
        <v>83</v>
      </c>
    </row>
    <row r="12" spans="1:4" ht="18" x14ac:dyDescent="0.4">
      <c r="A12" s="3">
        <v>1970</v>
      </c>
      <c r="B12" s="21">
        <v>4.4000000000000004</v>
      </c>
      <c r="C12" s="21">
        <v>4.045459959887487</v>
      </c>
      <c r="D12" s="8" t="s">
        <v>83</v>
      </c>
    </row>
    <row r="13" spans="1:4" ht="18" x14ac:dyDescent="0.4">
      <c r="A13" s="3">
        <v>1971</v>
      </c>
      <c r="B13" s="21">
        <v>4.3967000000000001</v>
      </c>
      <c r="C13" s="21">
        <v>4.1305913931945737</v>
      </c>
      <c r="D13" s="8" t="s">
        <v>83</v>
      </c>
    </row>
    <row r="14" spans="1:4" ht="18" x14ac:dyDescent="0.4">
      <c r="A14" s="3">
        <v>1972</v>
      </c>
      <c r="B14" s="21">
        <v>4.3</v>
      </c>
      <c r="C14" s="21">
        <v>3.9089853091562783</v>
      </c>
      <c r="D14" s="8" t="s">
        <v>83</v>
      </c>
    </row>
    <row r="15" spans="1:4" ht="18" x14ac:dyDescent="0.4">
      <c r="A15" s="3">
        <v>1973</v>
      </c>
      <c r="B15" s="21">
        <v>4.2130999999999998</v>
      </c>
      <c r="C15" s="21">
        <v>4.0459338773445399</v>
      </c>
      <c r="D15" s="8" t="s">
        <v>83</v>
      </c>
    </row>
    <row r="16" spans="1:4" ht="18" x14ac:dyDescent="0.4">
      <c r="A16" s="3">
        <v>1974</v>
      </c>
      <c r="B16" s="21">
        <v>4.2</v>
      </c>
      <c r="C16" s="21">
        <v>4.2618029019312971</v>
      </c>
      <c r="D16" s="8" t="s">
        <v>83</v>
      </c>
    </row>
    <row r="17" spans="1:4" ht="18" x14ac:dyDescent="0.4">
      <c r="A17" s="3">
        <v>1975</v>
      </c>
      <c r="B17" s="21">
        <v>4.2</v>
      </c>
      <c r="C17" s="21">
        <v>4.1003024446764105</v>
      </c>
      <c r="D17" s="8" t="s">
        <v>83</v>
      </c>
    </row>
    <row r="18" spans="1:4" ht="18" x14ac:dyDescent="0.4">
      <c r="A18" s="3">
        <v>1976</v>
      </c>
      <c r="B18" s="21">
        <v>4.2403000000000004</v>
      </c>
      <c r="C18" s="21">
        <v>4.3626300712623962</v>
      </c>
      <c r="D18" s="8" t="s">
        <v>83</v>
      </c>
    </row>
    <row r="19" spans="1:4" ht="18" x14ac:dyDescent="0.4">
      <c r="A19" s="3">
        <v>1977</v>
      </c>
      <c r="B19" s="21">
        <v>4.28</v>
      </c>
      <c r="C19" s="21">
        <v>4.2832092665951826</v>
      </c>
      <c r="D19" s="8" t="s">
        <v>83</v>
      </c>
    </row>
    <row r="20" spans="1:4" ht="18" x14ac:dyDescent="0.4">
      <c r="A20" s="3">
        <v>1978</v>
      </c>
      <c r="B20" s="21">
        <v>4.28</v>
      </c>
      <c r="C20" s="21">
        <v>4.1783509604246598</v>
      </c>
      <c r="D20" s="8" t="s">
        <v>83</v>
      </c>
    </row>
    <row r="21" spans="1:4" ht="15.75" customHeight="1" x14ac:dyDescent="0.4">
      <c r="A21" s="3">
        <v>1979</v>
      </c>
      <c r="B21" s="21">
        <v>4.28</v>
      </c>
      <c r="C21" s="21">
        <v>4.4011584295894668</v>
      </c>
      <c r="D21" s="8" t="s">
        <v>83</v>
      </c>
    </row>
    <row r="22" spans="1:4" ht="15.75" customHeight="1" x14ac:dyDescent="0.4">
      <c r="A22" s="3">
        <v>1980</v>
      </c>
      <c r="B22" s="21">
        <v>4.28</v>
      </c>
      <c r="C22" s="21">
        <v>5.0544711866486729</v>
      </c>
      <c r="D22" s="8" t="s">
        <v>83</v>
      </c>
    </row>
    <row r="23" spans="1:4" ht="15.75" customHeight="1" x14ac:dyDescent="0.4">
      <c r="A23" s="3">
        <v>1981</v>
      </c>
      <c r="B23" s="21">
        <v>4.28</v>
      </c>
      <c r="C23" s="21">
        <v>5.4770647439616313</v>
      </c>
      <c r="D23" s="8" t="s">
        <v>83</v>
      </c>
    </row>
    <row r="24" spans="1:4" ht="15.75" customHeight="1" x14ac:dyDescent="0.4">
      <c r="A24" s="3">
        <v>1982</v>
      </c>
      <c r="B24" s="21">
        <v>4.2832999999999997</v>
      </c>
      <c r="C24" s="21">
        <v>5.4367978353435946</v>
      </c>
      <c r="D24" s="8" t="s">
        <v>83</v>
      </c>
    </row>
    <row r="25" spans="1:4" ht="15.75" customHeight="1" x14ac:dyDescent="0.4">
      <c r="A25" s="3">
        <v>1983</v>
      </c>
      <c r="B25" s="21">
        <v>4.2925000000000004</v>
      </c>
      <c r="C25" s="21">
        <v>5.934261459151946</v>
      </c>
      <c r="D25" s="8" t="s">
        <v>83</v>
      </c>
    </row>
    <row r="26" spans="1:4" ht="15.75" customHeight="1" x14ac:dyDescent="0.4">
      <c r="A26" s="3">
        <v>1984</v>
      </c>
      <c r="B26" s="21">
        <v>5.7462</v>
      </c>
      <c r="C26" s="21">
        <v>6.7568530800856745</v>
      </c>
      <c r="D26" s="8" t="s">
        <v>83</v>
      </c>
    </row>
    <row r="27" spans="1:4" ht="15.75" customHeight="1" x14ac:dyDescent="0.4">
      <c r="A27" s="3">
        <v>1985</v>
      </c>
      <c r="B27" s="21">
        <v>5.9924999999999997</v>
      </c>
      <c r="C27" s="21">
        <v>7.417672441178591</v>
      </c>
      <c r="D27" s="8" t="s">
        <v>83</v>
      </c>
    </row>
    <row r="28" spans="1:4" ht="15.75" customHeight="1" x14ac:dyDescent="0.4">
      <c r="A28" s="3">
        <v>1986</v>
      </c>
      <c r="B28" s="21">
        <v>7.4924999999999997</v>
      </c>
      <c r="C28" s="21">
        <v>7.7983284099793311</v>
      </c>
      <c r="D28" s="8" t="s">
        <v>83</v>
      </c>
    </row>
    <row r="29" spans="1:4" ht="15.75" customHeight="1" x14ac:dyDescent="0.4">
      <c r="A29" s="3">
        <v>1987</v>
      </c>
      <c r="B29" s="21">
        <v>10.4558</v>
      </c>
      <c r="C29" s="21">
        <v>10.211393698485146</v>
      </c>
      <c r="D29" s="8" t="s">
        <v>83</v>
      </c>
    </row>
    <row r="30" spans="1:4" ht="15.75" customHeight="1" x14ac:dyDescent="0.4">
      <c r="A30" s="3">
        <v>1988</v>
      </c>
      <c r="B30" s="21">
        <v>14.4925</v>
      </c>
      <c r="C30" s="21">
        <v>12.757035388121489</v>
      </c>
      <c r="D30" s="8" t="s">
        <v>83</v>
      </c>
    </row>
    <row r="31" spans="1:4" ht="15.75" customHeight="1" x14ac:dyDescent="0.4">
      <c r="A31" s="3">
        <v>1989</v>
      </c>
      <c r="B31" s="21">
        <v>36.89</v>
      </c>
      <c r="C31" s="21">
        <v>27.261779166516643</v>
      </c>
      <c r="D31" s="8" t="s">
        <v>83</v>
      </c>
    </row>
    <row r="32" spans="1:4" ht="15.75" customHeight="1" x14ac:dyDescent="0.4">
      <c r="A32" s="3">
        <v>1990</v>
      </c>
      <c r="B32" s="21">
        <v>48.23</v>
      </c>
      <c r="C32" s="21">
        <v>38.448974821812975</v>
      </c>
      <c r="D32" s="8" t="s">
        <v>83</v>
      </c>
    </row>
    <row r="33" spans="1:4" ht="15.75" customHeight="1" x14ac:dyDescent="0.4">
      <c r="A33" s="3">
        <v>1991</v>
      </c>
      <c r="B33" s="21">
        <v>56.96</v>
      </c>
      <c r="C33" s="21">
        <v>45.026869283477261</v>
      </c>
      <c r="D33" s="8" t="s">
        <v>83</v>
      </c>
    </row>
    <row r="34" spans="1:4" ht="15.75" customHeight="1" x14ac:dyDescent="0.4">
      <c r="A34" s="3">
        <v>1992</v>
      </c>
      <c r="B34" s="21">
        <v>69.290000000000006</v>
      </c>
      <c r="C34" s="21">
        <v>56.924721360186709</v>
      </c>
      <c r="D34" s="8" t="s">
        <v>83</v>
      </c>
    </row>
    <row r="35" spans="1:4" ht="15.75" customHeight="1" x14ac:dyDescent="0.4">
      <c r="A35" s="3">
        <v>1993</v>
      </c>
      <c r="B35" s="21">
        <v>92.31</v>
      </c>
      <c r="C35" s="21">
        <v>77.844900232463459</v>
      </c>
      <c r="D35" s="8" t="s">
        <v>83</v>
      </c>
    </row>
    <row r="36" spans="1:4" ht="15.75" customHeight="1" x14ac:dyDescent="0.4">
      <c r="A36" s="3">
        <v>1994</v>
      </c>
      <c r="B36" s="21">
        <v>153.93</v>
      </c>
      <c r="C36" s="21">
        <v>131.90061295775709</v>
      </c>
      <c r="D36" s="8" t="s">
        <v>83</v>
      </c>
    </row>
    <row r="37" spans="1:4" ht="15.75" customHeight="1" x14ac:dyDescent="0.4">
      <c r="A37" s="3">
        <v>1995</v>
      </c>
      <c r="B37" s="21">
        <v>177.26</v>
      </c>
      <c r="C37" s="21">
        <v>205.65588770996558</v>
      </c>
      <c r="D37" s="8" t="s">
        <v>83</v>
      </c>
    </row>
    <row r="38" spans="1:4" ht="15.75" customHeight="1" x14ac:dyDescent="0.4">
      <c r="A38" s="3">
        <v>1996</v>
      </c>
      <c r="B38" s="21">
        <v>416.34750000000003</v>
      </c>
      <c r="C38" s="21">
        <v>447.59847926849613</v>
      </c>
      <c r="D38" s="8" t="s">
        <v>83</v>
      </c>
    </row>
    <row r="39" spans="1:4" ht="15.75" customHeight="1" x14ac:dyDescent="0.4">
      <c r="A39" s="3">
        <v>1997</v>
      </c>
      <c r="B39" s="21">
        <v>487.28016676593211</v>
      </c>
      <c r="C39" s="21">
        <v>631.37200184352332</v>
      </c>
      <c r="D39" s="8" t="s">
        <v>83</v>
      </c>
    </row>
    <row r="40" spans="1:4" ht="15.75" customHeight="1" x14ac:dyDescent="0.4">
      <c r="A40" s="3">
        <v>1998</v>
      </c>
      <c r="B40" s="21">
        <v>546.93967590172497</v>
      </c>
      <c r="C40" s="21">
        <v>844.0203575431093</v>
      </c>
      <c r="D40" s="8" t="s">
        <v>83</v>
      </c>
    </row>
    <row r="41" spans="1:4" ht="15.75" customHeight="1" x14ac:dyDescent="0.4">
      <c r="A41" s="3">
        <v>1999</v>
      </c>
      <c r="B41" s="21">
        <v>609.31490029128383</v>
      </c>
      <c r="C41" s="21">
        <v>1179.7020004305964</v>
      </c>
      <c r="D41" s="8" t="s">
        <v>83</v>
      </c>
    </row>
    <row r="42" spans="1:4" ht="15.75" customHeight="1" x14ac:dyDescent="0.4">
      <c r="A42" s="3">
        <v>2000</v>
      </c>
      <c r="B42" s="21">
        <v>682.57797240067987</v>
      </c>
      <c r="C42" s="21">
        <v>1405.3196353006872</v>
      </c>
      <c r="D42" s="8" t="s">
        <v>83</v>
      </c>
    </row>
    <row r="43" spans="1:4" ht="15.75" customHeight="1" x14ac:dyDescent="0.4">
      <c r="A43" s="3">
        <v>2001</v>
      </c>
      <c r="B43" s="21">
        <v>721.1191028064045</v>
      </c>
      <c r="C43" s="21">
        <v>1544.0745420179537</v>
      </c>
      <c r="D43" s="8" t="s">
        <v>83</v>
      </c>
    </row>
    <row r="44" spans="1:4" ht="15.75" customHeight="1" x14ac:dyDescent="0.4">
      <c r="A44" s="3">
        <v>2002</v>
      </c>
      <c r="B44" s="21">
        <v>1180.8164711808304</v>
      </c>
      <c r="C44" s="21">
        <v>2343.2640468864283</v>
      </c>
      <c r="D44" s="8" t="s">
        <v>83</v>
      </c>
    </row>
    <row r="45" spans="1:4" ht="15.75" customHeight="1" x14ac:dyDescent="0.4">
      <c r="A45" s="3">
        <v>2003</v>
      </c>
      <c r="B45" s="21">
        <v>1616.6454745979793</v>
      </c>
      <c r="C45" s="21">
        <v>2370.0942246006139</v>
      </c>
      <c r="D45" s="8" t="s">
        <v>83</v>
      </c>
    </row>
    <row r="46" spans="1:4" ht="15.75" customHeight="1" x14ac:dyDescent="0.4">
      <c r="A46" s="3">
        <v>2004</v>
      </c>
      <c r="B46" s="21">
        <v>1887.7880927860331</v>
      </c>
      <c r="C46" s="21">
        <v>3975.4840479155587</v>
      </c>
      <c r="D46" s="8" t="s">
        <v>83</v>
      </c>
    </row>
    <row r="47" spans="1:4" ht="15.75" customHeight="1" x14ac:dyDescent="0.4">
      <c r="A47" s="3">
        <v>2005</v>
      </c>
      <c r="B47" s="21">
        <v>2113.5815135476182</v>
      </c>
      <c r="C47" s="21">
        <v>4470.5522206666183</v>
      </c>
      <c r="D47" s="8" t="s">
        <v>83</v>
      </c>
    </row>
    <row r="48" spans="1:4" ht="15.75" customHeight="1" x14ac:dyDescent="0.4">
      <c r="A48" s="3">
        <v>2006</v>
      </c>
      <c r="B48" s="21">
        <v>2143.2083817526295</v>
      </c>
      <c r="C48" s="21">
        <v>4603.2146615076654</v>
      </c>
      <c r="D48" s="8" t="s">
        <v>83</v>
      </c>
    </row>
    <row r="49" spans="1:4" ht="15.75" customHeight="1" x14ac:dyDescent="0.4">
      <c r="A49" s="3">
        <v>2007</v>
      </c>
      <c r="B49" s="21">
        <v>2136.6186062002166</v>
      </c>
      <c r="C49" s="21">
        <v>4767.1756313319129</v>
      </c>
      <c r="D49" s="8" t="s">
        <v>83</v>
      </c>
    </row>
    <row r="50" spans="1:4" ht="15.75" customHeight="1" x14ac:dyDescent="0.4">
      <c r="A50" s="3">
        <v>2008</v>
      </c>
      <c r="B50" s="21">
        <v>2125.8720276872964</v>
      </c>
      <c r="C50" s="21">
        <v>6201.1190640109453</v>
      </c>
      <c r="D50" s="8" t="s">
        <v>83</v>
      </c>
    </row>
    <row r="51" spans="1:4" ht="15.75" customHeight="1" x14ac:dyDescent="0.4">
      <c r="A51" s="3">
        <v>2009</v>
      </c>
      <c r="B51" s="21">
        <v>2107.1214056115009</v>
      </c>
      <c r="C51" s="21">
        <v>7423.2171806069946</v>
      </c>
      <c r="D51" s="8" t="s">
        <v>83</v>
      </c>
    </row>
    <row r="52" spans="1:4" ht="15.75" customHeight="1" x14ac:dyDescent="0.4">
      <c r="A52" s="3">
        <v>2010</v>
      </c>
      <c r="B52" s="21">
        <v>4220.9060249378017</v>
      </c>
      <c r="C52" s="21">
        <v>11731.508200102939</v>
      </c>
      <c r="D52" s="8" t="s">
        <v>83</v>
      </c>
    </row>
    <row r="53" spans="1:4" ht="15.75" customHeight="1" x14ac:dyDescent="0.4">
      <c r="A53" s="3">
        <v>2011</v>
      </c>
      <c r="B53" s="21">
        <v>4249.3601902671053</v>
      </c>
      <c r="C53" s="21">
        <v>14351.871156076999</v>
      </c>
      <c r="D53" s="8" t="s">
        <v>83</v>
      </c>
    </row>
    <row r="54" spans="1:4" ht="15.75" customHeight="1" x14ac:dyDescent="0.4">
      <c r="A54" s="3">
        <v>2012</v>
      </c>
      <c r="B54" s="21">
        <v>4278.7293193246232</v>
      </c>
      <c r="C54" s="21">
        <v>15454.258248637161</v>
      </c>
      <c r="D54" s="8" t="s">
        <v>83</v>
      </c>
    </row>
    <row r="55" spans="1:4" ht="15.75" customHeight="1" x14ac:dyDescent="0.4">
      <c r="A55" s="3">
        <v>2013</v>
      </c>
      <c r="B55" s="21">
        <v>6114.2502171164733</v>
      </c>
      <c r="C55" s="21">
        <v>21501.427603188175</v>
      </c>
      <c r="D55" s="8" t="s">
        <v>83</v>
      </c>
    </row>
    <row r="56" spans="1:4" ht="15.75" customHeight="1" x14ac:dyDescent="0.4">
      <c r="A56" s="3">
        <v>2014</v>
      </c>
      <c r="B56" s="21">
        <v>6588.765631103357</v>
      </c>
      <c r="C56" s="21">
        <v>32298.077955233075</v>
      </c>
      <c r="D56" s="8" t="s">
        <v>83</v>
      </c>
    </row>
    <row r="57" spans="1:4" ht="15.75" customHeight="1" x14ac:dyDescent="0.4">
      <c r="A57" s="3">
        <v>2015</v>
      </c>
      <c r="B57" s="21">
        <v>75967.049553605888</v>
      </c>
      <c r="C57" s="21">
        <v>61328.008431674236</v>
      </c>
      <c r="D57" s="8" t="s">
        <v>83</v>
      </c>
    </row>
    <row r="58" spans="1:4" ht="15.75" customHeight="1" x14ac:dyDescent="0.4">
      <c r="A58" s="3">
        <v>2016</v>
      </c>
      <c r="B58" s="21">
        <v>314537.44069864735</v>
      </c>
      <c r="C58" s="21">
        <v>263865.40476247494</v>
      </c>
      <c r="D58" s="8" t="s">
        <v>83</v>
      </c>
    </row>
    <row r="59" spans="1:4" ht="15.75" customHeight="1" x14ac:dyDescent="0.4">
      <c r="A59" s="3">
        <v>2017</v>
      </c>
      <c r="B59" s="21">
        <v>1764877.0535964535</v>
      </c>
      <c r="C59" s="21">
        <v>1942691.066331286</v>
      </c>
      <c r="D59" s="8" t="s">
        <v>83</v>
      </c>
    </row>
    <row r="60" spans="1:4" ht="15.75" customHeight="1" x14ac:dyDescent="0.4">
      <c r="A60" s="17"/>
    </row>
    <row r="61" spans="1:4" ht="15.75" customHeight="1" x14ac:dyDescent="0.4">
      <c r="A61" s="17"/>
    </row>
    <row r="62" spans="1:4" ht="15.75" customHeight="1" x14ac:dyDescent="0.4">
      <c r="A62" s="17"/>
    </row>
    <row r="63" spans="1:4" ht="15.75" customHeight="1" x14ac:dyDescent="0.4"/>
    <row r="64" spans="1: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ColWidth="12.625" defaultRowHeight="15" customHeight="1" x14ac:dyDescent="0.4"/>
  <cols>
    <col min="1" max="1" width="7.625" style="16" customWidth="1"/>
    <col min="2" max="2" width="8" style="8" customWidth="1"/>
    <col min="3" max="3" width="9.375" style="8" customWidth="1"/>
    <col min="4" max="5" width="7.625" style="8" customWidth="1"/>
    <col min="6" max="6" width="6.875" style="8" customWidth="1"/>
    <col min="7" max="7" width="7.625" style="8" customWidth="1"/>
    <col min="8" max="8" width="22.25" style="8" customWidth="1"/>
    <col min="9" max="9" width="14.375" style="8" customWidth="1"/>
    <col min="10" max="10" width="11.5" style="8" customWidth="1"/>
    <col min="11" max="26" width="7.625" style="8" customWidth="1"/>
    <col min="27" max="16384" width="12.625" style="8"/>
  </cols>
  <sheetData>
    <row r="1" spans="1:10" s="26" customFormat="1" ht="36" x14ac:dyDescent="0.2">
      <c r="A1" s="30" t="s">
        <v>63</v>
      </c>
      <c r="B1" s="30" t="s">
        <v>84</v>
      </c>
      <c r="C1" s="30" t="s">
        <v>85</v>
      </c>
      <c r="D1" s="30" t="s">
        <v>86</v>
      </c>
      <c r="E1" s="30" t="s">
        <v>87</v>
      </c>
      <c r="F1" s="30" t="s">
        <v>88</v>
      </c>
      <c r="H1" s="30" t="s">
        <v>294</v>
      </c>
    </row>
    <row r="2" spans="1:10" ht="18" x14ac:dyDescent="0.4">
      <c r="A2" s="3">
        <v>1960</v>
      </c>
      <c r="B2" s="13">
        <v>2.6388123946923265E-3</v>
      </c>
      <c r="C2" s="13">
        <v>0.18432636650376072</v>
      </c>
      <c r="D2" s="13">
        <v>2.5809874782485062E-3</v>
      </c>
      <c r="E2" s="13">
        <v>2.2986645438003851E-3</v>
      </c>
      <c r="F2" s="13">
        <v>2.4624105657391798E-3</v>
      </c>
      <c r="H2" s="63">
        <f t="shared" ref="H2:H55" si="0">B2/$B$56</f>
        <v>5.3747798750175714E-5</v>
      </c>
      <c r="J2" s="64"/>
    </row>
    <row r="3" spans="1:10" ht="18" x14ac:dyDescent="0.4">
      <c r="A3" s="3">
        <v>1961</v>
      </c>
      <c r="B3" s="13">
        <v>2.5641707567073805E-3</v>
      </c>
      <c r="C3" s="13">
        <v>0.18630203459152195</v>
      </c>
      <c r="D3" s="13">
        <v>2.5861063187415821E-3</v>
      </c>
      <c r="E3" s="13">
        <v>2.316843407498873E-3</v>
      </c>
      <c r="F3" s="13">
        <v>2.4936557529593091E-3</v>
      </c>
      <c r="H3" s="63">
        <f t="shared" si="0"/>
        <v>5.2227484632784241E-5</v>
      </c>
      <c r="J3" s="64"/>
    </row>
    <row r="4" spans="1:10" ht="18" x14ac:dyDescent="0.4">
      <c r="A4" s="3">
        <v>1962</v>
      </c>
      <c r="B4" s="13">
        <v>2.5898874226964893E-3</v>
      </c>
      <c r="C4" s="13">
        <v>0.18848566774115288</v>
      </c>
      <c r="D4" s="13">
        <v>2.5911274650451668E-3</v>
      </c>
      <c r="E4" s="13">
        <v>2.3941982570676594E-3</v>
      </c>
      <c r="F4" s="13">
        <v>2.5279082069930964E-3</v>
      </c>
      <c r="H4" s="63">
        <f t="shared" si="0"/>
        <v>5.2751286245543175E-5</v>
      </c>
      <c r="J4" s="64"/>
    </row>
    <row r="5" spans="1:10" ht="18" x14ac:dyDescent="0.4">
      <c r="A5" s="3">
        <v>1963</v>
      </c>
      <c r="B5" s="13">
        <v>2.618104103990083E-3</v>
      </c>
      <c r="C5" s="13">
        <v>0.19084260510900838</v>
      </c>
      <c r="D5" s="13">
        <v>2.6435672935715446E-3</v>
      </c>
      <c r="E5" s="13">
        <v>2.4582917289802365E-3</v>
      </c>
      <c r="F5" s="13">
        <v>2.5917501961322973E-3</v>
      </c>
      <c r="H5" s="63">
        <f t="shared" si="0"/>
        <v>5.3326008613308448E-5</v>
      </c>
      <c r="J5" s="64"/>
    </row>
    <row r="6" spans="1:10" ht="18" x14ac:dyDescent="0.4">
      <c r="A6" s="3">
        <v>1964</v>
      </c>
      <c r="B6" s="13">
        <v>2.6736540600750583E-3</v>
      </c>
      <c r="C6" s="13">
        <v>0.19335551627326611</v>
      </c>
      <c r="D6" s="13">
        <v>2.667329813354922E-3</v>
      </c>
      <c r="E6" s="13">
        <v>2.440682846930952E-3</v>
      </c>
      <c r="F6" s="13">
        <v>2.5842488667599307E-3</v>
      </c>
      <c r="H6" s="63">
        <f t="shared" si="0"/>
        <v>5.44574599685627E-5</v>
      </c>
      <c r="J6" s="64"/>
    </row>
    <row r="7" spans="1:10" ht="18" x14ac:dyDescent="0.4">
      <c r="A7" s="3">
        <v>1965</v>
      </c>
      <c r="B7" s="13">
        <v>2.7209123552012385E-3</v>
      </c>
      <c r="C7" s="13">
        <v>0.19642300093584281</v>
      </c>
      <c r="D7" s="13">
        <v>2.6812700085127165E-3</v>
      </c>
      <c r="E7" s="13">
        <v>2.4407629295531722E-3</v>
      </c>
      <c r="F7" s="13">
        <v>2.6022150127587456E-3</v>
      </c>
      <c r="H7" s="63">
        <f t="shared" si="0"/>
        <v>5.5420025303191008E-5</v>
      </c>
      <c r="J7" s="64"/>
    </row>
    <row r="8" spans="1:10" ht="18" x14ac:dyDescent="0.4">
      <c r="A8" s="3">
        <v>1966</v>
      </c>
      <c r="B8" s="13">
        <v>2.7681789950053156E-3</v>
      </c>
      <c r="C8" s="13">
        <v>0.20229801393365915</v>
      </c>
      <c r="D8" s="13">
        <v>2.7299362320127034E-3</v>
      </c>
      <c r="E8" s="13">
        <v>2.5736025074049201E-3</v>
      </c>
      <c r="F8" s="13">
        <v>2.7561250966073657E-3</v>
      </c>
      <c r="H8" s="63">
        <f t="shared" si="0"/>
        <v>5.6382760603698334E-5</v>
      </c>
      <c r="J8" s="64"/>
    </row>
    <row r="9" spans="1:10" ht="18" x14ac:dyDescent="0.4">
      <c r="A9" s="3">
        <v>1967</v>
      </c>
      <c r="B9" s="13">
        <v>2.7673540012483852E-3</v>
      </c>
      <c r="C9" s="13">
        <v>0.20791307060413852</v>
      </c>
      <c r="D9" s="13">
        <v>2.7642763125305765E-3</v>
      </c>
      <c r="E9" s="13">
        <v>2.6249845175025E-3</v>
      </c>
      <c r="F9" s="13">
        <v>2.7941869354042113E-3</v>
      </c>
      <c r="H9" s="63">
        <f t="shared" si="0"/>
        <v>5.6365956984575263E-5</v>
      </c>
      <c r="J9" s="64"/>
    </row>
    <row r="10" spans="1:10" ht="18" x14ac:dyDescent="0.4">
      <c r="A10" s="3">
        <v>1968</v>
      </c>
      <c r="B10" s="13">
        <v>2.8038206201112864E-3</v>
      </c>
      <c r="C10" s="13">
        <v>0.21666493362448438</v>
      </c>
      <c r="D10" s="13">
        <v>2.8310770490294853E-3</v>
      </c>
      <c r="E10" s="13">
        <v>2.7936651600865472E-3</v>
      </c>
      <c r="F10" s="13">
        <v>3.0386770174621915E-3</v>
      </c>
      <c r="H10" s="63">
        <f t="shared" si="0"/>
        <v>5.710871554357131E-5</v>
      </c>
      <c r="J10" s="64"/>
    </row>
    <row r="11" spans="1:10" ht="18" x14ac:dyDescent="0.4">
      <c r="A11" s="3">
        <v>1969</v>
      </c>
      <c r="B11" s="13">
        <v>2.8718140594896349E-3</v>
      </c>
      <c r="C11" s="13">
        <v>0.22841495962011713</v>
      </c>
      <c r="D11" s="13">
        <v>2.7856358488930581E-3</v>
      </c>
      <c r="E11" s="13">
        <v>2.8453080534438812E-3</v>
      </c>
      <c r="F11" s="13">
        <v>3.0537673360549154E-3</v>
      </c>
      <c r="H11" s="63">
        <f t="shared" si="0"/>
        <v>5.8493617972933233E-5</v>
      </c>
      <c r="J11" s="64"/>
    </row>
    <row r="12" spans="1:10" ht="18" x14ac:dyDescent="0.4">
      <c r="A12" s="3">
        <v>1970</v>
      </c>
      <c r="B12" s="13">
        <v>2.9439864884621843E-3</v>
      </c>
      <c r="C12" s="13">
        <v>0.24188069737617413</v>
      </c>
      <c r="D12" s="13">
        <v>2.9088514333404231E-3</v>
      </c>
      <c r="E12" s="13">
        <v>2.9351185456353529E-3</v>
      </c>
      <c r="F12" s="13">
        <v>3.1520409895037303E-3</v>
      </c>
      <c r="H12" s="63">
        <f t="shared" si="0"/>
        <v>5.9963638803337974E-5</v>
      </c>
      <c r="J12" s="64"/>
    </row>
    <row r="13" spans="1:10" ht="18" x14ac:dyDescent="0.4">
      <c r="A13" s="3">
        <v>1971</v>
      </c>
      <c r="B13" s="13">
        <v>3.0393614511830644E-3</v>
      </c>
      <c r="C13" s="13">
        <v>0.25217496793871963</v>
      </c>
      <c r="D13" s="13">
        <v>3.0997063300426107E-3</v>
      </c>
      <c r="E13" s="13">
        <v>3.006767489784244E-3</v>
      </c>
      <c r="F13" s="13">
        <v>3.1916403928335256E-3</v>
      </c>
      <c r="H13" s="63">
        <f t="shared" si="0"/>
        <v>6.1906252955233772E-5</v>
      </c>
      <c r="J13" s="64"/>
    </row>
    <row r="14" spans="1:10" ht="18" x14ac:dyDescent="0.4">
      <c r="A14" s="3">
        <v>1972</v>
      </c>
      <c r="B14" s="13">
        <v>3.1247613867197003E-3</v>
      </c>
      <c r="C14" s="13">
        <v>0.2605109008353263</v>
      </c>
      <c r="D14" s="13">
        <v>3.2310286082393703E-3</v>
      </c>
      <c r="E14" s="13">
        <v>3.1083158602193718E-3</v>
      </c>
      <c r="F14" s="13">
        <v>3.36829903617568E-3</v>
      </c>
      <c r="H14" s="63">
        <f t="shared" si="0"/>
        <v>6.3645693984741396E-5</v>
      </c>
      <c r="J14" s="64"/>
    </row>
    <row r="15" spans="1:10" ht="18" x14ac:dyDescent="0.4">
      <c r="A15" s="3">
        <v>1973</v>
      </c>
      <c r="B15" s="13">
        <v>3.2533029932757598E-3</v>
      </c>
      <c r="C15" s="13">
        <v>0.2767148452393331</v>
      </c>
      <c r="D15" s="13">
        <v>3.6218108116059539E-3</v>
      </c>
      <c r="E15" s="13">
        <v>3.3260857986636533E-3</v>
      </c>
      <c r="F15" s="13">
        <v>3.5924030788159751E-3</v>
      </c>
      <c r="H15" s="63">
        <f t="shared" si="0"/>
        <v>6.6263852219140959E-5</v>
      </c>
      <c r="J15" s="64"/>
    </row>
    <row r="16" spans="1:10" ht="18" x14ac:dyDescent="0.4">
      <c r="A16" s="3">
        <v>1974</v>
      </c>
      <c r="B16" s="13">
        <v>3.5228358383912811E-3</v>
      </c>
      <c r="C16" s="13">
        <v>0.30725104849052026</v>
      </c>
      <c r="D16" s="13">
        <v>5.2318893091084645E-3</v>
      </c>
      <c r="E16" s="13">
        <v>3.7697341192927366E-3</v>
      </c>
      <c r="F16" s="13">
        <v>3.9789510757763259E-3</v>
      </c>
      <c r="H16" s="63">
        <f t="shared" si="0"/>
        <v>7.175374500006388E-5</v>
      </c>
      <c r="J16" s="64"/>
    </row>
    <row r="17" spans="1:10" ht="18" x14ac:dyDescent="0.4">
      <c r="A17" s="3">
        <v>1975</v>
      </c>
      <c r="B17" s="13">
        <v>3.8852352862453017E-3</v>
      </c>
      <c r="C17" s="13">
        <v>0.3353090014210946</v>
      </c>
      <c r="D17" s="13">
        <v>5.1903152480910963E-3</v>
      </c>
      <c r="E17" s="13">
        <v>4.3363688987692597E-3</v>
      </c>
      <c r="F17" s="13">
        <v>4.1889182119533878E-3</v>
      </c>
      <c r="H17" s="63">
        <f t="shared" si="0"/>
        <v>7.9135161211997264E-5</v>
      </c>
      <c r="J17" s="64"/>
    </row>
    <row r="18" spans="1:10" ht="18" x14ac:dyDescent="0.4">
      <c r="A18" s="3">
        <v>1976</v>
      </c>
      <c r="B18" s="13">
        <v>4.1796512079473481E-3</v>
      </c>
      <c r="C18" s="13">
        <v>0.35454576964403317</v>
      </c>
      <c r="D18" s="13">
        <v>5.4589155184620371E-3</v>
      </c>
      <c r="E18" s="13">
        <v>4.7895859012107925E-3</v>
      </c>
      <c r="F18" s="13">
        <v>5.0158196167391497E-3</v>
      </c>
      <c r="H18" s="63">
        <f t="shared" si="0"/>
        <v>8.5131876908921272E-5</v>
      </c>
      <c r="J18" s="64"/>
    </row>
    <row r="19" spans="1:10" ht="18" x14ac:dyDescent="0.4">
      <c r="A19" s="3">
        <v>1977</v>
      </c>
      <c r="B19" s="13">
        <v>4.5039425823283205E-3</v>
      </c>
      <c r="C19" s="13">
        <v>0.377543239402447</v>
      </c>
      <c r="D19" s="13">
        <v>5.8950704494187397E-3</v>
      </c>
      <c r="E19" s="13">
        <v>5.2210602410811104E-3</v>
      </c>
      <c r="F19" s="13">
        <v>5.0492108748990015E-3</v>
      </c>
      <c r="H19" s="63">
        <f t="shared" si="0"/>
        <v>9.1737101123308301E-5</v>
      </c>
      <c r="J19" s="64"/>
    </row>
    <row r="20" spans="1:10" ht="18" x14ac:dyDescent="0.4">
      <c r="A20" s="3">
        <v>1978</v>
      </c>
      <c r="B20" s="13">
        <v>4.8273085131078997E-3</v>
      </c>
      <c r="C20" s="13">
        <v>0.40641572215867738</v>
      </c>
      <c r="D20" s="13">
        <v>6.2666529526150209E-3</v>
      </c>
      <c r="E20" s="13">
        <v>5.8223066045977982E-3</v>
      </c>
      <c r="F20" s="13">
        <v>5.6042812350741754E-3</v>
      </c>
      <c r="H20" s="63">
        <f t="shared" si="0"/>
        <v>9.8323475738329211E-5</v>
      </c>
      <c r="J20" s="64"/>
    </row>
    <row r="21" spans="1:10" ht="15.75" customHeight="1" x14ac:dyDescent="0.4">
      <c r="A21" s="3">
        <v>1979</v>
      </c>
      <c r="B21" s="13">
        <v>5.4227409967287686E-3</v>
      </c>
      <c r="C21" s="13">
        <v>0.45220269661363555</v>
      </c>
      <c r="D21" s="13">
        <v>7.5988352490340355E-3</v>
      </c>
      <c r="E21" s="13">
        <v>6.6759553312962759E-3</v>
      </c>
      <c r="F21" s="13">
        <v>6.3324324659095018E-3</v>
      </c>
      <c r="H21" s="63">
        <f t="shared" si="0"/>
        <v>1.1045135014249017E-4</v>
      </c>
      <c r="J21" s="64"/>
    </row>
    <row r="22" spans="1:10" ht="15.75" customHeight="1" x14ac:dyDescent="0.4">
      <c r="A22" s="3">
        <v>1980</v>
      </c>
      <c r="B22" s="13">
        <v>6.5937056012177657E-3</v>
      </c>
      <c r="C22" s="13">
        <v>0.51329243353783227</v>
      </c>
      <c r="D22" s="13">
        <v>9.4870956792431037E-3</v>
      </c>
      <c r="E22" s="13">
        <v>7.6539716965563645E-3</v>
      </c>
      <c r="F22" s="13">
        <v>7.6147097162698411E-3</v>
      </c>
      <c r="H22" s="63">
        <f t="shared" si="0"/>
        <v>1.3430176483367624E-4</v>
      </c>
      <c r="J22" s="64"/>
    </row>
    <row r="23" spans="1:10" ht="15.75" customHeight="1" x14ac:dyDescent="0.4">
      <c r="A23" s="3">
        <v>1981</v>
      </c>
      <c r="B23" s="13">
        <v>7.6485621064757642E-3</v>
      </c>
      <c r="C23" s="13">
        <v>0.56639284600187167</v>
      </c>
      <c r="D23" s="13">
        <v>1.0676546027920895E-2</v>
      </c>
      <c r="E23" s="13">
        <v>8.4372881956753694E-3</v>
      </c>
      <c r="F23" s="13">
        <v>8.8945704603104088E-3</v>
      </c>
      <c r="H23" s="63">
        <f t="shared" si="0"/>
        <v>1.5578726917227893E-4</v>
      </c>
      <c r="J23" s="64"/>
    </row>
    <row r="24" spans="1:10" ht="15.75" customHeight="1" x14ac:dyDescent="0.4">
      <c r="A24" s="3">
        <v>1982</v>
      </c>
      <c r="B24" s="13">
        <v>8.3883275898152445E-3</v>
      </c>
      <c r="C24" s="13">
        <v>0.60126165470867554</v>
      </c>
      <c r="D24" s="13">
        <v>1.0829509218280103E-2</v>
      </c>
      <c r="E24" s="13">
        <v>9.1284263775342229E-3</v>
      </c>
      <c r="F24" s="13">
        <v>8.8773518395109993E-3</v>
      </c>
      <c r="H24" s="63">
        <f t="shared" si="0"/>
        <v>1.7085494370678968E-4</v>
      </c>
      <c r="J24" s="64"/>
    </row>
    <row r="25" spans="1:10" ht="15.75" customHeight="1" x14ac:dyDescent="0.4">
      <c r="A25" s="3">
        <v>1983</v>
      </c>
      <c r="B25" s="13">
        <v>8.9190433318260889E-3</v>
      </c>
      <c r="C25" s="13">
        <v>0.62060240546254886</v>
      </c>
      <c r="D25" s="13">
        <v>1.1443433483054438E-2</v>
      </c>
      <c r="E25" s="13">
        <v>1.1592820016008436E-2</v>
      </c>
      <c r="F25" s="13">
        <v>1.2282525717501533E-2</v>
      </c>
      <c r="H25" s="63">
        <f t="shared" si="0"/>
        <v>1.8166465604273422E-4</v>
      </c>
      <c r="J25" s="64"/>
    </row>
    <row r="26" spans="1:10" ht="15.75" customHeight="1" x14ac:dyDescent="0.4">
      <c r="A26" s="3">
        <v>1984</v>
      </c>
      <c r="B26" s="13">
        <v>9.9523415813331604E-3</v>
      </c>
      <c r="C26" s="13">
        <v>0.64704862916363381</v>
      </c>
      <c r="D26" s="13">
        <v>1.3878243671526744E-2</v>
      </c>
      <c r="E26" s="13">
        <v>1.441220439681349E-2</v>
      </c>
      <c r="F26" s="13">
        <v>1.4802627054949016E-2</v>
      </c>
      <c r="H26" s="63">
        <f t="shared" si="0"/>
        <v>2.0271105800564844E-4</v>
      </c>
      <c r="J26" s="64"/>
    </row>
    <row r="27" spans="1:10" ht="15.75" customHeight="1" x14ac:dyDescent="0.4">
      <c r="A27" s="3">
        <v>1985</v>
      </c>
      <c r="B27" s="13">
        <v>1.108516479637946E-2</v>
      </c>
      <c r="C27" s="13">
        <v>0.67004609892204781</v>
      </c>
      <c r="D27" s="13">
        <v>1.5324385916663524E-2</v>
      </c>
      <c r="E27" s="13">
        <v>1.6083521059922432E-2</v>
      </c>
      <c r="F27" s="13">
        <v>1.6691832272775309E-2</v>
      </c>
      <c r="H27" s="63">
        <f t="shared" si="0"/>
        <v>2.25784602113711E-4</v>
      </c>
      <c r="J27" s="64"/>
    </row>
    <row r="28" spans="1:10" ht="15.75" customHeight="1" x14ac:dyDescent="0.4">
      <c r="A28" s="3">
        <v>1986</v>
      </c>
      <c r="B28" s="13">
        <v>1.2364736701282734E-2</v>
      </c>
      <c r="C28" s="13">
        <v>0.68292260233614077</v>
      </c>
      <c r="D28" s="13">
        <v>1.5144045001033005E-2</v>
      </c>
      <c r="E28" s="13">
        <v>2.015948441938336E-2</v>
      </c>
      <c r="F28" s="13">
        <v>2.0295356503211952E-2</v>
      </c>
      <c r="H28" s="63">
        <f t="shared" si="0"/>
        <v>2.5184714955719413E-4</v>
      </c>
      <c r="J28" s="64"/>
    </row>
    <row r="29" spans="1:10" ht="15.75" customHeight="1" x14ac:dyDescent="0.4">
      <c r="A29" s="3">
        <v>1987</v>
      </c>
      <c r="B29" s="13">
        <v>1.5843648602158172E-2</v>
      </c>
      <c r="C29" s="13">
        <v>0.70787840976049343</v>
      </c>
      <c r="D29" s="13">
        <v>2.0814660639418718E-2</v>
      </c>
      <c r="E29" s="13">
        <v>2.8032469110411427E-2</v>
      </c>
      <c r="F29" s="13">
        <v>2.8905547274034504E-2</v>
      </c>
      <c r="H29" s="63">
        <f t="shared" si="0"/>
        <v>3.2270624400966119E-4</v>
      </c>
      <c r="J29" s="64"/>
    </row>
    <row r="30" spans="1:10" ht="15.75" customHeight="1" x14ac:dyDescent="0.4">
      <c r="A30" s="3">
        <v>1988</v>
      </c>
      <c r="B30" s="13">
        <v>2.0512573936678189E-2</v>
      </c>
      <c r="C30" s="13">
        <v>0.73676822293854627</v>
      </c>
      <c r="D30" s="13">
        <v>2.4664885805869872E-2</v>
      </c>
      <c r="E30" s="13">
        <v>3.5105795583176544E-2</v>
      </c>
      <c r="F30" s="13">
        <v>3.5199506938279834E-2</v>
      </c>
      <c r="H30" s="63">
        <f t="shared" si="0"/>
        <v>4.1780374308315546E-4</v>
      </c>
      <c r="J30" s="64"/>
    </row>
    <row r="31" spans="1:10" ht="15.75" customHeight="1" x14ac:dyDescent="0.4">
      <c r="A31" s="3">
        <v>1989</v>
      </c>
      <c r="B31" s="13">
        <v>3.7838161541137116E-2</v>
      </c>
      <c r="C31" s="13">
        <v>0.77215694430002424</v>
      </c>
      <c r="D31" s="13">
        <v>4.6656868352922806E-2</v>
      </c>
      <c r="E31" s="13">
        <v>5.5033034816611121E-2</v>
      </c>
      <c r="F31" s="13">
        <v>5.6411281007094291E-2</v>
      </c>
      <c r="H31" s="63">
        <f t="shared" si="0"/>
        <v>7.7069438345835821E-4</v>
      </c>
      <c r="J31" s="64"/>
    </row>
    <row r="32" spans="1:10" ht="15.75" customHeight="1" x14ac:dyDescent="0.4">
      <c r="A32" s="3">
        <v>1990</v>
      </c>
      <c r="B32" s="13">
        <v>5.3221552532255578E-2</v>
      </c>
      <c r="C32" s="13">
        <v>0.81390593047034765</v>
      </c>
      <c r="D32" s="13">
        <v>6.6131751858604523E-2</v>
      </c>
      <c r="E32" s="13">
        <v>7.0136025913053568E-2</v>
      </c>
      <c r="F32" s="13">
        <v>7.3127180438244677E-2</v>
      </c>
      <c r="H32" s="63">
        <f t="shared" si="0"/>
        <v>1.0840260188368198E-3</v>
      </c>
      <c r="J32" s="64"/>
    </row>
    <row r="33" spans="1:10" ht="15.75" customHeight="1" x14ac:dyDescent="0.4">
      <c r="A33" s="3">
        <v>1991</v>
      </c>
      <c r="B33" s="13">
        <v>7.1426197116741905E-2</v>
      </c>
      <c r="C33" s="13">
        <v>0.84839346989705722</v>
      </c>
      <c r="D33" s="13">
        <v>8.0316758995376131E-2</v>
      </c>
      <c r="E33" s="13">
        <v>8.6471232670626216E-2</v>
      </c>
      <c r="F33" s="13">
        <v>9.0129835449358889E-2</v>
      </c>
      <c r="H33" s="63">
        <f t="shared" si="0"/>
        <v>1.4548214476492313E-3</v>
      </c>
      <c r="J33" s="64"/>
    </row>
    <row r="34" spans="1:10" ht="15.75" customHeight="1" x14ac:dyDescent="0.4">
      <c r="A34" s="3">
        <v>1992</v>
      </c>
      <c r="B34" s="13">
        <v>9.3870200961789024E-2</v>
      </c>
      <c r="C34" s="13">
        <v>0.87411181588159848</v>
      </c>
      <c r="D34" s="13">
        <v>0.1030014744826285</v>
      </c>
      <c r="E34" s="13">
        <v>0.10627993699815538</v>
      </c>
      <c r="F34" s="13">
        <v>0.10717580750880452</v>
      </c>
      <c r="H34" s="63">
        <f t="shared" si="0"/>
        <v>1.9119648975731934E-3</v>
      </c>
      <c r="J34" s="64"/>
    </row>
    <row r="35" spans="1:10" ht="15.75" customHeight="1" x14ac:dyDescent="0.4">
      <c r="A35" s="3">
        <v>1993</v>
      </c>
      <c r="B35" s="13">
        <v>0.1296550246304779</v>
      </c>
      <c r="C35" s="13">
        <v>0.89991681397525203</v>
      </c>
      <c r="D35" s="13">
        <v>0.1355971400942145</v>
      </c>
      <c r="E35" s="13">
        <v>0.14053671925223435</v>
      </c>
      <c r="F35" s="13">
        <v>0.13993914350228409</v>
      </c>
      <c r="H35" s="63">
        <f t="shared" si="0"/>
        <v>2.6408365311625412E-3</v>
      </c>
      <c r="J35" s="64"/>
    </row>
    <row r="36" spans="1:10" ht="15.75" customHeight="1" x14ac:dyDescent="0.4">
      <c r="A36" s="3">
        <v>1994</v>
      </c>
      <c r="B36" s="13">
        <v>0.20850755083886982</v>
      </c>
      <c r="C36" s="13">
        <v>0.92338220512287261</v>
      </c>
      <c r="D36" s="13">
        <v>0.22087510967681492</v>
      </c>
      <c r="E36" s="13">
        <v>0.2386410801352602</v>
      </c>
      <c r="F36" s="13">
        <v>0.24699756202542808</v>
      </c>
      <c r="H36" s="63">
        <f t="shared" si="0"/>
        <v>4.246918766533333E-3</v>
      </c>
      <c r="J36" s="64"/>
    </row>
    <row r="37" spans="1:10" ht="15.75" customHeight="1" x14ac:dyDescent="0.4">
      <c r="A37" s="3">
        <v>1995</v>
      </c>
      <c r="B37" s="13">
        <v>0.33345135817788923</v>
      </c>
      <c r="C37" s="13">
        <v>0.94929118574746119</v>
      </c>
      <c r="D37" s="13">
        <v>0.33519984949535087</v>
      </c>
      <c r="E37" s="13">
        <v>0.32897274291844342</v>
      </c>
      <c r="F37" s="13">
        <v>0.33603336110683041</v>
      </c>
      <c r="H37" s="63">
        <f t="shared" si="0"/>
        <v>6.7917963885445543E-3</v>
      </c>
      <c r="J37" s="64"/>
    </row>
    <row r="38" spans="1:10" ht="15.75" customHeight="1" x14ac:dyDescent="0.4">
      <c r="A38" s="3">
        <v>1996</v>
      </c>
      <c r="B38" s="13">
        <v>0.66648808367896495</v>
      </c>
      <c r="C38" s="13">
        <v>0.97712384319434331</v>
      </c>
      <c r="D38" s="13">
        <v>0.72243853101632294</v>
      </c>
      <c r="E38" s="13">
        <v>0.75935666553330317</v>
      </c>
      <c r="F38" s="13">
        <v>0.76871727501311493</v>
      </c>
      <c r="H38" s="63">
        <f t="shared" si="0"/>
        <v>1.3575147465208111E-2</v>
      </c>
      <c r="J38" s="64"/>
    </row>
    <row r="39" spans="1:10" ht="15.75" customHeight="1" x14ac:dyDescent="0.4">
      <c r="A39" s="3">
        <v>1997</v>
      </c>
      <c r="B39" s="13">
        <v>1</v>
      </c>
      <c r="C39" s="13">
        <v>1</v>
      </c>
      <c r="D39" s="13">
        <v>1</v>
      </c>
      <c r="E39" s="13">
        <v>1.0000000935874183</v>
      </c>
      <c r="F39" s="13">
        <v>1.0000001618168994</v>
      </c>
      <c r="H39" s="63">
        <f t="shared" si="0"/>
        <v>2.036817731274999E-2</v>
      </c>
      <c r="J39" s="64"/>
    </row>
    <row r="40" spans="1:10" ht="15.75" customHeight="1" x14ac:dyDescent="0.4">
      <c r="A40" s="3">
        <v>1998</v>
      </c>
      <c r="B40" s="13">
        <v>1.3578201340704399</v>
      </c>
      <c r="C40" s="13">
        <v>1.0155107275311082</v>
      </c>
      <c r="D40" s="13">
        <v>1.1889028670257158</v>
      </c>
      <c r="E40" s="13">
        <v>1.2672604560002654</v>
      </c>
      <c r="F40" s="13">
        <v>1.2836944597802067</v>
      </c>
      <c r="H40" s="63">
        <f t="shared" si="0"/>
        <v>2.7656321249568683E-2</v>
      </c>
      <c r="J40" s="64"/>
    </row>
    <row r="41" spans="1:10" ht="15.75" customHeight="1" x14ac:dyDescent="0.4">
      <c r="A41" s="3">
        <v>1999</v>
      </c>
      <c r="B41" s="13">
        <v>1.6778568480632015</v>
      </c>
      <c r="C41" s="13">
        <v>1.0377283283075109</v>
      </c>
      <c r="D41" s="13">
        <v>1.5003087478992818</v>
      </c>
      <c r="E41" s="13">
        <v>1.4773478445258184</v>
      </c>
      <c r="F41" s="13">
        <v>1.5659843550504151</v>
      </c>
      <c r="H41" s="63">
        <f t="shared" si="0"/>
        <v>3.4174885786763108E-2</v>
      </c>
      <c r="J41" s="64"/>
    </row>
    <row r="42" spans="1:10" ht="15.75" customHeight="1" x14ac:dyDescent="0.4">
      <c r="A42" s="3">
        <v>2000</v>
      </c>
      <c r="B42" s="13">
        <v>1.9497620856696076</v>
      </c>
      <c r="C42" s="13">
        <v>1.0727184499670723</v>
      </c>
      <c r="D42" s="13">
        <v>1.9421920595354294</v>
      </c>
      <c r="E42" s="13">
        <v>1.7130892868546317</v>
      </c>
      <c r="F42" s="13">
        <v>1.779393682912112</v>
      </c>
      <c r="H42" s="63">
        <f t="shared" si="0"/>
        <v>3.9713099878595802E-2</v>
      </c>
      <c r="J42" s="64"/>
    </row>
    <row r="43" spans="1:10" ht="15.75" customHeight="1" x14ac:dyDescent="0.4">
      <c r="A43" s="3">
        <v>2001</v>
      </c>
      <c r="B43" s="13">
        <v>2.1940865084459369</v>
      </c>
      <c r="C43" s="13">
        <v>1.1030293577345673</v>
      </c>
      <c r="D43" s="13">
        <v>2.0975072951237013</v>
      </c>
      <c r="E43" s="13">
        <v>1.9238643628857848</v>
      </c>
      <c r="F43" s="13">
        <v>1.977755972536936</v>
      </c>
      <c r="H43" s="63">
        <f t="shared" si="0"/>
        <v>4.4689543043539372E-2</v>
      </c>
      <c r="J43" s="64"/>
    </row>
    <row r="44" spans="1:10" ht="15.75" customHeight="1" x14ac:dyDescent="0.4">
      <c r="A44" s="3">
        <v>2002</v>
      </c>
      <c r="B44" s="13">
        <v>2.6862991006556216</v>
      </c>
      <c r="C44" s="13">
        <v>1.1205504141970817</v>
      </c>
      <c r="D44" s="13">
        <v>2.790164529932774</v>
      </c>
      <c r="E44" s="13">
        <v>2.604859712754529</v>
      </c>
      <c r="F44" s="13">
        <v>2.6695985760658636</v>
      </c>
      <c r="H44" s="63">
        <f t="shared" si="0"/>
        <v>5.4715016397234535E-2</v>
      </c>
      <c r="J44" s="64"/>
    </row>
    <row r="45" spans="1:10" ht="15.75" customHeight="1" x14ac:dyDescent="0.4">
      <c r="A45" s="3">
        <v>2003</v>
      </c>
      <c r="B45" s="13">
        <v>3.521483285564778</v>
      </c>
      <c r="C45" s="13">
        <v>1.146026134276108</v>
      </c>
      <c r="D45" s="13">
        <v>3.764873791528367</v>
      </c>
      <c r="E45" s="13">
        <v>3.63276431989738</v>
      </c>
      <c r="F45" s="13">
        <v>3.7978691069562664</v>
      </c>
      <c r="H45" s="63">
        <f t="shared" si="0"/>
        <v>7.172619596426881E-2</v>
      </c>
      <c r="J45" s="64"/>
    </row>
    <row r="46" spans="1:10" ht="15.75" customHeight="1" x14ac:dyDescent="0.4">
      <c r="A46" s="3">
        <v>2004</v>
      </c>
      <c r="B46" s="13">
        <v>4.2873014523597108</v>
      </c>
      <c r="C46" s="13">
        <v>1.1767529721673424</v>
      </c>
      <c r="D46" s="13">
        <v>5.0431886603976448</v>
      </c>
      <c r="E46" s="13">
        <v>4.5564050954949664</v>
      </c>
      <c r="F46" s="13">
        <v>4.8759173168930481</v>
      </c>
      <c r="H46" s="63">
        <f t="shared" si="0"/>
        <v>8.7324516174873149E-2</v>
      </c>
      <c r="J46" s="64"/>
    </row>
    <row r="47" spans="1:10" ht="15.75" customHeight="1" x14ac:dyDescent="0.4">
      <c r="A47" s="3">
        <v>2005</v>
      </c>
      <c r="B47" s="13">
        <v>4.9713245734270668</v>
      </c>
      <c r="C47" s="13">
        <v>1.2165089598280825</v>
      </c>
      <c r="D47" s="13">
        <v>6.536177224619677</v>
      </c>
      <c r="E47" s="13">
        <v>5.2024407350093744</v>
      </c>
      <c r="F47" s="13">
        <v>5.6741020071223591</v>
      </c>
      <c r="H47" s="63">
        <f t="shared" si="0"/>
        <v>0.1012568203907937</v>
      </c>
      <c r="J47" s="64"/>
    </row>
    <row r="48" spans="1:10" ht="15.75" customHeight="1" x14ac:dyDescent="0.4">
      <c r="A48" s="3">
        <v>2006</v>
      </c>
      <c r="B48" s="13">
        <v>5.6501152780955319</v>
      </c>
      <c r="C48" s="13">
        <v>1.255866347786905</v>
      </c>
      <c r="D48" s="13">
        <v>7.7064350197616101</v>
      </c>
      <c r="E48" s="13">
        <v>5.7443020967500464</v>
      </c>
      <c r="F48" s="13">
        <v>6.2511647703195266</v>
      </c>
      <c r="H48" s="63">
        <f t="shared" si="0"/>
        <v>0.11508254982172751</v>
      </c>
      <c r="J48" s="64"/>
    </row>
    <row r="49" spans="1:10" ht="15.75" customHeight="1" x14ac:dyDescent="0.4">
      <c r="A49" s="3">
        <v>2007</v>
      </c>
      <c r="B49" s="13">
        <v>6.7068389914914457</v>
      </c>
      <c r="C49" s="13">
        <v>1.2916827839589615</v>
      </c>
      <c r="D49" s="13">
        <v>8.8969619197216581</v>
      </c>
      <c r="E49" s="13">
        <v>6.4323552984052963</v>
      </c>
      <c r="F49" s="13">
        <v>6.796716688601073</v>
      </c>
      <c r="H49" s="63">
        <f t="shared" si="0"/>
        <v>0.13660608578676309</v>
      </c>
      <c r="J49" s="64"/>
    </row>
    <row r="50" spans="1:10" ht="15.75" customHeight="1" x14ac:dyDescent="0.4">
      <c r="A50" s="3">
        <v>2008</v>
      </c>
      <c r="B50" s="13">
        <v>8.8158698597875649</v>
      </c>
      <c r="C50" s="13">
        <v>1.3412730927870786</v>
      </c>
      <c r="D50" s="13">
        <v>11.577834775569869</v>
      </c>
      <c r="E50" s="13">
        <v>7.5987215323466462</v>
      </c>
      <c r="F50" s="13">
        <v>8.0839574206433866</v>
      </c>
      <c r="H50" s="63">
        <f t="shared" si="0"/>
        <v>0.17956320047028151</v>
      </c>
      <c r="J50" s="64"/>
    </row>
    <row r="51" spans="1:10" ht="15.75" customHeight="1" x14ac:dyDescent="0.4">
      <c r="A51" s="3">
        <v>2009</v>
      </c>
      <c r="B51" s="13">
        <v>11.336213552533039</v>
      </c>
      <c r="C51" s="13">
        <v>1.3365032407888808</v>
      </c>
      <c r="D51" s="13">
        <v>12.48457216690764</v>
      </c>
      <c r="E51" s="13">
        <v>9.2128181169135157</v>
      </c>
      <c r="F51" s="13">
        <v>9.2384175066297605</v>
      </c>
      <c r="H51" s="63">
        <f t="shared" si="0"/>
        <v>0.23089800769319241</v>
      </c>
      <c r="J51" s="64"/>
    </row>
    <row r="52" spans="1:10" ht="15.75" customHeight="1" x14ac:dyDescent="0.4">
      <c r="A52" s="3">
        <v>2010</v>
      </c>
      <c r="B52" s="13">
        <v>14.630792773495568</v>
      </c>
      <c r="C52" s="13">
        <v>1.3584229316141554</v>
      </c>
      <c r="D52" s="13">
        <v>18.220392703419307</v>
      </c>
      <c r="E52" s="13">
        <v>11.223337224207903</v>
      </c>
      <c r="F52" s="13">
        <v>12.227622033880726</v>
      </c>
      <c r="H52" s="63">
        <f t="shared" si="0"/>
        <v>0.29800258143665892</v>
      </c>
      <c r="J52" s="64"/>
    </row>
    <row r="53" spans="1:10" ht="15.75" customHeight="1" x14ac:dyDescent="0.4">
      <c r="A53" s="3">
        <v>2011</v>
      </c>
      <c r="B53" s="13">
        <v>18.602984936495719</v>
      </c>
      <c r="C53" s="13">
        <v>1.4013056739801049</v>
      </c>
      <c r="D53" s="13">
        <v>23.349285837870408</v>
      </c>
      <c r="E53" s="13">
        <v>13.624984737197034</v>
      </c>
      <c r="F53" s="13">
        <v>14.704830347574257</v>
      </c>
      <c r="H53" s="63">
        <f t="shared" si="0"/>
        <v>0.37890889573296194</v>
      </c>
      <c r="J53" s="64"/>
    </row>
    <row r="54" spans="1:10" ht="15.75" customHeight="1" x14ac:dyDescent="0.4">
      <c r="A54" s="3">
        <v>2012</v>
      </c>
      <c r="B54" s="13">
        <v>22.530002903360018</v>
      </c>
      <c r="C54" s="13">
        <v>1.430303109077675</v>
      </c>
      <c r="D54" s="13">
        <v>26.632062350756041</v>
      </c>
      <c r="E54" s="13">
        <v>15.248193900295316</v>
      </c>
      <c r="H54" s="63">
        <f t="shared" si="0"/>
        <v>0.45889509399240891</v>
      </c>
      <c r="J54" s="64"/>
    </row>
    <row r="55" spans="1:10" ht="15.75" customHeight="1" x14ac:dyDescent="0.4">
      <c r="A55" s="3">
        <v>2013</v>
      </c>
      <c r="B55" s="13">
        <v>31.209722755349279</v>
      </c>
      <c r="C55" s="13">
        <v>1.4512552424526015</v>
      </c>
      <c r="D55" s="13">
        <v>36.087156795690966</v>
      </c>
      <c r="E55" s="13">
        <v>25.181264930108103</v>
      </c>
      <c r="H55" s="63">
        <f t="shared" si="0"/>
        <v>0.63568516696272226</v>
      </c>
      <c r="J55" s="64"/>
    </row>
    <row r="56" spans="1:10" ht="15.75" customHeight="1" x14ac:dyDescent="0.4">
      <c r="A56" s="3">
        <v>2014</v>
      </c>
      <c r="B56" s="13">
        <v>49.096194747579304</v>
      </c>
      <c r="C56" s="13">
        <v>1.4747974073688954</v>
      </c>
      <c r="D56" s="13">
        <v>50.680979869389297</v>
      </c>
      <c r="E56" s="13">
        <v>39.810389724295248</v>
      </c>
      <c r="H56" s="63">
        <f>B56/$B$56</f>
        <v>1</v>
      </c>
      <c r="J56" s="64"/>
    </row>
    <row r="57" spans="1:10" ht="15.75" customHeight="1" x14ac:dyDescent="0.4">
      <c r="A57" s="3">
        <v>2015</v>
      </c>
      <c r="B57" s="13">
        <v>103.98472531079868</v>
      </c>
      <c r="C57" s="13">
        <v>1.4765470867560917</v>
      </c>
      <c r="D57" s="13">
        <v>143.29097838178905</v>
      </c>
      <c r="E57" s="13">
        <v>143.45323667129355</v>
      </c>
      <c r="H57" s="63">
        <f t="shared" ref="H57:H59" si="1">B57/$B$56</f>
        <v>2.1179793229479493</v>
      </c>
      <c r="J57" s="64"/>
    </row>
    <row r="58" spans="1:10" ht="15.75" customHeight="1" x14ac:dyDescent="0.4">
      <c r="A58" s="3">
        <v>2016</v>
      </c>
      <c r="B58" s="13">
        <v>368.51226949446919</v>
      </c>
      <c r="C58" s="13">
        <v>1.4951746906519707</v>
      </c>
      <c r="D58" s="13">
        <v>603.69348647994923</v>
      </c>
      <c r="E58" s="13">
        <v>526.75036672711678</v>
      </c>
      <c r="H58" s="63">
        <f t="shared" si="1"/>
        <v>7.5059232469872574</v>
      </c>
      <c r="J58" s="64"/>
    </row>
    <row r="59" spans="1:10" ht="15.75" customHeight="1" x14ac:dyDescent="0.4">
      <c r="A59" s="3">
        <v>2017</v>
      </c>
      <c r="B59" s="13">
        <v>2187.492059164515</v>
      </c>
      <c r="C59" s="13">
        <v>1.5270238466604276</v>
      </c>
      <c r="D59" s="13">
        <v>5119.6577903302687</v>
      </c>
      <c r="E59" s="13">
        <v>8403.4044760467532</v>
      </c>
      <c r="H59" s="63">
        <f t="shared" si="1"/>
        <v>44.555226131295434</v>
      </c>
      <c r="J59" s="64"/>
    </row>
    <row r="60" spans="1:10" ht="15.75" customHeight="1" x14ac:dyDescent="0.4">
      <c r="A60" s="17"/>
      <c r="B60" s="13"/>
    </row>
    <row r="61" spans="1:10" ht="15.75" customHeight="1" x14ac:dyDescent="0.4">
      <c r="B61" s="13"/>
    </row>
    <row r="62" spans="1:10" ht="15.75" customHeight="1" x14ac:dyDescent="0.4">
      <c r="B62" s="13"/>
    </row>
    <row r="63" spans="1:10" ht="15.75" customHeight="1" x14ac:dyDescent="0.4"/>
    <row r="64" spans="1:10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E2" sqref="E2"/>
    </sheetView>
  </sheetViews>
  <sheetFormatPr baseColWidth="10" defaultColWidth="12.625" defaultRowHeight="15" customHeight="1" x14ac:dyDescent="0.4"/>
  <cols>
    <col min="1" max="1" width="7.625" style="16" customWidth="1"/>
    <col min="2" max="2" width="12.25" style="8" customWidth="1"/>
    <col min="3" max="3" width="13.75" style="8" customWidth="1"/>
    <col min="4" max="26" width="7.625" style="8" customWidth="1"/>
    <col min="27" max="16384" width="12.625" style="8"/>
  </cols>
  <sheetData>
    <row r="1" spans="1:3" s="26" customFormat="1" ht="36" x14ac:dyDescent="0.2">
      <c r="A1" s="30" t="s">
        <v>63</v>
      </c>
      <c r="B1" s="30" t="s">
        <v>89</v>
      </c>
      <c r="C1" s="30" t="s">
        <v>90</v>
      </c>
    </row>
    <row r="2" spans="1:3" ht="18" x14ac:dyDescent="0.4">
      <c r="A2" s="3">
        <v>1960</v>
      </c>
      <c r="B2" s="13">
        <v>1.0689810727519733</v>
      </c>
      <c r="C2" s="13">
        <v>0.54622966206214141</v>
      </c>
    </row>
    <row r="3" spans="1:3" ht="18" x14ac:dyDescent="0.4">
      <c r="A3" s="3">
        <v>1961</v>
      </c>
      <c r="B3" s="13">
        <v>1.072794704092658</v>
      </c>
      <c r="C3" s="13">
        <v>0.56222637486992311</v>
      </c>
    </row>
    <row r="4" spans="1:3" ht="18" x14ac:dyDescent="0.4">
      <c r="A4" s="3">
        <v>1962</v>
      </c>
      <c r="B4" s="13">
        <v>1.1128972498365708</v>
      </c>
      <c r="C4" s="13">
        <v>0.58414837794749375</v>
      </c>
    </row>
    <row r="5" spans="1:3" ht="18" x14ac:dyDescent="0.4">
      <c r="A5" s="3">
        <v>1963</v>
      </c>
      <c r="B5" s="13">
        <v>1.1456452545721685</v>
      </c>
      <c r="C5" s="13">
        <v>0.60422426331133505</v>
      </c>
    </row>
    <row r="6" spans="1:3" ht="18" x14ac:dyDescent="0.4">
      <c r="A6" s="3">
        <v>1964</v>
      </c>
      <c r="B6" s="13">
        <v>1.1870423251824362</v>
      </c>
      <c r="C6" s="13">
        <v>0.62743929731523673</v>
      </c>
    </row>
    <row r="7" spans="1:3" ht="18" x14ac:dyDescent="0.4">
      <c r="A7" s="3">
        <v>1965</v>
      </c>
      <c r="B7" s="13">
        <v>1.1950119057403408</v>
      </c>
      <c r="C7" s="13">
        <v>0.64631030243514032</v>
      </c>
    </row>
    <row r="8" spans="1:3" ht="18" x14ac:dyDescent="0.4">
      <c r="A8" s="3">
        <v>1966</v>
      </c>
      <c r="B8" s="13">
        <v>1.2043636820625312</v>
      </c>
      <c r="C8" s="13">
        <v>0.65905402103411082</v>
      </c>
    </row>
    <row r="9" spans="1:3" ht="18" x14ac:dyDescent="0.4">
      <c r="A9" s="3">
        <v>1967</v>
      </c>
      <c r="B9" s="13">
        <v>1.1869463768171689</v>
      </c>
      <c r="C9" s="13">
        <v>0.66055566711118385</v>
      </c>
    </row>
    <row r="10" spans="1:3" ht="18" x14ac:dyDescent="0.4">
      <c r="A10" s="3">
        <v>1968</v>
      </c>
      <c r="B10" s="13">
        <v>1.2020544310389838</v>
      </c>
      <c r="C10" s="13">
        <v>0.67689107866148179</v>
      </c>
    </row>
    <row r="11" spans="1:3" ht="18" x14ac:dyDescent="0.4">
      <c r="A11" s="3">
        <v>1969</v>
      </c>
      <c r="B11" s="13">
        <v>1.2612753457153987</v>
      </c>
      <c r="C11" s="13">
        <v>0.68084357589153777</v>
      </c>
    </row>
    <row r="12" spans="1:3" ht="18" x14ac:dyDescent="0.4">
      <c r="A12" s="3">
        <v>1970</v>
      </c>
      <c r="B12" s="13">
        <v>1.3055596260781082</v>
      </c>
      <c r="C12" s="13">
        <v>0.68729739635543563</v>
      </c>
    </row>
    <row r="13" spans="1:3" ht="18" x14ac:dyDescent="0.4">
      <c r="A13" s="3">
        <v>1971</v>
      </c>
      <c r="B13" s="13">
        <v>1.3134998457890481</v>
      </c>
      <c r="C13" s="13">
        <v>0.71297871708511817</v>
      </c>
    </row>
    <row r="14" spans="1:3" ht="18" x14ac:dyDescent="0.4">
      <c r="A14" s="3">
        <v>1972</v>
      </c>
      <c r="B14" s="13">
        <v>1.4189855229839632</v>
      </c>
      <c r="C14" s="13">
        <v>0.73242932631072744</v>
      </c>
    </row>
    <row r="15" spans="1:3" ht="18" x14ac:dyDescent="0.4">
      <c r="A15" s="3">
        <v>1973</v>
      </c>
      <c r="B15" s="13">
        <v>1.3610314485676471</v>
      </c>
      <c r="C15" s="13">
        <v>0.74183884056522043</v>
      </c>
    </row>
    <row r="16" spans="1:3" ht="18" x14ac:dyDescent="0.4">
      <c r="A16" s="3">
        <v>1974</v>
      </c>
      <c r="B16" s="13">
        <v>1.2337448131791846</v>
      </c>
      <c r="C16" s="13">
        <v>0.72633061331441218</v>
      </c>
    </row>
    <row r="17" spans="1:3" ht="18" x14ac:dyDescent="0.4">
      <c r="A17" s="3">
        <v>1975</v>
      </c>
      <c r="B17" s="13">
        <v>1.3211246522716509</v>
      </c>
      <c r="C17" s="13">
        <v>0.74046111625177347</v>
      </c>
    </row>
    <row r="18" spans="1:3" ht="18" x14ac:dyDescent="0.4">
      <c r="A18" s="3">
        <v>1976</v>
      </c>
      <c r="B18" s="13">
        <v>1.295047593778812</v>
      </c>
      <c r="C18" s="13">
        <v>0.75906866739009349</v>
      </c>
    </row>
    <row r="19" spans="1:3" ht="18" x14ac:dyDescent="0.4">
      <c r="A19" s="3">
        <v>1977</v>
      </c>
      <c r="B19" s="13">
        <v>1.3495234050578688</v>
      </c>
      <c r="C19" s="13">
        <v>0.7674290727937596</v>
      </c>
    </row>
    <row r="20" spans="1:3" ht="18" x14ac:dyDescent="0.4">
      <c r="A20" s="3">
        <v>1978</v>
      </c>
      <c r="B20" s="13">
        <v>1.3837072840873024</v>
      </c>
      <c r="C20" s="13">
        <v>0.77095542439316067</v>
      </c>
    </row>
    <row r="21" spans="1:3" ht="15.75" customHeight="1" x14ac:dyDescent="0.4">
      <c r="A21" s="3">
        <v>1979</v>
      </c>
      <c r="B21" s="13">
        <v>1.3241237240274026</v>
      </c>
      <c r="C21" s="13">
        <v>0.7697054039885326</v>
      </c>
    </row>
    <row r="22" spans="1:3" ht="15.75" customHeight="1" x14ac:dyDescent="0.4">
      <c r="A22" s="3">
        <v>1980</v>
      </c>
      <c r="B22" s="13">
        <v>1.229850399411508</v>
      </c>
      <c r="C22" s="13">
        <v>0.76643971753776985</v>
      </c>
    </row>
    <row r="23" spans="1:3" ht="15.75" customHeight="1" x14ac:dyDescent="0.4">
      <c r="A23" s="3">
        <v>1981</v>
      </c>
      <c r="B23" s="13">
        <v>1.2125408814685392</v>
      </c>
      <c r="C23" s="13">
        <v>0.77892726746384089</v>
      </c>
    </row>
    <row r="24" spans="1:3" ht="15.75" customHeight="1" x14ac:dyDescent="0.4">
      <c r="A24" s="3">
        <v>1982</v>
      </c>
      <c r="B24" s="13">
        <v>1.2653050512595208</v>
      </c>
      <c r="C24" s="13">
        <v>0.78098237317059871</v>
      </c>
    </row>
    <row r="25" spans="1:3" ht="15.75" customHeight="1" x14ac:dyDescent="0.4">
      <c r="A25" s="3">
        <v>1983</v>
      </c>
      <c r="B25" s="13">
        <v>1.2381858776746897</v>
      </c>
      <c r="C25" s="13">
        <v>0.80977130833607913</v>
      </c>
    </row>
    <row r="26" spans="1:3" ht="15.75" customHeight="1" x14ac:dyDescent="0.4">
      <c r="A26" s="3">
        <v>1984</v>
      </c>
      <c r="B26" s="13">
        <v>1.1922256258222035</v>
      </c>
      <c r="C26" s="13">
        <v>0.82952457569325755</v>
      </c>
    </row>
    <row r="27" spans="1:3" ht="15.75" customHeight="1" x14ac:dyDescent="0.4">
      <c r="A27" s="3">
        <v>1985</v>
      </c>
      <c r="B27" s="13">
        <v>1.1898324571166263</v>
      </c>
      <c r="C27" s="13">
        <v>0.84494934371960118</v>
      </c>
    </row>
    <row r="28" spans="1:3" ht="15.75" customHeight="1" x14ac:dyDescent="0.4">
      <c r="A28" s="3">
        <v>1986</v>
      </c>
      <c r="B28" s="13">
        <v>1.2603439580686933</v>
      </c>
      <c r="C28" s="13">
        <v>0.85978902859202144</v>
      </c>
    </row>
    <row r="29" spans="1:3" ht="15.75" customHeight="1" x14ac:dyDescent="0.4">
      <c r="A29" s="3">
        <v>1987</v>
      </c>
      <c r="B29" s="13">
        <v>1.1971323860378804</v>
      </c>
      <c r="C29" s="13">
        <v>0.86505823816659166</v>
      </c>
    </row>
    <row r="30" spans="1:3" ht="15.75" customHeight="1" x14ac:dyDescent="0.4">
      <c r="A30" s="3">
        <v>1988</v>
      </c>
      <c r="B30" s="13">
        <v>1.2065267819414247</v>
      </c>
      <c r="C30" s="13">
        <v>0.87561286640295555</v>
      </c>
    </row>
    <row r="31" spans="1:3" ht="15.75" customHeight="1" x14ac:dyDescent="0.4">
      <c r="A31" s="3">
        <v>1989</v>
      </c>
      <c r="B31" s="13">
        <v>1.0052605364314409</v>
      </c>
      <c r="C31" s="13">
        <v>0.88577427791697694</v>
      </c>
    </row>
    <row r="32" spans="1:3" ht="15.75" customHeight="1" x14ac:dyDescent="0.4">
      <c r="A32" s="3">
        <v>1990</v>
      </c>
      <c r="B32" s="13">
        <v>0.95886607604451257</v>
      </c>
      <c r="C32" s="13">
        <v>0.8929848130263176</v>
      </c>
    </row>
    <row r="33" spans="1:3" ht="15.75" customHeight="1" x14ac:dyDescent="0.4">
      <c r="A33" s="3">
        <v>1991</v>
      </c>
      <c r="B33" s="13">
        <v>1.0647104388361257</v>
      </c>
      <c r="C33" s="13">
        <v>0.90189864304037548</v>
      </c>
    </row>
    <row r="34" spans="1:3" ht="15.75" customHeight="1" x14ac:dyDescent="0.4">
      <c r="A34" s="3">
        <v>1992</v>
      </c>
      <c r="B34" s="13">
        <v>1.114266494011094</v>
      </c>
      <c r="C34" s="13">
        <v>0.93550025237648515</v>
      </c>
    </row>
    <row r="35" spans="1:3" ht="15.75" customHeight="1" x14ac:dyDescent="0.4">
      <c r="A35" s="3">
        <v>1993</v>
      </c>
      <c r="B35" s="13">
        <v>1.1038689782923428</v>
      </c>
      <c r="C35" s="13">
        <v>0.94465970359833173</v>
      </c>
    </row>
    <row r="36" spans="1:3" ht="15.75" customHeight="1" x14ac:dyDescent="0.4">
      <c r="A36" s="3">
        <v>1994</v>
      </c>
      <c r="B36" s="13">
        <v>1.0367693012602901</v>
      </c>
      <c r="C36" s="13">
        <v>0.95918711824461711</v>
      </c>
    </row>
    <row r="37" spans="1:3" ht="15.75" customHeight="1" x14ac:dyDescent="0.4">
      <c r="A37" s="3">
        <v>1995</v>
      </c>
      <c r="B37" s="13">
        <v>1.0362949513147259</v>
      </c>
      <c r="C37" s="13">
        <v>0.96096189796846876</v>
      </c>
    </row>
    <row r="38" spans="1:3" ht="15.75" customHeight="1" x14ac:dyDescent="0.4">
      <c r="A38" s="3">
        <v>1996</v>
      </c>
      <c r="B38" s="13">
        <v>0.94258941561846488</v>
      </c>
      <c r="C38" s="13">
        <v>0.97967734180500998</v>
      </c>
    </row>
    <row r="39" spans="1:3" ht="15.75" customHeight="1" x14ac:dyDescent="0.4">
      <c r="A39" s="3">
        <v>1997</v>
      </c>
      <c r="B39" s="13">
        <v>1</v>
      </c>
      <c r="C39" s="13">
        <v>1</v>
      </c>
    </row>
    <row r="40" spans="1:3" ht="15.75" customHeight="1" x14ac:dyDescent="0.4">
      <c r="A40" s="3">
        <v>1998</v>
      </c>
      <c r="B40" s="13">
        <v>1.0219289373234697</v>
      </c>
      <c r="C40" s="13">
        <v>1.0217168855712093</v>
      </c>
    </row>
    <row r="41" spans="1:3" ht="15.75" customHeight="1" x14ac:dyDescent="0.4">
      <c r="A41" s="3">
        <v>1999</v>
      </c>
      <c r="B41" s="13">
        <v>0.9094700098042694</v>
      </c>
      <c r="C41" s="13">
        <v>1.0510034626133158</v>
      </c>
    </row>
    <row r="42" spans="1:3" ht="15.75" customHeight="1" x14ac:dyDescent="0.4">
      <c r="A42" s="3">
        <v>2000</v>
      </c>
      <c r="B42" s="13">
        <v>0.87506596995058583</v>
      </c>
      <c r="C42" s="13">
        <v>1.0716049706172321</v>
      </c>
    </row>
    <row r="43" spans="1:3" ht="15.75" customHeight="1" x14ac:dyDescent="0.4">
      <c r="A43" s="3">
        <v>2001</v>
      </c>
      <c r="B43" s="13">
        <v>0.87967706545123536</v>
      </c>
      <c r="C43" s="13">
        <v>1.0815324075917248</v>
      </c>
    </row>
    <row r="44" spans="1:3" ht="15.75" customHeight="1" x14ac:dyDescent="0.4">
      <c r="A44" s="3">
        <v>2002</v>
      </c>
      <c r="B44" s="13">
        <v>0.71846446258922858</v>
      </c>
      <c r="C44" s="13">
        <v>1.1122905184831784</v>
      </c>
    </row>
    <row r="45" spans="1:3" ht="15.75" customHeight="1" x14ac:dyDescent="0.4">
      <c r="A45" s="3">
        <v>2003</v>
      </c>
      <c r="B45" s="13">
        <v>0.93807938079195274</v>
      </c>
      <c r="C45" s="13">
        <v>1.1460109652876647</v>
      </c>
    </row>
    <row r="46" spans="1:3" ht="15.75" customHeight="1" x14ac:dyDescent="0.4">
      <c r="A46" s="3">
        <v>2004</v>
      </c>
      <c r="B46" s="13">
        <v>0.68191662693961719</v>
      </c>
      <c r="C46" s="13">
        <v>1.1785208181319131</v>
      </c>
    </row>
    <row r="47" spans="1:3" ht="15.75" customHeight="1" x14ac:dyDescent="0.4">
      <c r="A47" s="3">
        <v>2005</v>
      </c>
      <c r="B47" s="13">
        <v>0.69237268007359809</v>
      </c>
      <c r="C47" s="13">
        <v>1.1996621840833144</v>
      </c>
    </row>
    <row r="48" spans="1:3" ht="15.75" customHeight="1" x14ac:dyDescent="0.4">
      <c r="A48" s="3">
        <v>2006</v>
      </c>
      <c r="B48" s="13">
        <v>0.74848540634660132</v>
      </c>
      <c r="C48" s="13">
        <v>1.2129568743205352</v>
      </c>
    </row>
    <row r="49" spans="1:3" ht="15.75" customHeight="1" x14ac:dyDescent="0.4">
      <c r="A49" s="3">
        <v>2007</v>
      </c>
      <c r="B49" s="13">
        <v>0.84282000754125963</v>
      </c>
      <c r="C49" s="13">
        <v>1.2255997410635493</v>
      </c>
    </row>
    <row r="50" spans="1:3" ht="15.75" customHeight="1" x14ac:dyDescent="0.4">
      <c r="A50" s="3">
        <v>2008</v>
      </c>
      <c r="B50" s="13">
        <v>0.82757650497170676</v>
      </c>
      <c r="C50" s="13">
        <v>1.2366447131310188</v>
      </c>
    </row>
    <row r="51" spans="1:3" ht="15.75" customHeight="1" x14ac:dyDescent="0.4">
      <c r="A51" s="3">
        <v>2009</v>
      </c>
      <c r="B51" s="13">
        <v>0.91420185047925961</v>
      </c>
      <c r="C51" s="13">
        <v>1.2672168565154005</v>
      </c>
    </row>
    <row r="52" spans="1:3" ht="15.75" customHeight="1" x14ac:dyDescent="0.4">
      <c r="A52" s="3">
        <v>2010</v>
      </c>
      <c r="B52" s="13">
        <v>0.75980906919193658</v>
      </c>
      <c r="C52" s="13">
        <v>1.3108112122062523</v>
      </c>
    </row>
    <row r="53" spans="1:3" ht="15.75" customHeight="1" x14ac:dyDescent="0.4">
      <c r="A53" s="3">
        <v>2011</v>
      </c>
      <c r="B53" s="13">
        <v>0.77021037813458115</v>
      </c>
      <c r="C53" s="13">
        <v>1.3188117866093638</v>
      </c>
    </row>
    <row r="54" spans="1:3" ht="15.75" customHeight="1" x14ac:dyDescent="0.4">
      <c r="A54" s="3">
        <v>2012</v>
      </c>
      <c r="B54" s="13">
        <v>0.85173143430446385</v>
      </c>
      <c r="C54" s="13">
        <v>1.3235256329957572</v>
      </c>
    </row>
    <row r="55" spans="1:3" ht="15.75" customHeight="1" x14ac:dyDescent="0.4">
      <c r="A55" s="3">
        <v>2013</v>
      </c>
      <c r="B55" s="13">
        <v>0.83921228918666091</v>
      </c>
      <c r="C55" s="13">
        <v>1.3289471273708724</v>
      </c>
    </row>
    <row r="56" spans="1:3" ht="15.75" customHeight="1" x14ac:dyDescent="0.4">
      <c r="A56" s="3">
        <v>2014</v>
      </c>
      <c r="B56" s="13">
        <v>0.87030091947112986</v>
      </c>
      <c r="C56" s="13">
        <v>1.3373507760211056</v>
      </c>
    </row>
    <row r="57" spans="1:3" ht="15.75" customHeight="1" x14ac:dyDescent="0.4">
      <c r="A57" s="3">
        <v>2015</v>
      </c>
      <c r="B57" s="13">
        <v>0.97630095700738073</v>
      </c>
      <c r="C57" s="13">
        <v>1.3465888359852081</v>
      </c>
    </row>
    <row r="58" spans="1:3" ht="15.75" customHeight="1" x14ac:dyDescent="0.4">
      <c r="A58" s="3">
        <v>2016</v>
      </c>
      <c r="B58" s="13">
        <v>0.79595600873345951</v>
      </c>
      <c r="C58" s="13">
        <v>1.349665619532006</v>
      </c>
    </row>
    <row r="59" spans="1:3" ht="15.75" customHeight="1" x14ac:dyDescent="0.4">
      <c r="A59" s="3">
        <v>2017</v>
      </c>
      <c r="B59" s="13">
        <v>0.63423245088469515</v>
      </c>
      <c r="C59" s="13">
        <v>1.3622794868749066</v>
      </c>
    </row>
    <row r="60" spans="1:3" ht="15.75" customHeight="1" x14ac:dyDescent="0.4"/>
    <row r="61" spans="1:3" ht="15.75" customHeight="1" x14ac:dyDescent="0.4"/>
    <row r="62" spans="1:3" ht="15.75" customHeight="1" x14ac:dyDescent="0.4"/>
    <row r="63" spans="1:3" ht="15.75" customHeight="1" x14ac:dyDescent="0.4"/>
    <row r="64" spans="1:3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58"/>
  <sheetViews>
    <sheetView workbookViewId="0">
      <selection activeCell="C8" sqref="C8"/>
    </sheetView>
  </sheetViews>
  <sheetFormatPr baseColWidth="10" defaultColWidth="12.625" defaultRowHeight="15" customHeight="1" x14ac:dyDescent="0.2"/>
  <cols>
    <col min="1" max="1" width="12.625" style="66"/>
    <col min="2" max="3" width="13.75" style="25" customWidth="1"/>
    <col min="4" max="4" width="14.875" style="25" customWidth="1"/>
    <col min="5" max="8" width="12.625" style="25"/>
    <col min="9" max="10" width="14.625" style="25" customWidth="1"/>
    <col min="11" max="16384" width="12.625" style="25"/>
  </cols>
  <sheetData>
    <row r="1" spans="1:19" s="27" customFormat="1" ht="45.75" customHeight="1" x14ac:dyDescent="0.2">
      <c r="A1" s="30" t="s">
        <v>63</v>
      </c>
      <c r="B1" s="30" t="s">
        <v>91</v>
      </c>
      <c r="C1" s="30" t="s">
        <v>92</v>
      </c>
      <c r="D1" s="30" t="s">
        <v>93</v>
      </c>
      <c r="E1" s="30" t="s">
        <v>94</v>
      </c>
      <c r="F1" s="30" t="s">
        <v>95</v>
      </c>
      <c r="G1" s="30" t="s">
        <v>96</v>
      </c>
      <c r="H1" s="30" t="s">
        <v>97</v>
      </c>
      <c r="I1" s="30" t="s">
        <v>98</v>
      </c>
      <c r="J1" s="30" t="s">
        <v>326</v>
      </c>
      <c r="K1" s="67" t="s">
        <v>37</v>
      </c>
      <c r="L1" s="67" t="s">
        <v>38</v>
      </c>
      <c r="N1" s="75" t="s">
        <v>323</v>
      </c>
      <c r="O1" s="75" t="s">
        <v>324</v>
      </c>
      <c r="P1" s="75" t="s">
        <v>325</v>
      </c>
      <c r="R1" s="75"/>
      <c r="S1" s="75"/>
    </row>
    <row r="2" spans="1:19" ht="18" x14ac:dyDescent="0.2">
      <c r="A2" s="68">
        <v>1960</v>
      </c>
      <c r="B2" s="65">
        <f>('2. Consumo Intermedio'!C2+'3. Remuneraciones'!C2+'5. Consumo capital fijo'!C2)/'14. PQ'!Z2</f>
        <v>2.637220475987609</v>
      </c>
      <c r="C2" s="65">
        <f>B2/'10. Tipos de cambio'!B2</f>
        <v>0.85346940970472784</v>
      </c>
      <c r="D2" s="65">
        <f>B2/'10. Tipos de cambio'!C2</f>
        <v>0.57099828308917122</v>
      </c>
      <c r="E2" s="65">
        <v>0</v>
      </c>
      <c r="F2" s="65">
        <v>0</v>
      </c>
      <c r="G2" s="65">
        <v>0</v>
      </c>
      <c r="H2" s="65">
        <v>0</v>
      </c>
      <c r="I2" s="65">
        <v>0</v>
      </c>
      <c r="J2" s="65">
        <v>0</v>
      </c>
      <c r="K2" s="65"/>
      <c r="L2" s="65"/>
      <c r="R2" s="65"/>
    </row>
    <row r="3" spans="1:19" ht="18" x14ac:dyDescent="0.2">
      <c r="A3" s="68">
        <v>1961</v>
      </c>
      <c r="B3" s="65">
        <f>('2. Consumo Intermedio'!C3+'3. Remuneraciones'!C3+'5. Consumo capital fijo'!C3)/'14. PQ'!Z3</f>
        <v>2.5183813601558764</v>
      </c>
      <c r="C3" s="65">
        <f>B3/'10. Tipos de cambio'!B3</f>
        <v>0.81501014891775936</v>
      </c>
      <c r="D3" s="65">
        <f>B3/'10. Tipos de cambio'!C3</f>
        <v>0.55298358244882451</v>
      </c>
      <c r="E3" s="65">
        <f>B3+'14. PQ'!AB3</f>
        <v>4.0862513667752074</v>
      </c>
      <c r="F3" s="65">
        <f>E3/'10. Tipos de cambio'!B3</f>
        <v>1.3224114455583196</v>
      </c>
      <c r="G3" s="65">
        <f>E3/'10. Tipos de cambio'!C3</f>
        <v>0.89725486192682857</v>
      </c>
      <c r="H3" s="65">
        <f>('14. PQ'!E3/'14. PQ'!B3)-E3</f>
        <v>6.1150899131374237</v>
      </c>
      <c r="I3" s="65">
        <f>'10. Tipos de cambio'!B3</f>
        <v>3.09</v>
      </c>
      <c r="J3" s="65">
        <f>H3/'10. Tipos de cambio'!C3</f>
        <v>1.3427451380731714</v>
      </c>
      <c r="K3" s="65"/>
      <c r="L3" s="65"/>
      <c r="N3" s="65">
        <f>('14. PQ'!E3/'14. PQ'!B3)-E3</f>
        <v>6.1150899131374237</v>
      </c>
      <c r="O3" s="65">
        <f>'9. Renta de la tierra petrolera'!G2/('14. PQ'!B3/1000000)</f>
        <v>6.1150899131374246</v>
      </c>
      <c r="P3" s="65">
        <f>'9. Renta de la tierra petrolera'!B2/('14. PQ'!B3/1000000)</f>
        <v>3.173738570356452</v>
      </c>
      <c r="R3" s="65"/>
      <c r="S3" s="74"/>
    </row>
    <row r="4" spans="1:19" ht="18" x14ac:dyDescent="0.2">
      <c r="A4" s="68">
        <v>1962</v>
      </c>
      <c r="B4" s="65">
        <f>('2. Consumo Intermedio'!C4+'3. Remuneraciones'!C4+'5. Consumo capital fijo'!C4)/'14. PQ'!Z4</f>
        <v>2.2362365904894759</v>
      </c>
      <c r="C4" s="65">
        <f>B4/'10. Tipos de cambio'!B4</f>
        <v>0.72370116197070422</v>
      </c>
      <c r="D4" s="65">
        <f>B4/'10. Tipos de cambio'!C4</f>
        <v>0.49109076827112474</v>
      </c>
      <c r="E4" s="65">
        <f>B4+'14. PQ'!AB4</f>
        <v>3.7486039342283677</v>
      </c>
      <c r="F4" s="65">
        <f>E4/'10. Tipos de cambio'!B4</f>
        <v>1.2131404317891159</v>
      </c>
      <c r="G4" s="65">
        <f>E4/'10. Tipos de cambio'!C4</f>
        <v>0.82321557291101555</v>
      </c>
      <c r="H4" s="65">
        <f>('14. PQ'!E4/'14. PQ'!B4)-E4</f>
        <v>6.4514859194887135</v>
      </c>
      <c r="I4" s="65">
        <f>H4/'10. Tipos de cambio'!B4</f>
        <v>2.087859520870134</v>
      </c>
      <c r="J4" s="65">
        <f>H4/'10. Tipos de cambio'!C4</f>
        <v>1.4167844270889844</v>
      </c>
      <c r="K4" s="65"/>
      <c r="L4" s="65"/>
      <c r="N4" s="65">
        <f>('14. PQ'!E4/'14. PQ'!B4)-E4</f>
        <v>6.4514859194887135</v>
      </c>
      <c r="O4" s="65">
        <f>'9. Renta de la tierra petrolera'!G3/('14. PQ'!B4/1000000)</f>
        <v>6.4514859194887135</v>
      </c>
      <c r="P4" s="65">
        <f>'9. Renta de la tierra petrolera'!B3/('14. PQ'!B4/1000000)</f>
        <v>3.8127571920945957</v>
      </c>
      <c r="R4" s="65">
        <f>B4+'14. PQ'!AB4</f>
        <v>3.7486039342283677</v>
      </c>
      <c r="S4" s="74"/>
    </row>
    <row r="5" spans="1:19" ht="18" x14ac:dyDescent="0.2">
      <c r="A5" s="68">
        <v>1963</v>
      </c>
      <c r="B5" s="65">
        <f>('2. Consumo Intermedio'!C5+'3. Remuneraciones'!C5+'5. Consumo capital fijo'!C5)/'14. PQ'!Z5</f>
        <v>2.2746726389535574</v>
      </c>
      <c r="C5" s="65">
        <f>B5/'10. Tipos de cambio'!B5</f>
        <v>0.73614001260632933</v>
      </c>
      <c r="D5" s="65">
        <f>B5/'10. Tipos de cambio'!C5</f>
        <v>0.4979365534929418</v>
      </c>
      <c r="E5" s="65">
        <f>B5+'14. PQ'!AB5</f>
        <v>3.6087238881827908</v>
      </c>
      <c r="F5" s="65">
        <f>E5/'10. Tipos de cambio'!B5</f>
        <v>1.1678718084733952</v>
      </c>
      <c r="G5" s="65">
        <f>E5/'10. Tipos de cambio'!C5</f>
        <v>0.7899666548132579</v>
      </c>
      <c r="H5" s="65">
        <f>('14. PQ'!E5/'14. PQ'!B5)-E5</f>
        <v>6.6240390522230168</v>
      </c>
      <c r="I5" s="65">
        <f>H5/'10. Tipos de cambio'!B5</f>
        <v>2.1437019586482258</v>
      </c>
      <c r="J5" s="65">
        <f>H5/'10. Tipos de cambio'!C5</f>
        <v>1.4500333451867424</v>
      </c>
      <c r="K5" s="65"/>
      <c r="L5" s="65"/>
      <c r="N5" s="65">
        <f>('14. PQ'!E5/'14. PQ'!B5)-E5</f>
        <v>6.6240390522230168</v>
      </c>
      <c r="O5" s="65">
        <f>'9. Renta de la tierra petrolera'!G4/('14. PQ'!B5/1000000)</f>
        <v>6.6240390522230141</v>
      </c>
      <c r="P5" s="65">
        <f>'9. Renta de la tierra petrolera'!B4/('14. PQ'!B5/1000000)</f>
        <v>4.4627831011251313</v>
      </c>
      <c r="R5" s="65">
        <f>B5+'14. PQ'!AB5</f>
        <v>3.6087238881827908</v>
      </c>
      <c r="S5" s="74"/>
    </row>
    <row r="6" spans="1:19" ht="18" x14ac:dyDescent="0.2">
      <c r="A6" s="68">
        <v>1964</v>
      </c>
      <c r="B6" s="65">
        <f>('2. Consumo Intermedio'!C6+'3. Remuneraciones'!C6+'5. Consumo capital fijo'!C6)/'14. PQ'!Z6</f>
        <v>2.2819407341153828</v>
      </c>
      <c r="C6" s="65">
        <f>B6/'10. Tipos de cambio'!B6</f>
        <v>0.51862289411713236</v>
      </c>
      <c r="D6" s="65">
        <f>B6/'10. Tipos de cambio'!C6</f>
        <v>0.49449839145452595</v>
      </c>
      <c r="E6" s="65">
        <f>B6+'14. PQ'!AB6</f>
        <v>3.7066464068106679</v>
      </c>
      <c r="F6" s="65">
        <f>E6/'10. Tipos de cambio'!B6</f>
        <v>0.84241963791151542</v>
      </c>
      <c r="G6" s="65">
        <f>E6/'10. Tipos de cambio'!C6</f>
        <v>0.80323325599826667</v>
      </c>
      <c r="H6" s="65">
        <f>('14. PQ'!E6/'14. PQ'!B6)-E6</f>
        <v>6.6301864985164176</v>
      </c>
      <c r="I6" s="65">
        <f>H6/'10. Tipos de cambio'!B6</f>
        <v>1.5068605678446403</v>
      </c>
      <c r="J6" s="65">
        <f>H6/'10. Tipos de cambio'!C6</f>
        <v>1.4367667440017335</v>
      </c>
      <c r="K6" s="65"/>
      <c r="L6" s="65"/>
      <c r="N6" s="65">
        <f>('14. PQ'!E6/'14. PQ'!B6)-E6</f>
        <v>6.6301864985164176</v>
      </c>
      <c r="O6" s="65">
        <f>'9. Renta de la tierra petrolera'!G5/('14. PQ'!B6/1000000)</f>
        <v>6.6301864985164167</v>
      </c>
      <c r="P6" s="65">
        <f>'9. Renta de la tierra petrolera'!B5/('14. PQ'!B6/1000000)</f>
        <v>4.0821575067468761</v>
      </c>
      <c r="R6" s="65">
        <f>B6+'14. PQ'!AB6</f>
        <v>3.7066464068106679</v>
      </c>
      <c r="S6" s="74"/>
    </row>
    <row r="7" spans="1:19" ht="18" x14ac:dyDescent="0.2">
      <c r="A7" s="68">
        <v>1965</v>
      </c>
      <c r="B7" s="65">
        <f>('2. Consumo Intermedio'!C7+'3. Remuneraciones'!C7+'5. Consumo capital fijo'!C7)/'14. PQ'!Z7</f>
        <v>2.262181062585725</v>
      </c>
      <c r="C7" s="65">
        <f>B7/'10. Tipos de cambio'!B7</f>
        <v>0.51413205967857378</v>
      </c>
      <c r="D7" s="65">
        <f>B7/'10. Tipos de cambio'!C7</f>
        <v>0.47824560291240964</v>
      </c>
      <c r="E7" s="65">
        <f>B7+'14. PQ'!AB7</f>
        <v>3.7293570470760073</v>
      </c>
      <c r="F7" s="65">
        <f>E7/'10. Tipos de cambio'!B7</f>
        <v>0.84758114706272891</v>
      </c>
      <c r="G7" s="65">
        <f>E7/'10. Tipos de cambio'!C7</f>
        <v>0.7884199187026486</v>
      </c>
      <c r="H7" s="65">
        <f>('14. PQ'!E7/'14. PQ'!B7)-E7</f>
        <v>6.9608179807958006</v>
      </c>
      <c r="I7" s="65">
        <f>H7/'10. Tipos de cambio'!B7</f>
        <v>1.5820040865445</v>
      </c>
      <c r="J7" s="65">
        <f>H7/'10. Tipos de cambio'!C7</f>
        <v>1.4715800812973512</v>
      </c>
      <c r="K7" s="65"/>
      <c r="L7" s="65"/>
      <c r="N7" s="65">
        <f>('14. PQ'!E7/'14. PQ'!B7)-E7</f>
        <v>6.9608179807958006</v>
      </c>
      <c r="O7" s="65">
        <f>'9. Renta de la tierra petrolera'!G6/('14. PQ'!B7/1000000)</f>
        <v>6.9608179807958006</v>
      </c>
      <c r="P7" s="65">
        <f>'9. Renta de la tierra petrolera'!B6/('14. PQ'!B7/1000000)</f>
        <v>4.0026384902990531</v>
      </c>
      <c r="R7" s="65">
        <f>B7+'14. PQ'!AB7</f>
        <v>3.7293570470760073</v>
      </c>
      <c r="S7" s="74"/>
    </row>
    <row r="8" spans="1:19" ht="18" x14ac:dyDescent="0.2">
      <c r="A8" s="68">
        <v>1966</v>
      </c>
      <c r="B8" s="65">
        <f>('2. Consumo Intermedio'!C8+'3. Remuneraciones'!C8+'5. Consumo capital fijo'!C8)/'14. PQ'!Z8</f>
        <v>2.3397205354114945</v>
      </c>
      <c r="C8" s="65">
        <f>B8/'10. Tipos de cambio'!B8</f>
        <v>0.53175466713897601</v>
      </c>
      <c r="D8" s="65">
        <f>B8/'10. Tipos de cambio'!C8</f>
        <v>0.49489464489673618</v>
      </c>
      <c r="E8" s="65">
        <f>B8+'14. PQ'!AB8</f>
        <v>3.7955998174220462</v>
      </c>
      <c r="F8" s="65">
        <f>E8/'10. Tipos de cambio'!B8</f>
        <v>0.86263632214137409</v>
      </c>
      <c r="G8" s="65">
        <f>E8/'10. Tipos de cambio'!C8</f>
        <v>0.8028403372896139</v>
      </c>
      <c r="H8" s="65">
        <f>('14. PQ'!E8/'14. PQ'!B8)-E8</f>
        <v>6.0380461188183201</v>
      </c>
      <c r="I8" s="65">
        <f>H8/'10. Tipos de cambio'!B8</f>
        <v>1.3722832088223453</v>
      </c>
      <c r="J8" s="65">
        <f>H8/'10. Tipos de cambio'!C8</f>
        <v>1.2771596627103863</v>
      </c>
      <c r="K8" s="65"/>
      <c r="L8" s="65"/>
      <c r="N8" s="65">
        <f>('14. PQ'!E8/'14. PQ'!B8)-E8</f>
        <v>6.0380461188183201</v>
      </c>
      <c r="O8" s="65">
        <f>'9. Renta de la tierra petrolera'!G7/('14. PQ'!B8/1000000)</f>
        <v>6.0380461188183201</v>
      </c>
      <c r="P8" s="65">
        <f>'9. Renta de la tierra petrolera'!B7/('14. PQ'!B8/1000000)</f>
        <v>3.8214270703914397</v>
      </c>
      <c r="R8" s="65">
        <f>B8+'14. PQ'!AB8</f>
        <v>3.7955998174220462</v>
      </c>
      <c r="S8" s="74"/>
    </row>
    <row r="9" spans="1:19" ht="18" x14ac:dyDescent="0.2">
      <c r="A9" s="68">
        <v>1967</v>
      </c>
      <c r="B9" s="65">
        <f>('2. Consumo Intermedio'!C9+'3. Remuneraciones'!C9+'5. Consumo capital fijo'!C9)/'14. PQ'!Z9</f>
        <v>2.1095886001980912</v>
      </c>
      <c r="C9" s="65">
        <f>B9/'10. Tipos de cambio'!B9</f>
        <v>0.47945195459047524</v>
      </c>
      <c r="D9" s="65">
        <f>B9/'10. Tipos de cambio'!C9</f>
        <v>0.45107753816894053</v>
      </c>
      <c r="E9" s="65">
        <f>B9+'14. PQ'!AB9</f>
        <v>3.3176932397350622</v>
      </c>
      <c r="F9" s="65">
        <f>E9/'10. Tipos de cambio'!B9</f>
        <v>0.75402119084887775</v>
      </c>
      <c r="G9" s="65">
        <f>E9/'10. Tipos de cambio'!C9</f>
        <v>0.70939750946649172</v>
      </c>
      <c r="H9" s="65">
        <f>('14. PQ'!E9/'14. PQ'!B9)-E9</f>
        <v>5.5214133816217057</v>
      </c>
      <c r="I9" s="65">
        <f>H9/'10. Tipos de cambio'!B9</f>
        <v>1.2548666776412967</v>
      </c>
      <c r="J9" s="65">
        <f>H9/'10. Tipos de cambio'!C9</f>
        <v>1.1806024905335082</v>
      </c>
      <c r="K9" s="65"/>
      <c r="L9" s="65"/>
      <c r="N9" s="65">
        <f>('14. PQ'!E9/'14. PQ'!B9)-E9</f>
        <v>5.5214133816217057</v>
      </c>
      <c r="O9" s="65">
        <f>'9. Renta de la tierra petrolera'!G8/('14. PQ'!B9/1000000)</f>
        <v>5.5214133816217057</v>
      </c>
      <c r="P9" s="65">
        <f>'9. Renta de la tierra petrolera'!B8/('14. PQ'!B9/1000000)</f>
        <v>4.0888455534430275</v>
      </c>
      <c r="R9" s="65">
        <f>B9+'14. PQ'!AB9</f>
        <v>3.3176932397350622</v>
      </c>
      <c r="S9" s="74"/>
    </row>
    <row r="10" spans="1:19" ht="18" x14ac:dyDescent="0.2">
      <c r="A10" s="68">
        <v>1968</v>
      </c>
      <c r="B10" s="65">
        <f>('2. Consumo Intermedio'!C10+'3. Remuneraciones'!C10+'5. Consumo capital fijo'!C10)/'14. PQ'!Z10</f>
        <v>1.4703139546030408</v>
      </c>
      <c r="C10" s="65">
        <f>B10/'10. Tipos de cambio'!B10</f>
        <v>0.33416226240978197</v>
      </c>
      <c r="D10" s="65">
        <f>B10/'10. Tipos de cambio'!C10</f>
        <v>0.31957184218116719</v>
      </c>
      <c r="E10" s="65">
        <f>B10+'14. PQ'!AB10</f>
        <v>2.6328731355350818</v>
      </c>
      <c r="F10" s="65">
        <f>E10/'10. Tipos de cambio'!B10</f>
        <v>0.59838025807615491</v>
      </c>
      <c r="G10" s="65">
        <f>E10/'10. Tipos de cambio'!C10</f>
        <v>0.57225337181773073</v>
      </c>
      <c r="H10" s="65">
        <f>('14. PQ'!E10/'14. PQ'!B10)-E10</f>
        <v>6.1088122854291065</v>
      </c>
      <c r="I10" s="65">
        <f>H10/'10. Tipos de cambio'!B10</f>
        <v>1.3883664285066151</v>
      </c>
      <c r="J10" s="65">
        <f>H10/'10. Tipos de cambio'!C10</f>
        <v>1.3277466281822694</v>
      </c>
      <c r="K10" s="65"/>
      <c r="L10" s="65"/>
      <c r="N10" s="65">
        <f>('14. PQ'!E10/'14. PQ'!B10)-E10</f>
        <v>6.1088122854291065</v>
      </c>
      <c r="O10" s="65">
        <f>'9. Renta de la tierra petrolera'!G9/('14. PQ'!B10/1000000)</f>
        <v>6.1088122854291056</v>
      </c>
      <c r="P10" s="65">
        <f>'9. Renta de la tierra petrolera'!B9/('14. PQ'!B10/1000000)</f>
        <v>4.2020015216951556</v>
      </c>
      <c r="R10" s="65">
        <f>B10+'14. PQ'!AB10</f>
        <v>2.6328731355350818</v>
      </c>
      <c r="S10" s="74"/>
    </row>
    <row r="11" spans="1:19" ht="18" x14ac:dyDescent="0.2">
      <c r="A11" s="68">
        <v>1969</v>
      </c>
      <c r="B11" s="65">
        <f>('2. Consumo Intermedio'!C11+'3. Remuneraciones'!C11+'5. Consumo capital fijo'!C11)/'14. PQ'!Z11</f>
        <v>1.8780014258870021</v>
      </c>
      <c r="C11" s="65">
        <f>B11/'10. Tipos de cambio'!B11</f>
        <v>0.42681850588340953</v>
      </c>
      <c r="D11" s="65">
        <f>B11/'10. Tipos de cambio'!C11</f>
        <v>0.43826964046602757</v>
      </c>
      <c r="E11" s="65">
        <f>B11+'14. PQ'!AB11</f>
        <v>2.9937759608161936</v>
      </c>
      <c r="F11" s="65">
        <f>E11/'10. Tipos de cambio'!B11</f>
        <v>0.6804036274582258</v>
      </c>
      <c r="G11" s="65">
        <f>E11/'10. Tipos de cambio'!C11</f>
        <v>0.69865820967789638</v>
      </c>
      <c r="H11" s="65">
        <f>('14. PQ'!E11/'14. PQ'!B11)-E11</f>
        <v>5.1906438398115853</v>
      </c>
      <c r="I11" s="65">
        <f>H11/'10. Tipos de cambio'!B11</f>
        <v>1.1796917817753603</v>
      </c>
      <c r="J11" s="65">
        <f>H11/'10. Tipos de cambio'!C11</f>
        <v>1.2113417903221035</v>
      </c>
      <c r="K11" s="65"/>
      <c r="L11" s="65"/>
      <c r="N11" s="65">
        <f>('14. PQ'!E11/'14. PQ'!B11)-E11</f>
        <v>5.1906438398115853</v>
      </c>
      <c r="O11" s="65">
        <f>'9. Renta de la tierra petrolera'!G10/('14. PQ'!B11/1000000)</f>
        <v>5.1906438398115862</v>
      </c>
      <c r="P11" s="65">
        <f>'9. Renta de la tierra petrolera'!B10/('14. PQ'!B11/1000000)</f>
        <v>3.4138178991353021</v>
      </c>
      <c r="R11" s="65">
        <f>B11+'14. PQ'!AB11</f>
        <v>2.9937759608161936</v>
      </c>
      <c r="S11" s="74"/>
    </row>
    <row r="12" spans="1:19" ht="18" x14ac:dyDescent="0.2">
      <c r="A12" s="68">
        <v>1970</v>
      </c>
      <c r="B12" s="65">
        <f>('2. Consumo Intermedio'!C12+'3. Remuneraciones'!C12+'5. Consumo capital fijo'!C12)/'14. PQ'!Z12</f>
        <v>2.0042092388330648</v>
      </c>
      <c r="C12" s="65">
        <f>B12/'10. Tipos de cambio'!B12</f>
        <v>0.45550209973478739</v>
      </c>
      <c r="D12" s="65">
        <f>B12/'10. Tipos de cambio'!C12</f>
        <v>0.49542184540341022</v>
      </c>
      <c r="E12" s="65">
        <f>B12+'14. PQ'!AB12</f>
        <v>3.2635411359354833</v>
      </c>
      <c r="F12" s="65">
        <f>E12/'10. Tipos de cambio'!B12</f>
        <v>0.74171389453079162</v>
      </c>
      <c r="G12" s="65">
        <f>E12/'10. Tipos de cambio'!C12</f>
        <v>0.8067169538927409</v>
      </c>
      <c r="H12" s="65">
        <f>('14. PQ'!E12/'14. PQ'!B12)-E12</f>
        <v>4.4228327878507407</v>
      </c>
      <c r="I12" s="65">
        <f>H12/'10. Tipos de cambio'!B12</f>
        <v>1.0051892699660774</v>
      </c>
      <c r="J12" s="65">
        <f>H12/'10. Tipos de cambio'!C12</f>
        <v>1.0932830461072589</v>
      </c>
      <c r="K12" s="65"/>
      <c r="L12" s="65"/>
      <c r="N12" s="65">
        <f>('14. PQ'!E12/'14. PQ'!B12)-E12</f>
        <v>4.4228327878507407</v>
      </c>
      <c r="O12" s="65">
        <f>'9. Renta de la tierra petrolera'!G11/('14. PQ'!B12/1000000)</f>
        <v>4.4228327878507407</v>
      </c>
      <c r="P12" s="65">
        <f>'9. Renta de la tierra petrolera'!B11/('14. PQ'!B12/1000000)</f>
        <v>3.628268932352678</v>
      </c>
      <c r="R12" s="65">
        <f>B12+'14. PQ'!AB12</f>
        <v>3.2635411359354833</v>
      </c>
      <c r="S12" s="74"/>
    </row>
    <row r="13" spans="1:19" ht="18" x14ac:dyDescent="0.2">
      <c r="A13" s="68">
        <v>1971</v>
      </c>
      <c r="B13" s="65">
        <f>('2. Consumo Intermedio'!C13+'3. Remuneraciones'!C13+'5. Consumo capital fijo'!C13)/'14. PQ'!Z13</f>
        <v>2.3155353738504103</v>
      </c>
      <c r="C13" s="65">
        <f>B13/'10. Tipos de cambio'!B13</f>
        <v>0.52665302928341939</v>
      </c>
      <c r="D13" s="65">
        <f>B13/'10. Tipos de cambio'!C13</f>
        <v>0.56058204587009264</v>
      </c>
      <c r="E13" s="65">
        <f>B13+'14. PQ'!AB13</f>
        <v>3.6421276419403874</v>
      </c>
      <c r="F13" s="65">
        <f>E13/'10. Tipos de cambio'!B13</f>
        <v>0.82837756543325392</v>
      </c>
      <c r="G13" s="65">
        <f>E13/'10. Tipos de cambio'!C13</f>
        <v>0.88174483875142839</v>
      </c>
      <c r="H13" s="65">
        <f>('14. PQ'!E13/'14. PQ'!B13)-E13</f>
        <v>6.3952094435224272</v>
      </c>
      <c r="I13" s="65">
        <f>H13/'10. Tipos de cambio'!B13</f>
        <v>1.4545476024114512</v>
      </c>
      <c r="J13" s="65">
        <f>H13/'10. Tipos de cambio'!C13</f>
        <v>1.5482551612485718</v>
      </c>
      <c r="K13" s="65"/>
      <c r="L13" s="65"/>
      <c r="N13" s="65">
        <f>('14. PQ'!E13/'14. PQ'!B13)-E13</f>
        <v>6.3952094435224272</v>
      </c>
      <c r="O13" s="65">
        <f>'9. Renta de la tierra petrolera'!G12/('14. PQ'!B13/1000000)</f>
        <v>6.395209443522428</v>
      </c>
      <c r="P13" s="65">
        <f>'9. Renta de la tierra petrolera'!B12/('14. PQ'!B13/1000000)</f>
        <v>4.7131184729164124</v>
      </c>
      <c r="R13" s="65">
        <f>B13+'14. PQ'!AB13</f>
        <v>3.6421276419403874</v>
      </c>
      <c r="S13" s="74"/>
    </row>
    <row r="14" spans="1:19" ht="18" x14ac:dyDescent="0.2">
      <c r="A14" s="68">
        <v>1972</v>
      </c>
      <c r="B14" s="65">
        <f>('2. Consumo Intermedio'!C14+'3. Remuneraciones'!C14+'5. Consumo capital fijo'!C14)/'14. PQ'!Z14</f>
        <v>2.6282544936232917</v>
      </c>
      <c r="C14" s="65">
        <f>B14/'10. Tipos de cambio'!B14</f>
        <v>0.61122197526123068</v>
      </c>
      <c r="D14" s="65">
        <f>B14/'10. Tipos de cambio'!C14</f>
        <v>0.6723623359409806</v>
      </c>
      <c r="E14" s="65">
        <f>B14+'14. PQ'!AB14</f>
        <v>4.0292106989957173</v>
      </c>
      <c r="F14" s="65">
        <f>E14/'10. Tipos de cambio'!B14</f>
        <v>0.93702574395249238</v>
      </c>
      <c r="G14" s="65">
        <f>E14/'10. Tipos de cambio'!C14</f>
        <v>1.0307561631295536</v>
      </c>
      <c r="H14" s="65">
        <f>('14. PQ'!E14/'14. PQ'!B14)-E14</f>
        <v>7.4241162568321784</v>
      </c>
      <c r="I14" s="65">
        <f>H14/'10. Tipos de cambio'!B14</f>
        <v>1.7265386643795764</v>
      </c>
      <c r="J14" s="65">
        <f>H14/'10. Tipos de cambio'!C14</f>
        <v>1.8992438368704465</v>
      </c>
      <c r="K14" s="65"/>
      <c r="L14" s="65"/>
      <c r="N14" s="65">
        <f>('14. PQ'!E14/'14. PQ'!B14)-E14</f>
        <v>7.4241162568321784</v>
      </c>
      <c r="O14" s="65">
        <f>'9. Renta de la tierra petrolera'!G13/('14. PQ'!B14/1000000)</f>
        <v>7.4241162568321766</v>
      </c>
      <c r="P14" s="65">
        <f>'9. Renta de la tierra petrolera'!B13/('14. PQ'!B14/1000000)</f>
        <v>5.1971632242977472</v>
      </c>
      <c r="R14" s="65">
        <f>B14+'14. PQ'!AB14</f>
        <v>4.0292106989957173</v>
      </c>
      <c r="S14" s="74"/>
    </row>
    <row r="15" spans="1:19" ht="18" x14ac:dyDescent="0.2">
      <c r="A15" s="68">
        <v>1973</v>
      </c>
      <c r="B15" s="65">
        <f>('2. Consumo Intermedio'!C15+'3. Remuneraciones'!C15+'5. Consumo capital fijo'!C15)/'14. PQ'!Z15</f>
        <v>2.9156738541917604</v>
      </c>
      <c r="C15" s="65">
        <f>B15/'10. Tipos de cambio'!B15</f>
        <v>0.69204952509832673</v>
      </c>
      <c r="D15" s="65">
        <f>B15/'10. Tipos de cambio'!C15</f>
        <v>0.72064298196227539</v>
      </c>
      <c r="E15" s="65">
        <f>B15+'14. PQ'!AB15</f>
        <v>4.3443422035504131</v>
      </c>
      <c r="F15" s="65">
        <f>E15/'10. Tipos de cambio'!B15</f>
        <v>1.0311509823052891</v>
      </c>
      <c r="G15" s="65">
        <f>E15/'10. Tipos de cambio'!C15</f>
        <v>1.0737551169278443</v>
      </c>
      <c r="H15" s="65">
        <f>('14. PQ'!E15/'14. PQ'!B15)-E15</f>
        <v>12.769958097616991</v>
      </c>
      <c r="I15" s="65">
        <f>H15/'10. Tipos de cambio'!B15</f>
        <v>3.031012341890055</v>
      </c>
      <c r="J15" s="65">
        <f>H15/'10. Tipos de cambio'!C15</f>
        <v>3.1562448830721559</v>
      </c>
      <c r="K15" s="65"/>
      <c r="L15" s="65"/>
      <c r="N15" s="65">
        <f>('14. PQ'!E15/'14. PQ'!B15)-E15</f>
        <v>12.769958097616991</v>
      </c>
      <c r="O15" s="65">
        <f>'9. Renta de la tierra petrolera'!G14/('14. PQ'!B15/1000000)</f>
        <v>12.769958097616991</v>
      </c>
      <c r="P15" s="65">
        <f>'9. Renta de la tierra petrolera'!B14/('14. PQ'!B15/1000000)</f>
        <v>8.666530155398819</v>
      </c>
      <c r="R15" s="65">
        <f>B15+'14. PQ'!AB15</f>
        <v>4.3443422035504131</v>
      </c>
      <c r="S15" s="74"/>
    </row>
    <row r="16" spans="1:19" ht="18" x14ac:dyDescent="0.2">
      <c r="A16" s="68">
        <v>1974</v>
      </c>
      <c r="B16" s="65">
        <f>('2. Consumo Intermedio'!C16+'3. Remuneraciones'!C16+'5. Consumo capital fijo'!C16)/'14. PQ'!Z16</f>
        <v>4.3122925353703101</v>
      </c>
      <c r="C16" s="65">
        <f>B16/'10. Tipos de cambio'!B16</f>
        <v>1.0267363179453119</v>
      </c>
      <c r="D16" s="65">
        <f>B16/'10. Tipos de cambio'!C16</f>
        <v>1.0118470127785901</v>
      </c>
      <c r="E16" s="65">
        <f>B16+'14. PQ'!AB16</f>
        <v>6.3642620138238337</v>
      </c>
      <c r="F16" s="65">
        <f>E16/'10. Tipos de cambio'!B16</f>
        <v>1.5153004794818652</v>
      </c>
      <c r="G16" s="65">
        <f>E16/'10. Tipos de cambio'!C16</f>
        <v>1.4933262190374355</v>
      </c>
      <c r="H16" s="65">
        <f>('14. PQ'!E16/'14. PQ'!B16)-E16</f>
        <v>53.556686787330207</v>
      </c>
      <c r="I16" s="65">
        <f>H16/'10. Tipos de cambio'!B16</f>
        <v>12.751592092221477</v>
      </c>
      <c r="J16" s="65">
        <f>H16/'10. Tipos de cambio'!C16</f>
        <v>12.566673780962565</v>
      </c>
      <c r="K16" s="65"/>
      <c r="L16" s="65"/>
      <c r="N16" s="65">
        <f>('14. PQ'!E16/'14. PQ'!B16)-E16</f>
        <v>53.556686787330207</v>
      </c>
      <c r="O16" s="65">
        <f>'9. Renta de la tierra petrolera'!G15/('14. PQ'!B16/1000000)</f>
        <v>53.556686787330207</v>
      </c>
      <c r="P16" s="65">
        <f>'9. Renta de la tierra petrolera'!B15/('14. PQ'!B16/1000000)</f>
        <v>27.954927341381069</v>
      </c>
      <c r="R16" s="65">
        <f>B16+'14. PQ'!AB16</f>
        <v>6.3642620138238337</v>
      </c>
      <c r="S16" s="74"/>
    </row>
    <row r="17" spans="1:19" ht="18" x14ac:dyDescent="0.2">
      <c r="A17" s="68">
        <v>1975</v>
      </c>
      <c r="B17" s="65">
        <f>('2. Consumo Intermedio'!C17+'3. Remuneraciones'!C17+'5. Consumo capital fijo'!C17)/'14. PQ'!Z17</f>
        <v>8.2343852961136275</v>
      </c>
      <c r="C17" s="65">
        <f>B17/'10. Tipos de cambio'!B17</f>
        <v>1.9605679276461017</v>
      </c>
      <c r="D17" s="65">
        <f>B17/'10. Tipos de cambio'!C17</f>
        <v>2.0082385158696439</v>
      </c>
      <c r="E17" s="65">
        <f>B17+'14. PQ'!AB17</f>
        <v>10.501773067125473</v>
      </c>
      <c r="F17" s="65">
        <f>E17/'10. Tipos de cambio'!B17</f>
        <v>2.5004221588393984</v>
      </c>
      <c r="G17" s="65">
        <f>E17/'10. Tipos de cambio'!C17</f>
        <v>2.5612191317156014</v>
      </c>
      <c r="H17" s="65">
        <f>('14. PQ'!E17/'14. PQ'!B17)-E17</f>
        <v>45.631367400494582</v>
      </c>
      <c r="I17" s="65">
        <f>H17/'10. Tipos de cambio'!B17</f>
        <v>10.864611285832042</v>
      </c>
      <c r="J17" s="65">
        <f>H17/'10. Tipos de cambio'!C17</f>
        <v>11.128780868284398</v>
      </c>
      <c r="K17" s="65"/>
      <c r="L17" s="65"/>
      <c r="N17" s="65">
        <f>('14. PQ'!E17/'14. PQ'!B17)-E17</f>
        <v>45.631367400494582</v>
      </c>
      <c r="O17" s="65">
        <f>'9. Renta de la tierra petrolera'!G16/('14. PQ'!B17/1000000)</f>
        <v>45.631367400494582</v>
      </c>
      <c r="P17" s="65">
        <f>'9. Renta de la tierra petrolera'!B16/('14. PQ'!B17/1000000)</f>
        <v>27.416012324957293</v>
      </c>
      <c r="R17" s="65">
        <f>B17+'14. PQ'!AB17</f>
        <v>10.501773067125473</v>
      </c>
      <c r="S17" s="74"/>
    </row>
    <row r="18" spans="1:19" ht="18" x14ac:dyDescent="0.2">
      <c r="A18" s="68">
        <v>1976</v>
      </c>
      <c r="B18" s="65">
        <f>('2. Consumo Intermedio'!C18+'3. Remuneraciones'!C18+'5. Consumo capital fijo'!C18)/'14. PQ'!Z18</f>
        <v>9.0307266694984971</v>
      </c>
      <c r="C18" s="65">
        <f>B18/'10. Tipos de cambio'!B18</f>
        <v>2.1297376764612164</v>
      </c>
      <c r="D18" s="65">
        <f>B18/'10. Tipos de cambio'!C18</f>
        <v>2.0700188927284668</v>
      </c>
      <c r="E18" s="65">
        <f>B18+'14. PQ'!AB18</f>
        <v>11.20028054311225</v>
      </c>
      <c r="F18" s="65">
        <f>E18/'10. Tipos de cambio'!B18</f>
        <v>2.6413887090800765</v>
      </c>
      <c r="G18" s="65">
        <f>E18/'10. Tipos de cambio'!C18</f>
        <v>2.5673230047376605</v>
      </c>
      <c r="H18" s="65">
        <f>('14. PQ'!E18/'14. PQ'!B18)-E18</f>
        <v>50.92357167166427</v>
      </c>
      <c r="I18" s="65">
        <f>H18/'10. Tipos de cambio'!B18</f>
        <v>12.009426614075482</v>
      </c>
      <c r="J18" s="65">
        <f>H18/'10. Tipos de cambio'!C18</f>
        <v>11.672676995262339</v>
      </c>
      <c r="K18" s="65"/>
      <c r="L18" s="65"/>
      <c r="N18" s="65">
        <f>('14. PQ'!E18/'14. PQ'!B18)-E18</f>
        <v>50.92357167166427</v>
      </c>
      <c r="O18" s="65">
        <f>'9. Renta de la tierra petrolera'!G17/('14. PQ'!B18/1000000)</f>
        <v>50.92357167166427</v>
      </c>
      <c r="P18" s="65">
        <f>'9. Renta de la tierra petrolera'!B17/('14. PQ'!B18/1000000)</f>
        <v>29.379349686821129</v>
      </c>
      <c r="R18" s="65">
        <f>B18+'14. PQ'!AB18</f>
        <v>11.20028054311225</v>
      </c>
      <c r="S18" s="74"/>
    </row>
    <row r="19" spans="1:19" ht="18" x14ac:dyDescent="0.2">
      <c r="A19" s="68">
        <v>1977</v>
      </c>
      <c r="B19" s="65">
        <f>('2. Consumo Intermedio'!C19+'3. Remuneraciones'!C19+'5. Consumo capital fijo'!C19)/'14. PQ'!Z19</f>
        <v>9.5622147556779353</v>
      </c>
      <c r="C19" s="65">
        <f>B19/'10. Tipos de cambio'!B19</f>
        <v>2.2341623260929753</v>
      </c>
      <c r="D19" s="65">
        <f>B19/'10. Tipos de cambio'!C19</f>
        <v>2.2324883423870507</v>
      </c>
      <c r="E19" s="65">
        <f>B19+'14. PQ'!AB19</f>
        <v>11.676629281825207</v>
      </c>
      <c r="F19" s="65">
        <f>E19/'10. Tipos de cambio'!B19</f>
        <v>2.7281844116414034</v>
      </c>
      <c r="G19" s="65">
        <f>E19/'10. Tipos de cambio'!C19</f>
        <v>2.7261402735774376</v>
      </c>
      <c r="H19" s="65">
        <f>('14. PQ'!E19/'14. PQ'!B19)-E19</f>
        <v>47.474490689854271</v>
      </c>
      <c r="I19" s="65">
        <f>H19/'10. Tipos de cambio'!B19</f>
        <v>11.092170721928568</v>
      </c>
      <c r="J19" s="65">
        <f>H19/'10. Tipos de cambio'!C19</f>
        <v>11.083859726422563</v>
      </c>
      <c r="K19" s="65"/>
      <c r="L19" s="65"/>
      <c r="N19" s="65">
        <f>('14. PQ'!E19/'14. PQ'!B19)-E19</f>
        <v>47.474490689854271</v>
      </c>
      <c r="O19" s="65">
        <f>'9. Renta de la tierra petrolera'!G18/('14. PQ'!B19/1000000)</f>
        <v>47.474490689854278</v>
      </c>
      <c r="P19" s="65">
        <f>'9. Renta de la tierra petrolera'!B18/('14. PQ'!B19/1000000)</f>
        <v>31.804739204364267</v>
      </c>
      <c r="R19" s="65">
        <f>B19+'14. PQ'!AB19</f>
        <v>11.676629281825207</v>
      </c>
      <c r="S19" s="74"/>
    </row>
    <row r="20" spans="1:19" ht="18" x14ac:dyDescent="0.2">
      <c r="A20" s="68">
        <v>1978</v>
      </c>
      <c r="B20" s="65">
        <f>('2. Consumo Intermedio'!C20+'3. Remuneraciones'!C20+'5. Consumo capital fijo'!C20)/'14. PQ'!Z20</f>
        <v>10.439296572026379</v>
      </c>
      <c r="C20" s="65">
        <f>B20/'10. Tipos de cambio'!B20</f>
        <v>2.4390879841183128</v>
      </c>
      <c r="D20" s="65">
        <f>B20/'10. Tipos de cambio'!C20</f>
        <v>2.4984250176450948</v>
      </c>
      <c r="E20" s="65">
        <f>B20+'14. PQ'!AB20</f>
        <v>12.072227634196185</v>
      </c>
      <c r="F20" s="65">
        <f>E20/'10. Tipos de cambio'!B20</f>
        <v>2.8206139332234077</v>
      </c>
      <c r="G20" s="65">
        <f>E20/'10. Tipos de cambio'!C20</f>
        <v>2.8892325581404115</v>
      </c>
      <c r="H20" s="65">
        <f>('14. PQ'!E20/'14. PQ'!B20)-E20</f>
        <v>45.296531052434403</v>
      </c>
      <c r="I20" s="65">
        <f>H20/'10. Tipos de cambio'!B20</f>
        <v>10.583301647765047</v>
      </c>
      <c r="J20" s="65">
        <f>H20/'10. Tipos de cambio'!C20</f>
        <v>10.84076744185959</v>
      </c>
      <c r="K20" s="65"/>
      <c r="L20" s="65"/>
      <c r="N20" s="65">
        <f>('14. PQ'!E20/'14. PQ'!B20)-E20</f>
        <v>45.296531052434403</v>
      </c>
      <c r="O20" s="65">
        <f>'9. Renta de la tierra petrolera'!G19/('14. PQ'!B20/1000000)</f>
        <v>45.296531052434389</v>
      </c>
      <c r="P20" s="65">
        <f>'9. Renta de la tierra petrolera'!B19/('14. PQ'!B20/1000000)</f>
        <v>29.652528746762858</v>
      </c>
      <c r="R20" s="65">
        <f>B20+'14. PQ'!AB20</f>
        <v>12.072227634196185</v>
      </c>
      <c r="S20" s="74"/>
    </row>
    <row r="21" spans="1:19" ht="18" x14ac:dyDescent="0.2">
      <c r="A21" s="68">
        <v>1979</v>
      </c>
      <c r="B21" s="65">
        <f>('2. Consumo Intermedio'!C21+'3. Remuneraciones'!C21+'5. Consumo capital fijo'!C21)/'14. PQ'!Z21</f>
        <v>11.557819309469666</v>
      </c>
      <c r="C21" s="65">
        <f>B21/'10. Tipos de cambio'!B21</f>
        <v>2.7004250723059968</v>
      </c>
      <c r="D21" s="65">
        <f>B21/'10. Tipos de cambio'!C21</f>
        <v>2.6260857213785331</v>
      </c>
      <c r="E21" s="65">
        <f>B21+'14. PQ'!AB21</f>
        <v>13.35622485581038</v>
      </c>
      <c r="F21" s="65">
        <f>E21/'10. Tipos de cambio'!B21</f>
        <v>3.1206132840678458</v>
      </c>
      <c r="G21" s="65">
        <f>E21/'10. Tipos de cambio'!C21</f>
        <v>3.0347066731374692</v>
      </c>
      <c r="H21" s="65">
        <f>('14. PQ'!E21/'14. PQ'!B21)-E21</f>
        <v>71.454098082378636</v>
      </c>
      <c r="I21" s="65">
        <f>H21/'10. Tipos de cambio'!B21</f>
        <v>16.694882729527716</v>
      </c>
      <c r="J21" s="65">
        <f>H21/'10. Tipos de cambio'!C21</f>
        <v>16.235293326862529</v>
      </c>
      <c r="K21" s="65"/>
      <c r="L21" s="65"/>
      <c r="N21" s="65">
        <f>('14. PQ'!E21/'14. PQ'!B21)-E21</f>
        <v>71.454098082378636</v>
      </c>
      <c r="O21" s="65">
        <f>'9. Renta de la tierra petrolera'!G20/('14. PQ'!B21/1000000)</f>
        <v>71.45409808237865</v>
      </c>
      <c r="P21" s="65">
        <f>'9. Renta de la tierra petrolera'!B20/('14. PQ'!B21/1000000)</f>
        <v>43.164653707706009</v>
      </c>
      <c r="R21" s="65">
        <f>B21+'14. PQ'!AB21</f>
        <v>13.35622485581038</v>
      </c>
      <c r="S21" s="74"/>
    </row>
    <row r="22" spans="1:19" ht="18" x14ac:dyDescent="0.2">
      <c r="A22" s="68">
        <v>1980</v>
      </c>
      <c r="B22" s="65">
        <f>('2. Consumo Intermedio'!C22+'3. Remuneraciones'!C22+'5. Consumo capital fijo'!C22)/'14. PQ'!Z22</f>
        <v>15.896087768360642</v>
      </c>
      <c r="C22" s="65">
        <f>B22/'10. Tipos de cambio'!B22</f>
        <v>3.7140391982151031</v>
      </c>
      <c r="D22" s="65">
        <f>B22/'10. Tipos de cambio'!C22</f>
        <v>3.1449556603171414</v>
      </c>
      <c r="E22" s="65">
        <f>B22+'14. PQ'!AB22</f>
        <v>18.301247043227782</v>
      </c>
      <c r="F22" s="65">
        <f>E22/'10. Tipos de cambio'!B22</f>
        <v>4.275992299819575</v>
      </c>
      <c r="G22" s="65">
        <f>E22/'10. Tipos de cambio'!C22</f>
        <v>3.6208035158198775</v>
      </c>
      <c r="H22" s="65">
        <f>('14. PQ'!E22/'14. PQ'!B22)-E22</f>
        <v>141.2684083192708</v>
      </c>
      <c r="I22" s="65">
        <f>H22/'10. Tipos de cambio'!B22</f>
        <v>33.00663745777355</v>
      </c>
      <c r="J22" s="65">
        <f>H22/'10. Tipos de cambio'!C22</f>
        <v>27.949196484180121</v>
      </c>
      <c r="K22" s="65"/>
      <c r="L22" s="65"/>
      <c r="N22" s="65">
        <f>('14. PQ'!E22/'14. PQ'!B22)-E22</f>
        <v>141.2684083192708</v>
      </c>
      <c r="O22" s="65">
        <f>'9. Renta de la tierra petrolera'!G21/('14. PQ'!B22/1000000)</f>
        <v>141.26840831927083</v>
      </c>
      <c r="P22" s="65">
        <f>'9. Renta de la tierra petrolera'!B21/('14. PQ'!B22/1000000)</f>
        <v>64.244873564731094</v>
      </c>
      <c r="R22" s="65">
        <f>B22+'14. PQ'!AB22</f>
        <v>18.301247043227782</v>
      </c>
      <c r="S22" s="74"/>
    </row>
    <row r="23" spans="1:19" ht="18" x14ac:dyDescent="0.2">
      <c r="A23" s="68">
        <v>1981</v>
      </c>
      <c r="B23" s="65">
        <f>('2. Consumo Intermedio'!C23+'3. Remuneraciones'!C23+'5. Consumo capital fijo'!C23)/'14. PQ'!Z23</f>
        <v>19.618154982342691</v>
      </c>
      <c r="C23" s="65">
        <f>B23/'10. Tipos de cambio'!B23</f>
        <v>4.5836810706408153</v>
      </c>
      <c r="D23" s="65">
        <f>B23/'10. Tipos de cambio'!C23</f>
        <v>3.5818738502171925</v>
      </c>
      <c r="E23" s="65">
        <f>B23+'14. PQ'!AB23</f>
        <v>22.976581369397206</v>
      </c>
      <c r="F23" s="65">
        <f>E23/'10. Tipos de cambio'!B23</f>
        <v>5.3683601330367301</v>
      </c>
      <c r="G23" s="65">
        <f>E23/'10. Tipos de cambio'!C23</f>
        <v>4.1950538186952215</v>
      </c>
      <c r="H23" s="65">
        <f>('14. PQ'!E23/'14. PQ'!B23)-E23</f>
        <v>186.41160379225596</v>
      </c>
      <c r="I23" s="65">
        <f>H23/'10. Tipos de cambio'!B23</f>
        <v>43.55411303557382</v>
      </c>
      <c r="J23" s="65">
        <f>H23/'10. Tipos de cambio'!C23</f>
        <v>34.034946181304775</v>
      </c>
      <c r="K23" s="65"/>
      <c r="L23" s="65"/>
      <c r="N23" s="65">
        <f>('14. PQ'!E23/'14. PQ'!B23)-E23</f>
        <v>186.41160379225596</v>
      </c>
      <c r="O23" s="65">
        <f>'9. Renta de la tierra petrolera'!G22/('14. PQ'!B23/1000000)</f>
        <v>186.41160379225596</v>
      </c>
      <c r="P23" s="65">
        <f>'9. Renta de la tierra petrolera'!B22/('14. PQ'!B23/1000000)</f>
        <v>68.952113384969252</v>
      </c>
      <c r="R23" s="65">
        <f>B23+'14. PQ'!AB23</f>
        <v>22.976581369397206</v>
      </c>
      <c r="S23" s="74"/>
    </row>
    <row r="24" spans="1:19" ht="18" x14ac:dyDescent="0.2">
      <c r="A24" s="68">
        <v>1982</v>
      </c>
      <c r="B24" s="65">
        <f>('2. Consumo Intermedio'!C24+'3. Remuneraciones'!C24+'5. Consumo capital fijo'!C24)/'14. PQ'!Z24</f>
        <v>29.320177833808078</v>
      </c>
      <c r="C24" s="65">
        <f>B24/'10. Tipos de cambio'!B24</f>
        <v>6.8452309746709501</v>
      </c>
      <c r="D24" s="65">
        <f>B24/'10. Tipos de cambio'!C24</f>
        <v>5.3929130200875131</v>
      </c>
      <c r="E24" s="65">
        <f>B24+'14. PQ'!AB24</f>
        <v>34.672149084096546</v>
      </c>
      <c r="F24" s="65">
        <f>E24/'10. Tipos de cambio'!B24</f>
        <v>8.094728149813589</v>
      </c>
      <c r="G24" s="65">
        <f>E24/'10. Tipos de cambio'!C24</f>
        <v>6.3773107137991154</v>
      </c>
      <c r="H24" s="65">
        <f>('14. PQ'!E24/'14. PQ'!B24)-E24</f>
        <v>149.25472168557724</v>
      </c>
      <c r="I24" s="65">
        <f>H24/'10. Tipos de cambio'!B24</f>
        <v>34.845731488706662</v>
      </c>
      <c r="J24" s="65">
        <f>H24/'10. Tipos de cambio'!C24</f>
        <v>27.452689286200879</v>
      </c>
      <c r="K24" s="65"/>
      <c r="L24" s="65"/>
      <c r="N24" s="65">
        <f>('14. PQ'!E24/'14. PQ'!B24)-E24</f>
        <v>149.25472168557724</v>
      </c>
      <c r="O24" s="65">
        <f>'9. Renta de la tierra petrolera'!G23/('14. PQ'!B24/1000000)</f>
        <v>149.25472168557727</v>
      </c>
      <c r="P24" s="65">
        <f>'9. Renta de la tierra petrolera'!B23/('14. PQ'!B24/1000000)</f>
        <v>55.62637804249345</v>
      </c>
      <c r="R24" s="65">
        <f>B24+'14. PQ'!AB24</f>
        <v>34.672149084096546</v>
      </c>
      <c r="S24" s="74"/>
    </row>
    <row r="25" spans="1:19" ht="18" x14ac:dyDescent="0.2">
      <c r="A25" s="68">
        <v>1983</v>
      </c>
      <c r="B25" s="65">
        <f>('2. Consumo Intermedio'!C25+'3. Remuneraciones'!C25+'5. Consumo capital fijo'!C25)/'14. PQ'!Z25</f>
        <v>26.611326650303884</v>
      </c>
      <c r="C25" s="65">
        <f>B25/'10. Tipos de cambio'!B25</f>
        <v>6.199493686733577</v>
      </c>
      <c r="D25" s="65">
        <f>B25/'10. Tipos de cambio'!C25</f>
        <v>4.4843535852744276</v>
      </c>
      <c r="E25" s="65">
        <f>B25+'14. PQ'!AB25</f>
        <v>33.089338765686577</v>
      </c>
      <c r="F25" s="65">
        <f>E25/'10. Tipos de cambio'!B25</f>
        <v>7.7086403647493471</v>
      </c>
      <c r="G25" s="65">
        <f>E25/'10. Tipos de cambio'!C25</f>
        <v>5.5759826211660233</v>
      </c>
      <c r="H25" s="65">
        <f>('14. PQ'!E25/'14. PQ'!B25)-E25</f>
        <v>142.86151349816862</v>
      </c>
      <c r="I25" s="65">
        <f>H25/'10. Tipos de cambio'!B25</f>
        <v>33.281657192351453</v>
      </c>
      <c r="J25" s="65">
        <f>H25/'10. Tipos de cambio'!C25</f>
        <v>24.074017378833975</v>
      </c>
      <c r="K25" s="65"/>
      <c r="L25" s="65"/>
      <c r="N25" s="65">
        <f>('14. PQ'!E25/'14. PQ'!B25)-E25</f>
        <v>142.86151349816862</v>
      </c>
      <c r="O25" s="65">
        <f>'9. Renta de la tierra petrolera'!G24/('14. PQ'!B25/1000000)</f>
        <v>142.86151349816859</v>
      </c>
      <c r="P25" s="65">
        <f>'9. Renta de la tierra petrolera'!B24/('14. PQ'!B25/1000000)</f>
        <v>44.086696598547192</v>
      </c>
      <c r="R25" s="65">
        <f>B25+'14. PQ'!AB25</f>
        <v>33.089338765686577</v>
      </c>
      <c r="S25" s="74"/>
    </row>
    <row r="26" spans="1:19" ht="18" x14ac:dyDescent="0.2">
      <c r="A26" s="68">
        <v>1984</v>
      </c>
      <c r="B26" s="65">
        <f>('2. Consumo Intermedio'!C26+'3. Remuneraciones'!C26+'5. Consumo capital fijo'!C26)/'14. PQ'!Z26</f>
        <v>30.898117366131117</v>
      </c>
      <c r="C26" s="65">
        <f>B26/'10. Tipos de cambio'!B26</f>
        <v>5.3771392165485219</v>
      </c>
      <c r="D26" s="65">
        <f>B26/'10. Tipos de cambio'!C26</f>
        <v>4.5728561802233738</v>
      </c>
      <c r="E26" s="65">
        <f>B26+'14. PQ'!AB26</f>
        <v>39.244412511262702</v>
      </c>
      <c r="F26" s="65">
        <f>E26/'10. Tipos de cambio'!B26</f>
        <v>6.8296287131082636</v>
      </c>
      <c r="G26" s="65">
        <f>E26/'10. Tipos de cambio'!C26</f>
        <v>5.808090252387891</v>
      </c>
      <c r="H26" s="65">
        <f>('14. PQ'!E26/'14. PQ'!B26)-E26</f>
        <v>175.48837837386003</v>
      </c>
      <c r="I26" s="65">
        <f>H26/'10. Tipos de cambio'!B26</f>
        <v>30.53990086907174</v>
      </c>
      <c r="J26" s="65">
        <f>H26/'10. Tipos de cambio'!C26</f>
        <v>25.971909747612109</v>
      </c>
      <c r="K26" s="65"/>
      <c r="L26" s="65"/>
      <c r="N26" s="65">
        <f>('14. PQ'!E26/'14. PQ'!B26)-E26</f>
        <v>175.48837837386003</v>
      </c>
      <c r="O26" s="65">
        <f>'9. Renta de la tierra petrolera'!G25/('14. PQ'!B26/1000000)</f>
        <v>175.48837837386006</v>
      </c>
      <c r="P26" s="65">
        <f>'9. Renta de la tierra petrolera'!B25/('14. PQ'!B26/1000000)</f>
        <v>79.343469190098304</v>
      </c>
      <c r="R26" s="65">
        <f>B26+'14. PQ'!AB26</f>
        <v>39.244412511262702</v>
      </c>
      <c r="S26" s="74"/>
    </row>
    <row r="27" spans="1:19" ht="18" x14ac:dyDescent="0.2">
      <c r="A27" s="68">
        <v>1985</v>
      </c>
      <c r="B27" s="65">
        <f>('2. Consumo Intermedio'!C27+'3. Remuneraciones'!C27+'5. Consumo capital fijo'!C27)/'14. PQ'!Z27</f>
        <v>35.794427116893893</v>
      </c>
      <c r="C27" s="65">
        <f>B27/'10. Tipos de cambio'!B27</f>
        <v>5.9732043582634784</v>
      </c>
      <c r="D27" s="65">
        <f>B27/'10. Tipos de cambio'!C27</f>
        <v>4.8255604976817406</v>
      </c>
      <c r="E27" s="65">
        <f>B27+'14. PQ'!AB27</f>
        <v>45.004811262557034</v>
      </c>
      <c r="F27" s="65">
        <f>E27/'10. Tipos de cambio'!B27</f>
        <v>7.5101896141104776</v>
      </c>
      <c r="G27" s="65">
        <f>E27/'10. Tipos de cambio'!C27</f>
        <v>6.0672416609712467</v>
      </c>
      <c r="H27" s="65">
        <f>('14. PQ'!E27/'14. PQ'!B27)-E27</f>
        <v>183.7562068233907</v>
      </c>
      <c r="I27" s="65">
        <f>H27/'10. Tipos de cambio'!B27</f>
        <v>30.664364926723522</v>
      </c>
      <c r="J27" s="65">
        <f>H27/'10. Tipos de cambio'!C27</f>
        <v>24.772758339028751</v>
      </c>
      <c r="K27" s="65"/>
      <c r="L27" s="65"/>
      <c r="N27" s="65">
        <f>('14. PQ'!E27/'14. PQ'!B27)-E27</f>
        <v>183.7562068233907</v>
      </c>
      <c r="O27" s="65">
        <f>'9. Renta de la tierra petrolera'!G26/('14. PQ'!B27/1000000)</f>
        <v>183.75620682339073</v>
      </c>
      <c r="P27" s="65">
        <f>'9. Renta de la tierra petrolera'!B26/('14. PQ'!B27/1000000)</f>
        <v>72.038233763642396</v>
      </c>
      <c r="R27" s="65">
        <f>B27+'14. PQ'!AB27</f>
        <v>45.004811262557034</v>
      </c>
      <c r="S27" s="74"/>
    </row>
    <row r="28" spans="1:19" ht="18" x14ac:dyDescent="0.2">
      <c r="A28" s="68">
        <v>1986</v>
      </c>
      <c r="B28" s="65">
        <f>('2. Consumo Intermedio'!C28+'3. Remuneraciones'!C28+'5. Consumo capital fijo'!C28)/'14. PQ'!Z28</f>
        <v>37.155904699285244</v>
      </c>
      <c r="C28" s="65">
        <f>B28/'10. Tipos de cambio'!B28</f>
        <v>4.9590797062776435</v>
      </c>
      <c r="D28" s="65">
        <f>B28/'10. Tipos de cambio'!C28</f>
        <v>4.7645986095863488</v>
      </c>
      <c r="E28" s="65">
        <f>B28+'14. PQ'!AB28</f>
        <v>45.066040360744644</v>
      </c>
      <c r="F28" s="65">
        <f>E28/'10. Tipos de cambio'!B28</f>
        <v>6.0148202016342536</v>
      </c>
      <c r="G28" s="65">
        <f>E28/'10. Tipos de cambio'!C28</f>
        <v>5.7789359451795761</v>
      </c>
      <c r="H28" s="65">
        <f>('14. PQ'!E28/'14. PQ'!B28)-E28</f>
        <v>62.706858265169707</v>
      </c>
      <c r="I28" s="65">
        <f>H28/'10. Tipos de cambio'!B28</f>
        <v>8.3692837190750371</v>
      </c>
      <c r="J28" s="65">
        <f>H28/'10. Tipos de cambio'!C28</f>
        <v>8.0410640548204242</v>
      </c>
      <c r="K28" s="65"/>
      <c r="L28" s="65"/>
      <c r="N28" s="65">
        <f>('14. PQ'!E28/'14. PQ'!B28)-E28</f>
        <v>62.706858265169707</v>
      </c>
      <c r="O28" s="65">
        <f>'9. Renta de la tierra petrolera'!G27/('14. PQ'!B28/1000000)</f>
        <v>62.706858265169707</v>
      </c>
      <c r="P28" s="65">
        <f>'9. Renta de la tierra petrolera'!B27/('14. PQ'!B28/1000000)</f>
        <v>36.730368139723112</v>
      </c>
      <c r="R28" s="65">
        <f>B28+'14. PQ'!AB28</f>
        <v>45.066040360744644</v>
      </c>
      <c r="S28" s="74"/>
    </row>
    <row r="29" spans="1:19" ht="18" x14ac:dyDescent="0.2">
      <c r="A29" s="68">
        <v>1987</v>
      </c>
      <c r="B29" s="65">
        <f>('2. Consumo Intermedio'!C29+'3. Remuneraciones'!C29+'5. Consumo capital fijo'!C29)/'14. PQ'!Z29</f>
        <v>54.077440228698187</v>
      </c>
      <c r="C29" s="65">
        <f>B29/'10. Tipos de cambio'!B29</f>
        <v>5.1720040770384079</v>
      </c>
      <c r="D29" s="65">
        <f>B29/'10. Tipos de cambio'!C29</f>
        <v>5.295794269172144</v>
      </c>
      <c r="E29" s="65">
        <f>B29+'14. PQ'!AB29</f>
        <v>64.084755561350448</v>
      </c>
      <c r="F29" s="65">
        <f>E29/'10. Tipos de cambio'!B29</f>
        <v>6.1291106908462716</v>
      </c>
      <c r="G29" s="65">
        <f>E29/'10. Tipos de cambio'!C29</f>
        <v>6.2758089104778501</v>
      </c>
      <c r="H29" s="65">
        <f>('14. PQ'!E29/'14. PQ'!B29)-E29</f>
        <v>122.78374912092772</v>
      </c>
      <c r="I29" s="65">
        <f>H29/'10. Tipos de cambio'!B29</f>
        <v>11.743123349808501</v>
      </c>
      <c r="J29" s="65">
        <f>H29/'10. Tipos de cambio'!C29</f>
        <v>12.02419108952215</v>
      </c>
      <c r="K29" s="65"/>
      <c r="L29" s="65"/>
      <c r="N29" s="65">
        <f>('14. PQ'!E29/'14. PQ'!B29)-E29</f>
        <v>122.78374912092772</v>
      </c>
      <c r="O29" s="65">
        <f>'9. Renta de la tierra petrolera'!G28/('14. PQ'!B29/1000000)</f>
        <v>122.78374912092769</v>
      </c>
      <c r="P29" s="65">
        <f>'9. Renta de la tierra petrolera'!B28/('14. PQ'!B29/1000000)</f>
        <v>89.960933093220518</v>
      </c>
      <c r="R29" s="65">
        <f>B29+'14. PQ'!AB29</f>
        <v>64.084755561350448</v>
      </c>
      <c r="S29" s="74"/>
    </row>
    <row r="30" spans="1:19" ht="18" x14ac:dyDescent="0.2">
      <c r="A30" s="68">
        <v>1988</v>
      </c>
      <c r="B30" s="65">
        <f>('2. Consumo Intermedio'!C30+'3. Remuneraciones'!C30+'5. Consumo capital fijo'!C30)/'14. PQ'!Z30</f>
        <v>73.373475315972144</v>
      </c>
      <c r="C30" s="65">
        <f>B30/'10. Tipos de cambio'!B30</f>
        <v>5.0628583968240228</v>
      </c>
      <c r="D30" s="65">
        <f>B30/'10. Tipos de cambio'!C30</f>
        <v>5.7516086679741196</v>
      </c>
      <c r="E30" s="65">
        <f>B30+'14. PQ'!AB30</f>
        <v>86.883228648937234</v>
      </c>
      <c r="F30" s="65">
        <f>E30/'10. Tipos de cambio'!B30</f>
        <v>5.9950476901112459</v>
      </c>
      <c r="G30" s="65">
        <f>E30/'10. Tipos de cambio'!C30</f>
        <v>6.810612811330536</v>
      </c>
      <c r="H30" s="65">
        <f>('14. PQ'!E30/'14. PQ'!B30)-E30</f>
        <v>109.44754597425248</v>
      </c>
      <c r="I30" s="65">
        <f>H30/'10. Tipos de cambio'!B30</f>
        <v>7.5520128324479892</v>
      </c>
      <c r="J30" s="65">
        <f>H30/'10. Tipos de cambio'!C30</f>
        <v>8.5793871886694628</v>
      </c>
      <c r="K30" s="65"/>
      <c r="L30" s="65"/>
      <c r="N30" s="65">
        <f>('14. PQ'!E30/'14. PQ'!B30)-E30</f>
        <v>109.44754597425248</v>
      </c>
      <c r="O30" s="65">
        <f>'9. Renta de la tierra petrolera'!G29/('14. PQ'!B30/1000000)</f>
        <v>109.44754597425248</v>
      </c>
      <c r="P30" s="65">
        <f>'9. Renta de la tierra petrolera'!B29/('14. PQ'!B30/1000000)</f>
        <v>90.305944867160605</v>
      </c>
      <c r="R30" s="65">
        <f>B30+'14. PQ'!AB30</f>
        <v>86.883228648937234</v>
      </c>
      <c r="S30" s="74"/>
    </row>
    <row r="31" spans="1:19" ht="18" x14ac:dyDescent="0.2">
      <c r="A31" s="68">
        <v>1989</v>
      </c>
      <c r="B31" s="65">
        <f>('2. Consumo Intermedio'!C31+'3. Remuneraciones'!C31+'5. Consumo capital fijo'!C31)/'14. PQ'!Z31</f>
        <v>140.97586266448195</v>
      </c>
      <c r="C31" s="65">
        <f>B31/'10. Tipos de cambio'!B31</f>
        <v>3.8215197252502562</v>
      </c>
      <c r="D31" s="65">
        <f>B31/'10. Tipos de cambio'!C31</f>
        <v>5.1711908384039287</v>
      </c>
      <c r="E31" s="65">
        <f>B31+'14. PQ'!AB31</f>
        <v>159.94061902505746</v>
      </c>
      <c r="F31" s="65">
        <f>E31/'10. Tipos de cambio'!B31</f>
        <v>4.3356090817310236</v>
      </c>
      <c r="G31" s="65">
        <f>E31/'10. Tipos de cambio'!C31</f>
        <v>5.866844494929337</v>
      </c>
      <c r="H31" s="65">
        <f>('14. PQ'!E31/'14. PQ'!B31)-E31</f>
        <v>364.57601213872272</v>
      </c>
      <c r="I31" s="65">
        <f>H31/'10. Tipos de cambio'!B31</f>
        <v>9.8827869921041671</v>
      </c>
      <c r="J31" s="65">
        <f>H31/'10. Tipos de cambio'!C31</f>
        <v>13.373155505070661</v>
      </c>
      <c r="K31" s="65"/>
      <c r="L31" s="65"/>
      <c r="N31" s="65">
        <f>('14. PQ'!E31/'14. PQ'!B31)-E31</f>
        <v>364.57601213872272</v>
      </c>
      <c r="O31" s="65">
        <f>'9. Renta de la tierra petrolera'!G30/('14. PQ'!B31/1000000)</f>
        <v>364.57601213872272</v>
      </c>
      <c r="P31" s="65">
        <f>'9. Renta de la tierra petrolera'!B30/('14. PQ'!B31/1000000)</f>
        <v>290.01003440050016</v>
      </c>
      <c r="R31" s="65">
        <f>B31+'14. PQ'!AB31</f>
        <v>159.94061902505746</v>
      </c>
      <c r="S31" s="74"/>
    </row>
    <row r="32" spans="1:19" ht="18" x14ac:dyDescent="0.2">
      <c r="A32" s="68">
        <v>1990</v>
      </c>
      <c r="B32" s="65">
        <f>('2. Consumo Intermedio'!C32+'3. Remuneraciones'!C32+'5. Consumo capital fijo'!C32)/'14. PQ'!Z32</f>
        <v>190.18739899672124</v>
      </c>
      <c r="C32" s="65">
        <f>B32/'10. Tipos de cambio'!B32</f>
        <v>3.9433422972573346</v>
      </c>
      <c r="D32" s="65">
        <f>B32/'10. Tipos de cambio'!C32</f>
        <v>4.9464881671909655</v>
      </c>
      <c r="E32" s="65">
        <f>B32+'14. PQ'!AB32</f>
        <v>220.03920076915108</v>
      </c>
      <c r="F32" s="65">
        <f>E32/'10. Tipos de cambio'!B32</f>
        <v>4.5622890476705598</v>
      </c>
      <c r="G32" s="65">
        <f>E32/'10. Tipos de cambio'!C32</f>
        <v>5.7228886280816482</v>
      </c>
      <c r="H32" s="65">
        <f>('14. PQ'!E32/'14. PQ'!B32)-E32</f>
        <v>645.83171221807697</v>
      </c>
      <c r="I32" s="65">
        <f>H32/'10. Tipos de cambio'!B32</f>
        <v>13.390663740785341</v>
      </c>
      <c r="J32" s="65">
        <f>H32/'10. Tipos de cambio'!C32</f>
        <v>16.797111371918348</v>
      </c>
      <c r="K32" s="65"/>
      <c r="L32" s="65"/>
      <c r="N32" s="65">
        <f>('14. PQ'!E32/'14. PQ'!B32)-E32</f>
        <v>645.83171221807697</v>
      </c>
      <c r="O32" s="65">
        <f>'9. Renta de la tierra petrolera'!G31/('14. PQ'!B32/1000000)</f>
        <v>645.8317122180772</v>
      </c>
      <c r="P32" s="65">
        <f>'9. Renta de la tierra petrolera'!B31/('14. PQ'!B32/1000000)</f>
        <v>489.41208079909978</v>
      </c>
      <c r="R32" s="65">
        <f>B32+'14. PQ'!AB32</f>
        <v>220.03920076915108</v>
      </c>
      <c r="S32" s="74"/>
    </row>
    <row r="33" spans="1:19" ht="18" x14ac:dyDescent="0.2">
      <c r="A33" s="68">
        <v>1991</v>
      </c>
      <c r="B33" s="65">
        <f>('2. Consumo Intermedio'!C33+'3. Remuneraciones'!C33+'5. Consumo capital fijo'!C33)/'14. PQ'!Z33</f>
        <v>240.03420824683195</v>
      </c>
      <c r="C33" s="65">
        <f>B33/'10. Tipos de cambio'!B33</f>
        <v>4.2140837121985948</v>
      </c>
      <c r="D33" s="65">
        <f>B33/'10. Tipos de cambio'!C33</f>
        <v>5.3309104556135152</v>
      </c>
      <c r="E33" s="65">
        <f>B33+'14. PQ'!AB33</f>
        <v>284.13505150202565</v>
      </c>
      <c r="F33" s="65">
        <f>E33/'10. Tipos de cambio'!B33</f>
        <v>4.9883260446282591</v>
      </c>
      <c r="G33" s="65">
        <f>E33/'10. Tipos de cambio'!C33</f>
        <v>6.3103443793346257</v>
      </c>
      <c r="H33" s="65">
        <f>('14. PQ'!E33/'14. PQ'!B33)-E33</f>
        <v>530.85128252891286</v>
      </c>
      <c r="I33" s="65">
        <f>H33/'10. Tipos de cambio'!B33</f>
        <v>9.3197205500160258</v>
      </c>
      <c r="J33" s="65">
        <f>H33/'10. Tipos de cambio'!C33</f>
        <v>11.789655620665377</v>
      </c>
      <c r="K33" s="65"/>
      <c r="L33" s="65"/>
      <c r="N33" s="65">
        <f>('14. PQ'!E33/'14. PQ'!B33)-E33</f>
        <v>530.85128252891286</v>
      </c>
      <c r="O33" s="65">
        <f>'9. Renta de la tierra petrolera'!G32/('14. PQ'!B33/1000000)</f>
        <v>530.85128252891275</v>
      </c>
      <c r="P33" s="65">
        <f>'9. Renta de la tierra petrolera'!B32/('14. PQ'!B33/1000000)</f>
        <v>430.09972900526793</v>
      </c>
      <c r="R33" s="65">
        <f>B33+'14. PQ'!AB33</f>
        <v>284.13505150202565</v>
      </c>
      <c r="S33" s="74"/>
    </row>
    <row r="34" spans="1:19" ht="18" x14ac:dyDescent="0.2">
      <c r="A34" s="68">
        <v>1992</v>
      </c>
      <c r="B34" s="65">
        <f>('2. Consumo Intermedio'!C34+'3. Remuneraciones'!C34+'5. Consumo capital fijo'!C34)/'14. PQ'!Z34</f>
        <v>282.74342057513809</v>
      </c>
      <c r="C34" s="65">
        <f>B34/'10. Tipos de cambio'!B34</f>
        <v>4.0805804672411323</v>
      </c>
      <c r="D34" s="65">
        <f>B34/'10. Tipos de cambio'!C34</f>
        <v>4.9669706556155324</v>
      </c>
      <c r="E34" s="65">
        <f>B34+'14. PQ'!AB34</f>
        <v>352.53234743537678</v>
      </c>
      <c r="F34" s="65">
        <f>E34/'10. Tipos de cambio'!B34</f>
        <v>5.0877810280758657</v>
      </c>
      <c r="G34" s="65">
        <f>E34/'10. Tipos de cambio'!C34</f>
        <v>6.1929569264776196</v>
      </c>
      <c r="H34" s="65">
        <f>('14. PQ'!E34/'14. PQ'!B34)-E34</f>
        <v>578.18684680367596</v>
      </c>
      <c r="I34" s="65">
        <f>H34/'10. Tipos de cambio'!B34</f>
        <v>8.3444486477655637</v>
      </c>
      <c r="J34" s="65">
        <f>H34/'10. Tipos de cambio'!C34</f>
        <v>10.157043073522381</v>
      </c>
      <c r="K34" s="65"/>
      <c r="L34" s="65"/>
      <c r="N34" s="65">
        <f>('14. PQ'!E34/'14. PQ'!B34)-E34</f>
        <v>578.18684680367596</v>
      </c>
      <c r="O34" s="65">
        <f>'9. Renta de la tierra petrolera'!G33/('14. PQ'!B34/1000000)</f>
        <v>578.18684680367608</v>
      </c>
      <c r="P34" s="65">
        <f>'9. Renta de la tierra petrolera'!B33/('14. PQ'!B34/1000000)</f>
        <v>409.23906808040527</v>
      </c>
      <c r="R34" s="65">
        <f>B34+'14. PQ'!AB34</f>
        <v>352.53234743537678</v>
      </c>
      <c r="S34" s="74"/>
    </row>
    <row r="35" spans="1:19" ht="18" x14ac:dyDescent="0.2">
      <c r="A35" s="68">
        <v>1993</v>
      </c>
      <c r="B35" s="65">
        <f>('2. Consumo Intermedio'!C35+'3. Remuneraciones'!C35+'5. Consumo capital fijo'!C35)/'14. PQ'!Z35</f>
        <v>396.58774459844125</v>
      </c>
      <c r="C35" s="65">
        <f>B35/'10. Tipos de cambio'!B35</f>
        <v>4.2962598266541141</v>
      </c>
      <c r="D35" s="65">
        <f>B35/'10. Tipos de cambio'!C35</f>
        <v>5.0945886424690059</v>
      </c>
      <c r="E35" s="65">
        <f>B35+'14. PQ'!AB35</f>
        <v>492.55566346351355</v>
      </c>
      <c r="F35" s="65">
        <f>E35/'10. Tipos de cambio'!B35</f>
        <v>5.3358862903641375</v>
      </c>
      <c r="G35" s="65">
        <f>E35/'10. Tipos de cambio'!C35</f>
        <v>6.3273979668883218</v>
      </c>
      <c r="H35" s="65">
        <f>('14. PQ'!E35/'14. PQ'!B35)-E35</f>
        <v>601.16518480259811</v>
      </c>
      <c r="I35" s="65">
        <f>H35/'10. Tipos de cambio'!B35</f>
        <v>6.512460023860883</v>
      </c>
      <c r="J35" s="65">
        <f>H35/'10. Tipos de cambio'!C35</f>
        <v>7.7226020331116789</v>
      </c>
      <c r="K35" s="65"/>
      <c r="L35" s="65"/>
      <c r="N35" s="65">
        <f>('14. PQ'!E35/'14. PQ'!B35)-E35</f>
        <v>601.16518480259811</v>
      </c>
      <c r="O35" s="65">
        <f>'9. Renta de la tierra petrolera'!G34/('14. PQ'!B35/1000000)</f>
        <v>601.16518480259811</v>
      </c>
      <c r="P35" s="65">
        <f>'9. Renta de la tierra petrolera'!B34/('14. PQ'!B35/1000000)</f>
        <v>495.52277817496508</v>
      </c>
      <c r="R35" s="65">
        <f>B35+'14. PQ'!AB35</f>
        <v>492.55566346351355</v>
      </c>
      <c r="S35" s="74"/>
    </row>
    <row r="36" spans="1:19" ht="18" x14ac:dyDescent="0.2">
      <c r="A36" s="68">
        <v>1994</v>
      </c>
      <c r="B36" s="65">
        <f>('2. Consumo Intermedio'!C36+'3. Remuneraciones'!C36+'5. Consumo capital fijo'!C36)/'14. PQ'!Z36</f>
        <v>661.6399086872832</v>
      </c>
      <c r="C36" s="65">
        <f>B36/'10. Tipos de cambio'!B36</f>
        <v>4.2983168237983707</v>
      </c>
      <c r="D36" s="65">
        <f>B36/'10. Tipos de cambio'!C36</f>
        <v>5.0162004091609651</v>
      </c>
      <c r="E36" s="65">
        <f>B36+'14. PQ'!AB36</f>
        <v>844.91048724494442</v>
      </c>
      <c r="F36" s="65">
        <f>E36/'10. Tipos de cambio'!B36</f>
        <v>5.4889267020395272</v>
      </c>
      <c r="G36" s="65">
        <f>E36/'10. Tipos de cambio'!C36</f>
        <v>6.4056600519023981</v>
      </c>
      <c r="H36" s="65">
        <f>('14. PQ'!E36/'14. PQ'!B36)-E36</f>
        <v>922.55772638900055</v>
      </c>
      <c r="I36" s="65">
        <f>H36/'10. Tipos de cambio'!B36</f>
        <v>5.9933588409601803</v>
      </c>
      <c r="J36" s="65">
        <f>H36/'10. Tipos de cambio'!C36</f>
        <v>6.9943399480976014</v>
      </c>
      <c r="K36" s="65"/>
      <c r="L36" s="65"/>
      <c r="N36" s="65">
        <f>('14. PQ'!E36/'14. PQ'!B36)-E36</f>
        <v>922.55772638900055</v>
      </c>
      <c r="O36" s="65">
        <f>'9. Renta de la tierra petrolera'!G35/('14. PQ'!B36/1000000)</f>
        <v>922.55772638900055</v>
      </c>
      <c r="P36" s="65">
        <f>'9. Renta de la tierra petrolera'!B35/('14. PQ'!B36/1000000)</f>
        <v>851.1641824032057</v>
      </c>
      <c r="R36" s="65">
        <f>B36+'14. PQ'!AB36</f>
        <v>844.91048724494442</v>
      </c>
      <c r="S36" s="74"/>
    </row>
    <row r="37" spans="1:19" ht="18" x14ac:dyDescent="0.2">
      <c r="A37" s="68">
        <v>1995</v>
      </c>
      <c r="B37" s="65">
        <f>('2. Consumo Intermedio'!C37+'3. Remuneraciones'!C37+'5. Consumo capital fijo'!C37)/'14. PQ'!Z37</f>
        <v>980.11183462321549</v>
      </c>
      <c r="C37" s="65">
        <f>B37/'10. Tipos de cambio'!B37</f>
        <v>5.5292329607537827</v>
      </c>
      <c r="D37" s="65">
        <f>B37/'10. Tipos de cambio'!C37</f>
        <v>4.7657854367167802</v>
      </c>
      <c r="E37" s="65">
        <f>B37+'14. PQ'!AB37</f>
        <v>1308.2060528864858</v>
      </c>
      <c r="F37" s="65">
        <f>E37/'10. Tipos de cambio'!B37</f>
        <v>7.3801537452695811</v>
      </c>
      <c r="G37" s="65">
        <f>E37/'10. Tipos de cambio'!C37</f>
        <v>6.3611407747850892</v>
      </c>
      <c r="H37" s="65">
        <f>('14. PQ'!E37/'14. PQ'!B37)-E37</f>
        <v>1556.580462913334</v>
      </c>
      <c r="I37" s="65">
        <f>H37/'10. Tipos de cambio'!B37</f>
        <v>8.781340758847648</v>
      </c>
      <c r="J37" s="65">
        <f>H37/'10. Tipos de cambio'!C37</f>
        <v>7.5688592252149069</v>
      </c>
      <c r="K37" s="65"/>
      <c r="L37" s="65"/>
      <c r="N37" s="65">
        <f>('14. PQ'!E37/'14. PQ'!B37)-E37</f>
        <v>1556.580462913334</v>
      </c>
      <c r="O37" s="65">
        <f>'9. Renta de la tierra petrolera'!G36/('14. PQ'!B37/1000000)</f>
        <v>1556.5804629133343</v>
      </c>
      <c r="P37" s="65">
        <f>'9. Renta de la tierra petrolera'!B36/('14. PQ'!B37/1000000)</f>
        <v>993.8658214945807</v>
      </c>
      <c r="R37" s="65">
        <f>B37+'14. PQ'!AB37</f>
        <v>1308.2060528864858</v>
      </c>
      <c r="S37" s="74"/>
    </row>
    <row r="38" spans="1:19" ht="18" x14ac:dyDescent="0.2">
      <c r="A38" s="68">
        <v>1996</v>
      </c>
      <c r="B38" s="65">
        <f>('2. Consumo Intermedio'!C38+'3. Remuneraciones'!C38+'5. Consumo capital fijo'!C38)/'14. PQ'!Z38</f>
        <v>2227.9662119441236</v>
      </c>
      <c r="C38" s="65">
        <f>B38/'10. Tipos de cambio'!B38</f>
        <v>5.3512179416091694</v>
      </c>
      <c r="D38" s="65">
        <f>B38/'10. Tipos de cambio'!C38</f>
        <v>4.9776000481173606</v>
      </c>
      <c r="E38" s="65">
        <f>B38+'14. PQ'!AB38</f>
        <v>3159.6688730910137</v>
      </c>
      <c r="F38" s="65">
        <f>E38/'10. Tipos de cambio'!B38</f>
        <v>7.5890184835768526</v>
      </c>
      <c r="G38" s="65">
        <f>E38/'10. Tipos de cambio'!C38</f>
        <v>7.0591590888664673</v>
      </c>
      <c r="H38" s="65">
        <f>('14. PQ'!E38/'14. PQ'!B38)-E38</f>
        <v>4646.4486053515593</v>
      </c>
      <c r="I38" s="65">
        <f>H38/'10. Tipos de cambio'!B38</f>
        <v>11.160025232171584</v>
      </c>
      <c r="J38" s="65">
        <f>H38/'10. Tipos de cambio'!C38</f>
        <v>10.380840911133534</v>
      </c>
      <c r="K38" s="65"/>
      <c r="L38" s="65"/>
      <c r="N38" s="65">
        <f>('14. PQ'!E38/'14. PQ'!B38)-E38</f>
        <v>4646.4486053515593</v>
      </c>
      <c r="O38" s="65">
        <f>'9. Renta de la tierra petrolera'!G37/('14. PQ'!B38/1000000)</f>
        <v>4646.4486053515566</v>
      </c>
      <c r="P38" s="65">
        <f>'9. Renta de la tierra petrolera'!B37/('14. PQ'!B38/1000000)</f>
        <v>3943.0004197107619</v>
      </c>
      <c r="R38" s="65">
        <f>B38+'14. PQ'!AB38</f>
        <v>3159.6688730910137</v>
      </c>
      <c r="S38" s="74"/>
    </row>
    <row r="39" spans="1:19" ht="18" x14ac:dyDescent="0.2">
      <c r="A39" s="68">
        <v>1997</v>
      </c>
      <c r="B39" s="65">
        <f>('2. Consumo Intermedio'!C39+'3. Remuneraciones'!C39+'5. Consumo capital fijo'!C39)/'14. PQ'!Z39</f>
        <v>3677.1299249285439</v>
      </c>
      <c r="C39" s="65">
        <f>B39/'10. Tipos de cambio'!B39</f>
        <v>7.5462335135320107</v>
      </c>
      <c r="D39" s="65">
        <f>B39/'10. Tipos de cambio'!C39</f>
        <v>5.824030704864656</v>
      </c>
      <c r="E39" s="65">
        <f>B39+'14. PQ'!AB39</f>
        <v>5264.5378903097881</v>
      </c>
      <c r="F39" s="65">
        <f>E39/'10. Tipos de cambio'!B39</f>
        <v>10.803924003823944</v>
      </c>
      <c r="G39" s="65">
        <f>E39/'10. Tipos de cambio'!C39</f>
        <v>8.3382504687221299</v>
      </c>
      <c r="H39" s="65">
        <f>('14. PQ'!E39/'14. PQ'!B39)-E39</f>
        <v>4262.8656175089782</v>
      </c>
      <c r="I39" s="65">
        <f>H39/'10. Tipos de cambio'!B39</f>
        <v>8.7482846794309825</v>
      </c>
      <c r="J39" s="65">
        <f>H39/'10. Tipos de cambio'!C39</f>
        <v>6.751749531277869</v>
      </c>
      <c r="K39" s="65"/>
      <c r="L39" s="65"/>
      <c r="N39" s="65">
        <f>('14. PQ'!E39/'14. PQ'!B39)-E39</f>
        <v>4262.8656175089782</v>
      </c>
      <c r="O39" s="65">
        <f>'9. Renta de la tierra petrolera'!G38/('14. PQ'!B39/1000000)</f>
        <v>4262.8656175089782</v>
      </c>
      <c r="P39" s="65">
        <f>'9. Renta de la tierra petrolera'!B38/('14. PQ'!B39/1000000)</f>
        <v>2800.253050753719</v>
      </c>
      <c r="R39" s="65">
        <f>B39+'14. PQ'!AB39</f>
        <v>5264.5378903097881</v>
      </c>
      <c r="S39" s="74"/>
    </row>
    <row r="40" spans="1:19" ht="18" x14ac:dyDescent="0.2">
      <c r="A40" s="68">
        <v>1998</v>
      </c>
      <c r="B40" s="65">
        <f>('2. Consumo Intermedio'!C40+'3. Remuneraciones'!C40+'5. Consumo capital fijo'!C40)/'14. PQ'!Z40</f>
        <v>3931.9618900029591</v>
      </c>
      <c r="C40" s="65">
        <f>B40/'10. Tipos de cambio'!B40</f>
        <v>7.1890229640415786</v>
      </c>
      <c r="D40" s="65">
        <f>B40/'10. Tipos de cambio'!C40</f>
        <v>4.658610251355376</v>
      </c>
      <c r="E40" s="65">
        <f>B40+'14. PQ'!AB40</f>
        <v>5717.4710602349005</v>
      </c>
      <c r="F40" s="65">
        <f>E40/'10. Tipos de cambio'!B40</f>
        <v>10.453567938381243</v>
      </c>
      <c r="G40" s="65">
        <f>E40/'10. Tipos de cambio'!C40</f>
        <v>6.7740914175081066</v>
      </c>
      <c r="H40" s="65">
        <f>('14. PQ'!E40/'14. PQ'!B40)-E40</f>
        <v>2199.439893519464</v>
      </c>
      <c r="I40" s="65">
        <f>H40/'10. Tipos de cambio'!B40</f>
        <v>4.0213573643076916</v>
      </c>
      <c r="J40" s="65">
        <f>H40/'10. Tipos de cambio'!C40</f>
        <v>2.6059085824918924</v>
      </c>
      <c r="K40" s="65"/>
      <c r="L40" s="65"/>
      <c r="N40" s="65">
        <f>('14. PQ'!E40/'14. PQ'!B40)-E40</f>
        <v>2199.439893519464</v>
      </c>
      <c r="O40" s="65">
        <f>'9. Renta de la tierra petrolera'!G39/('14. PQ'!B40/1000000)</f>
        <v>2199.4398935194645</v>
      </c>
      <c r="P40" s="65">
        <f>'9. Renta de la tierra petrolera'!B39/('14. PQ'!B40/1000000)</f>
        <v>-852.17592756973943</v>
      </c>
      <c r="R40" s="65">
        <f>B40+'14. PQ'!AB40</f>
        <v>5717.4710602349005</v>
      </c>
      <c r="S40" s="74"/>
    </row>
    <row r="41" spans="1:19" ht="18" x14ac:dyDescent="0.2">
      <c r="A41" s="68">
        <v>1999</v>
      </c>
      <c r="B41" s="65">
        <f>('2. Consumo Intermedio'!C41+'3. Remuneraciones'!C41+'5. Consumo capital fijo'!C41)/'14. PQ'!Z41</f>
        <v>5505.9204620035098</v>
      </c>
      <c r="C41" s="65">
        <f>B41/'10. Tipos de cambio'!B41</f>
        <v>9.0362478570135032</v>
      </c>
      <c r="D41" s="65">
        <f>B41/'10. Tipos de cambio'!C41</f>
        <v>4.6672129571653054</v>
      </c>
      <c r="E41" s="65">
        <f>B41+'14. PQ'!AB41</f>
        <v>7857.7557553940624</v>
      </c>
      <c r="F41" s="65">
        <f>E41/'10. Tipos de cambio'!B41</f>
        <v>12.896050550606347</v>
      </c>
      <c r="G41" s="65">
        <f>E41/'10. Tipos de cambio'!C41</f>
        <v>6.6607971780381376</v>
      </c>
      <c r="H41" s="65">
        <f>('14. PQ'!E41/'14. PQ'!B41)-E41</f>
        <v>10250.669951215592</v>
      </c>
      <c r="I41" s="65">
        <f>H41/'10. Tipos de cambio'!B41</f>
        <v>16.823271425522737</v>
      </c>
      <c r="J41" s="65">
        <f>H41/'10. Tipos de cambio'!C41</f>
        <v>8.689202821961862</v>
      </c>
      <c r="K41" s="65"/>
      <c r="L41" s="65"/>
      <c r="N41" s="65">
        <f>('14. PQ'!E41/'14. PQ'!B41)-E41</f>
        <v>10250.669951215592</v>
      </c>
      <c r="O41" s="65">
        <f>'9. Renta de la tierra petrolera'!G40/('14. PQ'!B41/1000000)</f>
        <v>10250.669951215592</v>
      </c>
      <c r="P41" s="65">
        <f>'9. Renta de la tierra petrolera'!B40/('14. PQ'!B41/1000000)</f>
        <v>1189.2840394728657</v>
      </c>
      <c r="R41" s="65">
        <f>B41+'14. PQ'!AB41</f>
        <v>7857.7557553940624</v>
      </c>
      <c r="S41" s="74"/>
    </row>
    <row r="42" spans="1:19" ht="18" x14ac:dyDescent="0.2">
      <c r="A42" s="68">
        <v>2000</v>
      </c>
      <c r="B42" s="65">
        <f>('2. Consumo Intermedio'!C42+'3. Remuneraciones'!C42+'5. Consumo capital fijo'!C42)/'14. PQ'!Z42</f>
        <v>6380.8228372325093</v>
      </c>
      <c r="C42" s="65">
        <f>B42/'10. Tipos de cambio'!B42</f>
        <v>9.3481229914154103</v>
      </c>
      <c r="D42" s="65">
        <f>B42/'10. Tipos de cambio'!C42</f>
        <v>4.5404779645502114</v>
      </c>
      <c r="E42" s="65">
        <f>B42+'14. PQ'!AB42</f>
        <v>9516.5644657767443</v>
      </c>
      <c r="F42" s="65">
        <f>E42/'10. Tipos de cambio'!B42</f>
        <v>13.942091380866344</v>
      </c>
      <c r="G42" s="65">
        <f>E42/'10. Tipos de cambio'!C42</f>
        <v>6.7718149143632695</v>
      </c>
      <c r="H42" s="65">
        <f>('14. PQ'!E42/'14. PQ'!B42)-E42</f>
        <v>25532.107238622393</v>
      </c>
      <c r="I42" s="65">
        <f>H42/'10. Tipos de cambio'!B42</f>
        <v>37.405407544612061</v>
      </c>
      <c r="J42" s="65">
        <f>H42/'10. Tipos de cambio'!C42</f>
        <v>18.168185085636729</v>
      </c>
      <c r="K42" s="65"/>
      <c r="L42" s="65"/>
      <c r="N42" s="65">
        <f>('14. PQ'!E42/'14. PQ'!B42)-E42</f>
        <v>25532.107238622393</v>
      </c>
      <c r="O42" s="65">
        <f>'9. Renta de la tierra petrolera'!G41/('14. PQ'!B42/1000000)</f>
        <v>25532.107238622397</v>
      </c>
      <c r="P42" s="65">
        <f>'9. Renta de la tierra petrolera'!B41/('14. PQ'!B42/1000000)</f>
        <v>6275.4700647702275</v>
      </c>
      <c r="R42" s="65">
        <f>B42+'14. PQ'!AB42</f>
        <v>9516.5644657767443</v>
      </c>
      <c r="S42" s="74"/>
    </row>
    <row r="43" spans="1:19" ht="18" x14ac:dyDescent="0.2">
      <c r="A43" s="68">
        <v>2001</v>
      </c>
      <c r="B43" s="65">
        <f>('2. Consumo Intermedio'!C43+'3. Remuneraciones'!C43+'5. Consumo capital fijo'!C43)/'14. PQ'!Z43</f>
        <v>7177.0348482055015</v>
      </c>
      <c r="C43" s="65">
        <f>B43/'10. Tipos de cambio'!B43</f>
        <v>9.9526344819799988</v>
      </c>
      <c r="D43" s="65">
        <f>B43/'10. Tipos de cambio'!C43</f>
        <v>4.6481142282326751</v>
      </c>
      <c r="E43" s="65">
        <f>B43+'14. PQ'!AB43</f>
        <v>10674.255075634475</v>
      </c>
      <c r="F43" s="65">
        <f>E43/'10. Tipos de cambio'!B43</f>
        <v>14.802346844083178</v>
      </c>
      <c r="G43" s="65">
        <f>E43/'10. Tipos de cambio'!C43</f>
        <v>6.9130438882078016</v>
      </c>
      <c r="H43" s="65">
        <f>('14. PQ'!E43/'14. PQ'!B43)-E43</f>
        <v>18585.957495605751</v>
      </c>
      <c r="I43" s="65">
        <f>H43/'10. Tipos de cambio'!B43</f>
        <v>25.773769441516844</v>
      </c>
      <c r="J43" s="65">
        <f>H43/'10. Tipos de cambio'!C43</f>
        <v>12.0369561117922</v>
      </c>
      <c r="K43" s="65"/>
      <c r="L43" s="65"/>
      <c r="N43" s="65">
        <f>('14. PQ'!E43/'14. PQ'!B43)-E43</f>
        <v>18585.957495605751</v>
      </c>
      <c r="O43" s="65">
        <f>'9. Renta de la tierra petrolera'!G42/('14. PQ'!B43/1000000)</f>
        <v>18585.957495605748</v>
      </c>
      <c r="P43" s="65">
        <f>'9. Renta de la tierra petrolera'!B42/('14. PQ'!B43/1000000)</f>
        <v>4261.427447094301</v>
      </c>
      <c r="R43" s="65">
        <f>B43+'14. PQ'!AB43</f>
        <v>10674.255075634475</v>
      </c>
      <c r="S43" s="74"/>
    </row>
    <row r="44" spans="1:19" ht="18" x14ac:dyDescent="0.2">
      <c r="A44" s="68">
        <v>2002</v>
      </c>
      <c r="B44" s="65">
        <f>('2. Consumo Intermedio'!C44+'3. Remuneraciones'!C44+'5. Consumo capital fijo'!C44)/'14. PQ'!Z44</f>
        <v>8574.2898683229832</v>
      </c>
      <c r="C44" s="65">
        <f>B44/'10. Tipos de cambio'!B44</f>
        <v>7.261323057044244</v>
      </c>
      <c r="D44" s="65">
        <f>B44/'10. Tipos de cambio'!C44</f>
        <v>3.6591223595633293</v>
      </c>
      <c r="E44" s="65">
        <f>B44+'14. PQ'!AB44</f>
        <v>11910.725672898494</v>
      </c>
      <c r="F44" s="65">
        <f>E44/'10. Tipos de cambio'!B44</f>
        <v>10.08685597092631</v>
      </c>
      <c r="G44" s="65">
        <f>E44/'10. Tipos de cambio'!C44</f>
        <v>5.0829635220685718</v>
      </c>
      <c r="H44" s="65">
        <f>('14. PQ'!E44/'14. PQ'!B44)-E44</f>
        <v>38094.529087657887</v>
      </c>
      <c r="I44" s="65">
        <f>H44/'10. Tipos de cambio'!B44</f>
        <v>32.261176920713943</v>
      </c>
      <c r="J44" s="65">
        <f>H44/'10. Tipos de cambio'!C44</f>
        <v>16.257036477931429</v>
      </c>
      <c r="K44" s="65"/>
      <c r="L44" s="65"/>
      <c r="N44" s="65">
        <f>('14. PQ'!E44/'14. PQ'!B44)-E44</f>
        <v>38094.529087657887</v>
      </c>
      <c r="O44" s="65">
        <f>'9. Renta de la tierra petrolera'!G43/('14. PQ'!B44/1000000)</f>
        <v>38094.52908765788</v>
      </c>
      <c r="P44" s="65">
        <f>'9. Renta de la tierra petrolera'!B43/('14. PQ'!B44/1000000)</f>
        <v>12525.776195808136</v>
      </c>
      <c r="R44" s="65">
        <f>B44+'14. PQ'!AB44</f>
        <v>11910.725672898494</v>
      </c>
      <c r="S44" s="74"/>
    </row>
    <row r="45" spans="1:19" ht="18" x14ac:dyDescent="0.2">
      <c r="A45" s="68">
        <v>2003</v>
      </c>
      <c r="B45" s="65">
        <f>('2. Consumo Intermedio'!C45+'3. Remuneraciones'!C45+'5. Consumo capital fijo'!C45)/'14. PQ'!Z45</f>
        <v>12570.397835181806</v>
      </c>
      <c r="C45" s="65">
        <f>B45/'10. Tipos de cambio'!B45</f>
        <v>7.7756057420738829</v>
      </c>
      <c r="D45" s="65">
        <f>B45/'10. Tipos de cambio'!C45</f>
        <v>5.3037544687912366</v>
      </c>
      <c r="E45" s="65">
        <f>B45+'14. PQ'!AB45</f>
        <v>16244.287713077461</v>
      </c>
      <c r="F45" s="65">
        <f>E45/'10. Tipos de cambio'!B45</f>
        <v>10.048144734464447</v>
      </c>
      <c r="G45" s="65">
        <f>E45/'10. Tipos de cambio'!C45</f>
        <v>6.8538573464583656</v>
      </c>
      <c r="H45" s="65">
        <f>('14. PQ'!E45/'14. PQ'!B45)-E45</f>
        <v>41396.403829209463</v>
      </c>
      <c r="I45" s="65">
        <f>H45/'10. Tipos de cambio'!B45</f>
        <v>25.606358647992227</v>
      </c>
      <c r="J45" s="65">
        <f>H45/'10. Tipos de cambio'!C45</f>
        <v>17.466142653541631</v>
      </c>
      <c r="K45" s="65"/>
      <c r="L45" s="65"/>
      <c r="N45" s="65">
        <f>('14. PQ'!E45/'14. PQ'!B45)-E45</f>
        <v>41396.403829209463</v>
      </c>
      <c r="O45" s="65">
        <f>'9. Renta de la tierra petrolera'!G44/('14. PQ'!B45/1000000)</f>
        <v>41396.403829209456</v>
      </c>
      <c r="P45" s="65">
        <f>'9. Renta de la tierra petrolera'!B44/('14. PQ'!B45/1000000)</f>
        <v>21571.475201345726</v>
      </c>
      <c r="R45" s="65">
        <f>B45+'14. PQ'!AB45</f>
        <v>16244.287713077461</v>
      </c>
      <c r="S45" s="74"/>
    </row>
    <row r="46" spans="1:19" ht="18" x14ac:dyDescent="0.2">
      <c r="A46" s="68">
        <v>2004</v>
      </c>
      <c r="B46" s="65">
        <f>('2. Consumo Intermedio'!C46+'3. Remuneraciones'!C46+'5. Consumo capital fijo'!C46)/'14. PQ'!Z46</f>
        <v>16228.587680256787</v>
      </c>
      <c r="C46" s="65">
        <f>B46/'10. Tipos de cambio'!B46</f>
        <v>8.5966151297767404</v>
      </c>
      <c r="D46" s="65">
        <f>B46/'10. Tipos de cambio'!C46</f>
        <v>4.082166469455669</v>
      </c>
      <c r="E46" s="65">
        <f>B46+'14. PQ'!AB46</f>
        <v>21425.861432947961</v>
      </c>
      <c r="F46" s="65">
        <f>E46/'10. Tipos de cambio'!B46</f>
        <v>11.349717436413783</v>
      </c>
      <c r="G46" s="65">
        <f>E46/'10. Tipos de cambio'!C46</f>
        <v>5.3894975240013983</v>
      </c>
      <c r="H46" s="65">
        <f>('14. PQ'!E46/'14. PQ'!B46)-E46</f>
        <v>106664.23459089134</v>
      </c>
      <c r="I46" s="65">
        <f>H46/'10. Tipos de cambio'!B46</f>
        <v>56.502228718623954</v>
      </c>
      <c r="J46" s="65">
        <f>H46/'10. Tipos de cambio'!C46</f>
        <v>26.830502475998603</v>
      </c>
      <c r="K46" s="65"/>
      <c r="L46" s="65"/>
      <c r="N46" s="65">
        <f>('14. PQ'!E46/'14. PQ'!B46)-E46</f>
        <v>106664.23459089134</v>
      </c>
      <c r="O46" s="65">
        <f>'9. Renta de la tierra petrolera'!G45/('14. PQ'!B46/1000000)</f>
        <v>106664.23459089133</v>
      </c>
      <c r="P46" s="65">
        <f>'9. Renta de la tierra petrolera'!B45/('14. PQ'!B46/1000000)</f>
        <v>35958.43452687782</v>
      </c>
      <c r="R46" s="65">
        <f>B46+'14. PQ'!AB46</f>
        <v>21425.861432947961</v>
      </c>
      <c r="S46" s="74"/>
    </row>
    <row r="47" spans="1:19" ht="18" x14ac:dyDescent="0.2">
      <c r="A47" s="68">
        <v>2005</v>
      </c>
      <c r="B47" s="65">
        <f>('2. Consumo Intermedio'!C47+'3. Remuneraciones'!C47+'5. Consumo capital fijo'!C47)/'14. PQ'!Z47</f>
        <v>22280.356580819767</v>
      </c>
      <c r="C47" s="65">
        <f>B47/'10. Tipos de cambio'!B47</f>
        <v>10.54151753221123</v>
      </c>
      <c r="D47" s="65">
        <f>B47/'10. Tipos de cambio'!C47</f>
        <v>4.9838041210706345</v>
      </c>
      <c r="E47" s="65">
        <f>B47+'14. PQ'!AB47</f>
        <v>29937.536474104545</v>
      </c>
      <c r="F47" s="65">
        <f>E47/'10. Tipos de cambio'!B47</f>
        <v>14.164363324627491</v>
      </c>
      <c r="G47" s="65">
        <f>E47/'10. Tipos de cambio'!C47</f>
        <v>6.6966081585420927</v>
      </c>
      <c r="H47" s="65">
        <f>('14. PQ'!E47/'14. PQ'!B47)-E47</f>
        <v>151253.9450295135</v>
      </c>
      <c r="I47" s="65">
        <f>H47/'10. Tipos de cambio'!B47</f>
        <v>71.562863348305783</v>
      </c>
      <c r="J47" s="65">
        <f>H47/'10. Tipos de cambio'!C47</f>
        <v>33.83339184145791</v>
      </c>
      <c r="K47" s="65"/>
      <c r="L47" s="65"/>
      <c r="N47" s="65">
        <f>('14. PQ'!E47/'14. PQ'!B47)-E47</f>
        <v>151253.9450295135</v>
      </c>
      <c r="O47" s="65">
        <f>'9. Renta de la tierra petrolera'!G46/('14. PQ'!B47/1000000)</f>
        <v>151253.94502951347</v>
      </c>
      <c r="P47" s="65">
        <f>'9. Renta de la tierra petrolera'!B46/('14. PQ'!B47/1000000)</f>
        <v>60868.997985972128</v>
      </c>
      <c r="R47" s="65">
        <f>B47+'14. PQ'!AB47</f>
        <v>29937.536474104545</v>
      </c>
      <c r="S47" s="74"/>
    </row>
    <row r="48" spans="1:19" ht="18" x14ac:dyDescent="0.2">
      <c r="A48" s="68">
        <v>2006</v>
      </c>
      <c r="B48" s="65">
        <f>('2. Consumo Intermedio'!C48+'3. Remuneraciones'!C48+'5. Consumo capital fijo'!C48)/'14. PQ'!Z48</f>
        <v>28465.751123013906</v>
      </c>
      <c r="C48" s="65">
        <f>B48/'10. Tipos de cambio'!B48</f>
        <v>13.281840144604026</v>
      </c>
      <c r="D48" s="65">
        <f>B48/'10. Tipos de cambio'!C48</f>
        <v>6.1838852228739372</v>
      </c>
      <c r="E48" s="65">
        <f>B48+'14. PQ'!AB48</f>
        <v>39442.670787707553</v>
      </c>
      <c r="F48" s="65">
        <f>E48/'10. Tipos de cambio'!B48</f>
        <v>18.403563145573798</v>
      </c>
      <c r="G48" s="65">
        <f>E48/'10. Tipos de cambio'!C48</f>
        <v>8.5685056396629378</v>
      </c>
      <c r="H48" s="65">
        <f>('14. PQ'!E48/'14. PQ'!B48)-E48</f>
        <v>199970.5237573061</v>
      </c>
      <c r="I48" s="65">
        <f>H48/'10. Tipos de cambio'!B48</f>
        <v>93.304284109685241</v>
      </c>
      <c r="J48" s="65">
        <f>H48/'10. Tipos de cambio'!C48</f>
        <v>43.44149436033706</v>
      </c>
      <c r="K48" s="65"/>
      <c r="L48" s="65"/>
      <c r="N48" s="65">
        <f>('14. PQ'!E48/'14. PQ'!B48)-E48</f>
        <v>199970.5237573061</v>
      </c>
      <c r="O48" s="65">
        <f>'9. Renta de la tierra petrolera'!G47/('14. PQ'!B48/1000000)</f>
        <v>199970.5237573061</v>
      </c>
      <c r="P48" s="65">
        <f>'9. Renta de la tierra petrolera'!B47/('14. PQ'!B48/1000000)</f>
        <v>74034.250206997778</v>
      </c>
      <c r="R48" s="65">
        <f>B48+'14. PQ'!AB48</f>
        <v>39442.670787707553</v>
      </c>
      <c r="S48" s="74"/>
    </row>
    <row r="49" spans="1:19" ht="18" x14ac:dyDescent="0.2">
      <c r="A49" s="68">
        <v>2007</v>
      </c>
      <c r="B49" s="65">
        <f>('2. Consumo Intermedio'!C49+'3. Remuneraciones'!C49+'5. Consumo capital fijo'!C49)/'14. PQ'!Z49</f>
        <v>36185.446439776257</v>
      </c>
      <c r="C49" s="65">
        <f>B49/'10. Tipos de cambio'!B49</f>
        <v>16.935847293836314</v>
      </c>
      <c r="D49" s="65">
        <f>B49/'10. Tipos de cambio'!C49</f>
        <v>7.5905419137382015</v>
      </c>
      <c r="E49" s="65">
        <f>B49+'14. PQ'!AB49</f>
        <v>54091.114160300836</v>
      </c>
      <c r="F49" s="65">
        <f>E49/'10. Tipos de cambio'!B49</f>
        <v>25.3162234960113</v>
      </c>
      <c r="G49" s="65">
        <f>E49/'10. Tipos de cambio'!C49</f>
        <v>11.34657464784619</v>
      </c>
      <c r="H49" s="65">
        <f>('14. PQ'!E49/'14. PQ'!B49)-E49</f>
        <v>240520.33985601136</v>
      </c>
      <c r="I49" s="65">
        <f>H49/'10. Tipos de cambio'!B49</f>
        <v>112.57055384524385</v>
      </c>
      <c r="J49" s="65">
        <f>H49/'10. Tipos de cambio'!C49</f>
        <v>50.453425352153808</v>
      </c>
      <c r="K49" s="65"/>
      <c r="L49" s="65"/>
      <c r="N49" s="65">
        <f>('14. PQ'!E49/'14. PQ'!B49)-E49</f>
        <v>240520.33985601136</v>
      </c>
      <c r="O49" s="65">
        <f>'9. Renta de la tierra petrolera'!G48/('14. PQ'!B49/1000000)</f>
        <v>240520.33985601133</v>
      </c>
      <c r="P49" s="65">
        <f>'9. Renta de la tierra petrolera'!B48/('14. PQ'!B49/1000000)</f>
        <v>69806.64973247594</v>
      </c>
      <c r="R49" s="65">
        <f>B49+'14. PQ'!AB49</f>
        <v>54091.114160300836</v>
      </c>
      <c r="S49" s="74"/>
    </row>
    <row r="50" spans="1:19" ht="18" x14ac:dyDescent="0.2">
      <c r="A50" s="68">
        <v>2008</v>
      </c>
      <c r="B50" s="65">
        <f>('2. Consumo Intermedio'!C50+'3. Remuneraciones'!C50+'5. Consumo capital fijo'!C50)/'14. PQ'!Z50</f>
        <v>54618.589938213678</v>
      </c>
      <c r="C50" s="65">
        <f>B50/'10. Tipos de cambio'!B50</f>
        <v>25.692322598379736</v>
      </c>
      <c r="D50" s="65">
        <f>B50/'10. Tipos de cambio'!C50</f>
        <v>8.8078602223911879</v>
      </c>
      <c r="E50" s="65">
        <f>B50+'14. PQ'!AB50</f>
        <v>86517.577251586859</v>
      </c>
      <c r="F50" s="65">
        <f>E50/'10. Tipos de cambio'!B50</f>
        <v>40.697453150887924</v>
      </c>
      <c r="G50" s="65">
        <f>E50/'10. Tipos de cambio'!C50</f>
        <v>13.95192970147979</v>
      </c>
      <c r="H50" s="65">
        <f>('14. PQ'!E50/'14. PQ'!B50)-E50</f>
        <v>451305.47917008249</v>
      </c>
      <c r="I50" s="65">
        <f>H50/'10. Tipos de cambio'!B50</f>
        <v>212.2919316366615</v>
      </c>
      <c r="J50" s="65">
        <f>H50/'10. Tipos de cambio'!C50</f>
        <v>72.77807029852022</v>
      </c>
      <c r="K50" s="65"/>
      <c r="L50" s="65"/>
      <c r="N50" s="65">
        <f>('14. PQ'!E50/'14. PQ'!B50)-E50</f>
        <v>451305.47917008249</v>
      </c>
      <c r="O50" s="65">
        <f>'9. Renta de la tierra petrolera'!G49/('14. PQ'!B50/1000000)</f>
        <v>451305.47917008243</v>
      </c>
      <c r="P50" s="65">
        <f>'9. Renta de la tierra petrolera'!B49/('14. PQ'!B50/1000000)</f>
        <v>102108.28925435718</v>
      </c>
      <c r="R50" s="65">
        <f>B50+'14. PQ'!AB50</f>
        <v>86517.577251586859</v>
      </c>
      <c r="S50" s="74"/>
    </row>
    <row r="51" spans="1:19" ht="18" x14ac:dyDescent="0.2">
      <c r="A51" s="68">
        <v>2009</v>
      </c>
      <c r="B51" s="65">
        <f>('2. Consumo Intermedio'!C51+'3. Remuneraciones'!C51+'5. Consumo capital fijo'!C51)/'14. PQ'!Z51</f>
        <v>62054.057904038971</v>
      </c>
      <c r="C51" s="65">
        <f>B51/'10. Tipos de cambio'!B51</f>
        <v>29.44968322128096</v>
      </c>
      <c r="D51" s="65">
        <f>B51/'10. Tipos de cambio'!C51</f>
        <v>8.3594560679369518</v>
      </c>
      <c r="E51" s="65">
        <f>B51+'14. PQ'!AB51</f>
        <v>113034.56526414727</v>
      </c>
      <c r="F51" s="65">
        <f>E51/'10. Tipos de cambio'!B51</f>
        <v>53.644068615659037</v>
      </c>
      <c r="G51" s="65">
        <f>E51/'10. Tipos de cambio'!C51</f>
        <v>15.227166673696116</v>
      </c>
      <c r="H51" s="65">
        <f>('14. PQ'!E51/'14. PQ'!B51)-E51</f>
        <v>301923.27513178368</v>
      </c>
      <c r="I51" s="65">
        <f>H51/'10. Tipos de cambio'!B51</f>
        <v>143.28708081448374</v>
      </c>
      <c r="J51" s="65">
        <f>H51/'10. Tipos de cambio'!C51</f>
        <v>40.672833326303881</v>
      </c>
      <c r="K51" s="65"/>
      <c r="L51" s="65"/>
      <c r="N51" s="65">
        <f>('14. PQ'!E51/'14. PQ'!B51)-E51</f>
        <v>301923.27513178368</v>
      </c>
      <c r="O51" s="65">
        <f>'9. Renta de la tierra petrolera'!G50/('14. PQ'!B51/1000000)</f>
        <v>301923.27513178374</v>
      </c>
      <c r="P51" s="65">
        <f>'9. Renta de la tierra petrolera'!B50/('14. PQ'!B51/1000000)</f>
        <v>10530.986148957965</v>
      </c>
      <c r="R51" s="65">
        <f>B51+'14. PQ'!AB51</f>
        <v>113034.56526414727</v>
      </c>
      <c r="S51" s="74"/>
    </row>
    <row r="52" spans="1:19" ht="18" x14ac:dyDescent="0.2">
      <c r="A52" s="68">
        <v>2010</v>
      </c>
      <c r="B52" s="65">
        <f>('2. Consumo Intermedio'!C52+'3. Remuneraciones'!C52+'5. Consumo capital fijo'!C52)/'14. PQ'!Z52</f>
        <v>101845.03026865619</v>
      </c>
      <c r="C52" s="65">
        <f>B52/'10. Tipos de cambio'!B52</f>
        <v>24.128713045715571</v>
      </c>
      <c r="D52" s="65">
        <f>B52/'10. Tipos de cambio'!C52</f>
        <v>8.6813245604484646</v>
      </c>
      <c r="E52" s="65">
        <f>B52+'14. PQ'!AB52</f>
        <v>170276.57684723259</v>
      </c>
      <c r="F52" s="65">
        <f>E52/'10. Tipos de cambio'!B52</f>
        <v>40.341238549546183</v>
      </c>
      <c r="G52" s="65">
        <f>E52/'10. Tipos de cambio'!C52</f>
        <v>14.51446599557749</v>
      </c>
      <c r="H52" s="65">
        <f>('14. PQ'!E52/'14. PQ'!B52)-E52</f>
        <v>647409.54469994223</v>
      </c>
      <c r="I52" s="65">
        <f>H52/'10. Tipos de cambio'!B52</f>
        <v>153.38165334052476</v>
      </c>
      <c r="J52" s="65">
        <f>H52/'10. Tipos de cambio'!C52</f>
        <v>55.185534004422507</v>
      </c>
      <c r="K52" s="65"/>
      <c r="L52" s="65"/>
      <c r="N52" s="65">
        <f>('14. PQ'!E52/'14. PQ'!B52)-E52</f>
        <v>647409.54469994223</v>
      </c>
      <c r="O52" s="65">
        <f>'9. Renta de la tierra petrolera'!G51/('14. PQ'!B52/1000000)</f>
        <v>647409.54469994211</v>
      </c>
      <c r="P52" s="65">
        <f>'9. Renta de la tierra petrolera'!B51/('14. PQ'!B52/1000000)</f>
        <v>133638.960605965</v>
      </c>
      <c r="R52" s="65">
        <f>B52+'14. PQ'!AB52</f>
        <v>170276.57684723259</v>
      </c>
      <c r="S52" s="74"/>
    </row>
    <row r="53" spans="1:19" ht="18" x14ac:dyDescent="0.2">
      <c r="A53" s="68">
        <v>2011</v>
      </c>
      <c r="B53" s="65">
        <f>('2. Consumo Intermedio'!C53+'3. Remuneraciones'!C53+'5. Consumo capital fijo'!C53)/'14. PQ'!Z53</f>
        <v>141984.46396213589</v>
      </c>
      <c r="C53" s="65">
        <f>B53/'10. Tipos de cambio'!B53</f>
        <v>33.413139297379985</v>
      </c>
      <c r="D53" s="65">
        <f>B53/'10. Tipos de cambio'!C53</f>
        <v>9.8930977304667032</v>
      </c>
      <c r="E53" s="65">
        <f>B53+'14. PQ'!AB53</f>
        <v>244321.10061443038</v>
      </c>
      <c r="F53" s="65">
        <f>E53/'10. Tipos de cambio'!B53</f>
        <v>57.495973434784993</v>
      </c>
      <c r="G53" s="65">
        <f>E53/'10. Tipos de cambio'!C53</f>
        <v>17.023640886782747</v>
      </c>
      <c r="H53" s="65">
        <f>('14. PQ'!E53/'14. PQ'!B53)-E53</f>
        <v>1161301.1604117509</v>
      </c>
      <c r="I53" s="65">
        <f>H53/'10. Tipos de cambio'!B53</f>
        <v>273.2884736557844</v>
      </c>
      <c r="J53" s="65">
        <f>H53/'10. Tipos de cambio'!C53</f>
        <v>80.916359113217254</v>
      </c>
      <c r="K53" s="65"/>
      <c r="L53" s="65"/>
      <c r="N53" s="65">
        <f>('14. PQ'!E53/'14. PQ'!B53)-E53</f>
        <v>1161301.1604117509</v>
      </c>
      <c r="O53" s="65">
        <f>'9. Renta de la tierra petrolera'!G52/('14. PQ'!B53/1000000)</f>
        <v>1161301.1604117507</v>
      </c>
      <c r="P53" s="65">
        <f>'9. Renta de la tierra petrolera'!B52/('14. PQ'!B53/1000000)</f>
        <v>164236.56019887913</v>
      </c>
      <c r="R53" s="65">
        <f>B53+'14. PQ'!AB53</f>
        <v>244321.10061443038</v>
      </c>
      <c r="S53" s="74"/>
    </row>
    <row r="54" spans="1:19" ht="18" x14ac:dyDescent="0.2">
      <c r="A54" s="68">
        <v>2012</v>
      </c>
      <c r="B54" s="65">
        <f>('2. Consumo Intermedio'!C54+'3. Remuneraciones'!C54+'5. Consumo capital fijo'!C54)/'14. PQ'!Z54</f>
        <v>187003.38558942566</v>
      </c>
      <c r="C54" s="65">
        <f>B54/'10. Tipos de cambio'!B54</f>
        <v>43.705355406530657</v>
      </c>
      <c r="D54" s="65">
        <f>B54/'10. Tipos de cambio'!C54</f>
        <v>12.100443941132964</v>
      </c>
      <c r="E54" s="65">
        <f>B54+'14. PQ'!AB54</f>
        <v>344101.35687655641</v>
      </c>
      <c r="F54" s="65">
        <f>E54/'10. Tipos de cambio'!B54</f>
        <v>80.421389435046379</v>
      </c>
      <c r="G54" s="65">
        <f>E54/'10. Tipos de cambio'!C54</f>
        <v>22.265795701123416</v>
      </c>
      <c r="H54" s="65">
        <f>('14. PQ'!E54/'14. PQ'!B54)-E54</f>
        <v>1202251.7234820779</v>
      </c>
      <c r="I54" s="65">
        <f>H54/'10. Tipos de cambio'!B54</f>
        <v>280.9833559819221</v>
      </c>
      <c r="J54" s="65">
        <f>H54/'10. Tipos de cambio'!C54</f>
        <v>77.794204298876579</v>
      </c>
      <c r="K54" s="65"/>
      <c r="L54" s="65"/>
      <c r="N54" s="65">
        <f>('14. PQ'!E54/'14. PQ'!B54)-E54</f>
        <v>1202251.7234820779</v>
      </c>
      <c r="O54" s="65">
        <f>'9. Renta de la tierra petrolera'!G53/('14. PQ'!B54/1000000)</f>
        <v>1202251.7234820782</v>
      </c>
      <c r="P54" s="65">
        <f>'9. Renta de la tierra petrolera'!B53/('14. PQ'!B54/1000000)</f>
        <v>91741.617517316845</v>
      </c>
      <c r="R54" s="65">
        <f>B54+'14. PQ'!AB54</f>
        <v>344101.35687655641</v>
      </c>
      <c r="S54" s="74"/>
    </row>
    <row r="55" spans="1:19" ht="18" x14ac:dyDescent="0.2">
      <c r="A55" s="68">
        <v>2013</v>
      </c>
      <c r="B55" s="65">
        <f>('2. Consumo Intermedio'!C55+'3. Remuneraciones'!C55+'5. Consumo capital fijo'!C55)/'14. PQ'!Z55</f>
        <v>265247.59088452708</v>
      </c>
      <c r="C55" s="65">
        <f>B55/'10. Tipos de cambio'!B55</f>
        <v>43.381867189861239</v>
      </c>
      <c r="D55" s="65">
        <f>B55/'10. Tipos de cambio'!C55</f>
        <v>12.336278119746657</v>
      </c>
      <c r="E55" s="65">
        <f>B55+'14. PQ'!AB55</f>
        <v>517419.48638872511</v>
      </c>
      <c r="F55" s="65">
        <f>E55/'10. Tipos de cambio'!B55</f>
        <v>84.625173654202214</v>
      </c>
      <c r="G55" s="65">
        <f>E55/'10. Tipos de cambio'!C55</f>
        <v>24.064424741360128</v>
      </c>
      <c r="H55" s="65">
        <f>('14. PQ'!E55/'14. PQ'!B55)-E55</f>
        <v>1560908.5057354439</v>
      </c>
      <c r="I55" s="65">
        <f>H55/'10. Tipos de cambio'!B55</f>
        <v>255.29025641864885</v>
      </c>
      <c r="J55" s="65">
        <f>H55/'10. Tipos de cambio'!C55</f>
        <v>72.595575258639869</v>
      </c>
      <c r="K55" s="65"/>
      <c r="L55" s="65"/>
      <c r="N55" s="65">
        <f>('14. PQ'!E55/'14. PQ'!B55)-E55</f>
        <v>1560908.5057354439</v>
      </c>
      <c r="O55" s="65">
        <f>'9. Renta de la tierra petrolera'!G54/('14. PQ'!B55/1000000)</f>
        <v>1560908.5057354437</v>
      </c>
      <c r="P55" s="65">
        <f>'9. Renta de la tierra petrolera'!B54/('14. PQ'!B55/1000000)</f>
        <v>86590.139307189122</v>
      </c>
      <c r="R55" s="65">
        <f>B55+'14. PQ'!AB55</f>
        <v>517419.48638872511</v>
      </c>
      <c r="S55" s="74"/>
    </row>
    <row r="56" spans="1:19" ht="18" x14ac:dyDescent="0.2">
      <c r="A56" s="68">
        <v>2014</v>
      </c>
      <c r="B56" s="65">
        <f>('2. Consumo Intermedio'!C56+'3. Remuneraciones'!C56+'5. Consumo capital fijo'!C56)/'14. PQ'!Z56</f>
        <v>402579.52652528905</v>
      </c>
      <c r="C56" s="65">
        <f>B56/'10. Tipos de cambio'!B56</f>
        <v>61.100902515768034</v>
      </c>
      <c r="D56" s="65">
        <f>B56/'10. Tipos de cambio'!C56</f>
        <v>12.464504144280244</v>
      </c>
      <c r="E56" s="65">
        <f>B56+'14. PQ'!AB56</f>
        <v>580662.23208043049</v>
      </c>
      <c r="F56" s="65">
        <f>E56/'10. Tipos de cambio'!B56</f>
        <v>88.129137472930964</v>
      </c>
      <c r="G56" s="65">
        <f>E56/'10. Tipos de cambio'!C56</f>
        <v>17.978228700954297</v>
      </c>
      <c r="H56" s="65">
        <f>('14. PQ'!E56/'14. PQ'!B56)-E56</f>
        <v>2225394.7806702191</v>
      </c>
      <c r="I56" s="65">
        <f>H56/'10. Tipos de cambio'!B56</f>
        <v>337.7559478159119</v>
      </c>
      <c r="J56" s="65">
        <f>H56/'10. Tipos de cambio'!C56</f>
        <v>68.901771299045706</v>
      </c>
      <c r="K56" s="65"/>
      <c r="L56" s="65"/>
      <c r="N56" s="65">
        <f>('14. PQ'!E56/'14. PQ'!B56)-E56</f>
        <v>2225394.7806702191</v>
      </c>
      <c r="O56" s="65">
        <f>'9. Renta de la tierra petrolera'!G55/('14. PQ'!B56/1000000)</f>
        <v>2225394.7806702191</v>
      </c>
      <c r="P56" s="65">
        <f>'9. Renta de la tierra petrolera'!B55/('14. PQ'!B56/1000000)</f>
        <v>2014.3037144421316</v>
      </c>
      <c r="R56" s="65">
        <f>B56+'14. PQ'!AB56</f>
        <v>580662.23208043049</v>
      </c>
      <c r="S56" s="74"/>
    </row>
    <row r="57" spans="1:19" ht="18" x14ac:dyDescent="0.2"/>
    <row r="58" spans="1:19" ht="18" x14ac:dyDescent="0.2"/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8" x14ac:dyDescent="0.4"/>
  <cols>
    <col min="1" max="1" width="11" style="16"/>
    <col min="2" max="2" width="16.5" style="8" customWidth="1"/>
    <col min="3" max="3" width="12" style="8" customWidth="1"/>
    <col min="4" max="4" width="18.375" style="8" customWidth="1"/>
    <col min="5" max="5" width="22.125" style="8" bestFit="1" customWidth="1"/>
    <col min="6" max="6" width="18.25" style="8" customWidth="1"/>
    <col min="7" max="8" width="17" style="8" bestFit="1" customWidth="1"/>
    <col min="9" max="9" width="11" style="8"/>
    <col min="10" max="10" width="22.875" style="8" customWidth="1"/>
    <col min="11" max="11" width="17" style="8" bestFit="1" customWidth="1"/>
    <col min="12" max="12" width="11" style="8"/>
    <col min="13" max="14" width="14.875" style="8" bestFit="1" customWidth="1"/>
    <col min="15" max="15" width="14.875" style="8" customWidth="1"/>
    <col min="16" max="16" width="18" style="8" customWidth="1"/>
    <col min="17" max="17" width="22" style="8" customWidth="1"/>
    <col min="18" max="19" width="11" style="8"/>
    <col min="20" max="20" width="16.75" style="8" customWidth="1"/>
    <col min="21" max="21" width="11" style="8"/>
    <col min="22" max="22" width="16.875" style="8" customWidth="1"/>
    <col min="23" max="23" width="17.625" style="8" customWidth="1"/>
    <col min="24" max="24" width="15.25" style="8" customWidth="1"/>
    <col min="25" max="25" width="11" style="8"/>
    <col min="26" max="26" width="15.25" style="8" customWidth="1"/>
    <col min="27" max="29" width="11" style="8"/>
    <col min="30" max="30" width="12" style="8" bestFit="1" customWidth="1"/>
    <col min="31" max="31" width="12.75" style="8" bestFit="1" customWidth="1"/>
    <col min="32" max="32" width="11" style="8"/>
    <col min="33" max="33" width="12.375" style="8" customWidth="1"/>
    <col min="34" max="34" width="11" style="8"/>
    <col min="35" max="35" width="15.375" style="8" customWidth="1"/>
    <col min="36" max="16384" width="11" style="8"/>
  </cols>
  <sheetData>
    <row r="1" spans="1:36" s="26" customFormat="1" x14ac:dyDescent="0.2">
      <c r="A1" s="30" t="s">
        <v>63</v>
      </c>
      <c r="B1" s="30" t="s">
        <v>100</v>
      </c>
      <c r="C1" s="30" t="s">
        <v>101</v>
      </c>
      <c r="D1" s="30" t="s">
        <v>102</v>
      </c>
      <c r="E1" s="30" t="s">
        <v>99</v>
      </c>
      <c r="F1" s="30" t="s">
        <v>104</v>
      </c>
      <c r="G1" s="30" t="s">
        <v>103</v>
      </c>
      <c r="H1" s="30" t="s">
        <v>321</v>
      </c>
      <c r="I1" s="30" t="s">
        <v>341</v>
      </c>
      <c r="J1" s="30" t="s">
        <v>78</v>
      </c>
      <c r="K1" s="30" t="s">
        <v>322</v>
      </c>
      <c r="M1" s="30" t="s">
        <v>105</v>
      </c>
      <c r="N1" s="30" t="s">
        <v>106</v>
      </c>
      <c r="O1" s="30" t="s">
        <v>107</v>
      </c>
      <c r="P1" s="30" t="s">
        <v>79</v>
      </c>
      <c r="Q1" s="30" t="s">
        <v>108</v>
      </c>
      <c r="R1" s="30" t="s">
        <v>339</v>
      </c>
      <c r="S1" s="30" t="s">
        <v>338</v>
      </c>
      <c r="T1" s="30" t="s">
        <v>109</v>
      </c>
      <c r="U1" s="30" t="s">
        <v>337</v>
      </c>
      <c r="V1" s="30" t="s">
        <v>292</v>
      </c>
      <c r="W1" s="30" t="s">
        <v>110</v>
      </c>
      <c r="X1" s="30" t="s">
        <v>111</v>
      </c>
      <c r="Z1" s="30" t="s">
        <v>327</v>
      </c>
      <c r="AA1" s="30" t="s">
        <v>181</v>
      </c>
      <c r="AB1" s="30" t="s">
        <v>328</v>
      </c>
      <c r="AD1" s="30" t="s">
        <v>342</v>
      </c>
      <c r="AE1" s="30" t="s">
        <v>343</v>
      </c>
      <c r="AG1" s="30" t="s">
        <v>76</v>
      </c>
    </row>
    <row r="2" spans="1:36" x14ac:dyDescent="0.4">
      <c r="A2" s="46">
        <v>1960</v>
      </c>
      <c r="B2" s="28">
        <v>1038826500</v>
      </c>
      <c r="C2" s="28">
        <v>2.2400000000000002</v>
      </c>
      <c r="D2" s="8">
        <f>C2*'10. Tipos de cambio'!C2</f>
        <v>10.345694621448986</v>
      </c>
      <c r="E2" s="28">
        <f>D2*B2</f>
        <v>10747381733.668676</v>
      </c>
      <c r="F2" s="28">
        <f>E2/1000000</f>
        <v>10747.381733668677</v>
      </c>
      <c r="G2" s="28">
        <f>F2-'2. Consumo Intermedio'!C2-'3. Remuneraciones'!C2-'5. Consumo capital fijo'!C2</f>
        <v>8007.7672168701347</v>
      </c>
      <c r="H2" s="28">
        <f>G2/'11. Precios'!H2</f>
        <v>148987817.23305377</v>
      </c>
      <c r="I2" s="71">
        <v>1637.3548800000001</v>
      </c>
      <c r="Z2" s="28">
        <f t="shared" ref="Z2:Z33" si="0">B2/1000000</f>
        <v>1038.8264999999999</v>
      </c>
      <c r="AA2" s="28"/>
      <c r="AB2" s="28"/>
      <c r="AD2" s="28">
        <f>I2*'10. Tipos de cambio'!B2</f>
        <v>5059.4265791999997</v>
      </c>
      <c r="AE2" s="28">
        <f>I2*'10. Tipos de cambio'!C2</f>
        <v>7562.3096318835942</v>
      </c>
      <c r="AG2" s="28">
        <f>AE2-AD2</f>
        <v>2502.8830526835945</v>
      </c>
    </row>
    <row r="3" spans="1:36" x14ac:dyDescent="0.4">
      <c r="A3" s="46">
        <v>1961</v>
      </c>
      <c r="B3" s="28">
        <v>1065763500</v>
      </c>
      <c r="C3" s="28">
        <v>2.2400000000000002</v>
      </c>
      <c r="D3" s="8">
        <f>C3*'10. Tipos de cambio'!C3</f>
        <v>10.201341279912631</v>
      </c>
      <c r="E3" s="28">
        <f t="shared" ref="E3:E58" si="1">D3*B3</f>
        <v>10872217187.174166</v>
      </c>
      <c r="F3" s="28">
        <f t="shared" ref="F3:F56" si="2">E3/1000000</f>
        <v>10872.217187174167</v>
      </c>
      <c r="G3" s="28">
        <f>F3-'2. Consumo Intermedio'!C3-'3. Remuneraciones'!C3-'5. Consumo capital fijo'!C3</f>
        <v>8188.2182544396792</v>
      </c>
      <c r="H3" s="28">
        <f>G3/'11. Precios'!H3</f>
        <v>156779870.06289348</v>
      </c>
      <c r="I3" s="71">
        <v>1665.9126400000002</v>
      </c>
      <c r="J3" s="28">
        <f>'9. Renta de la tierra petrolera'!F2</f>
        <v>6150.5709829382877</v>
      </c>
      <c r="K3" s="28">
        <f>J3/'11. Precios'!H3</f>
        <v>117765024.03252733</v>
      </c>
      <c r="L3" s="33"/>
      <c r="M3" s="28">
        <f>H3/'10. Tipos de cambio'!$C$56</f>
        <v>4854.1547977003174</v>
      </c>
      <c r="N3" s="28">
        <f>K3/'10. Tipos de cambio'!$C$56</f>
        <v>3646.1929467058744</v>
      </c>
      <c r="O3" s="28">
        <f>P3/'10. Tipos de cambio'!$C$56</f>
        <v>3863.5621362404081</v>
      </c>
      <c r="P3" s="69">
        <f>H3-('7. Tasas de ganancia'!I2*'15. TGpetrorecalculo'!P3)</f>
        <v>124785631.06117953</v>
      </c>
      <c r="Q3" s="33">
        <f t="shared" ref="Q3:Q34" si="3">K3/P3</f>
        <v>0.94373865829784387</v>
      </c>
      <c r="R3" s="33">
        <f>P3/'16. TGTotal1=2014'!G3</f>
        <v>0.75879211976972027</v>
      </c>
      <c r="S3" s="33">
        <f>'9. Renta de la tierra petrolera'!B2/'6. Plusvalía '!C2</f>
        <v>0.66933795121078421</v>
      </c>
      <c r="T3" s="28">
        <f t="shared" ref="T3:T34" si="4">H3-P3</f>
        <v>31994239.001713946</v>
      </c>
      <c r="U3" s="33">
        <f>P3/'16. TGTotal1=2014'!B3</f>
        <v>0.24135880647791336</v>
      </c>
      <c r="V3" s="28">
        <f>[1]Deuda!N3/'11. Precios'!H3</f>
        <v>-142654.02218967135</v>
      </c>
      <c r="W3" s="28">
        <f t="shared" ref="W3:W34" si="5">P3+V3</f>
        <v>124642977.03898986</v>
      </c>
      <c r="X3" s="33">
        <f t="shared" ref="X3:X34" si="6">K3/W3</f>
        <v>0.94481876821418487</v>
      </c>
      <c r="Z3" s="28">
        <f t="shared" si="0"/>
        <v>1065.7635</v>
      </c>
      <c r="AA3" s="28">
        <f>'15. TGpetrorecalculo'!S3*'7. Tasas de ganancia'!I2</f>
        <v>1670.9786257996411</v>
      </c>
      <c r="AB3" s="28">
        <f>AA3/Z3</f>
        <v>1.5678700066193307</v>
      </c>
      <c r="AD3" s="28">
        <f>I3*'10. Tipos de cambio'!B3</f>
        <v>5147.6700576000003</v>
      </c>
      <c r="AE3" s="28">
        <f>I3*'10. Tipos de cambio'!C3</f>
        <v>7586.8497246251036</v>
      </c>
      <c r="AG3" s="28">
        <f t="shared" ref="AG3:AG56" si="7">AE3-AD3</f>
        <v>2439.1796670251033</v>
      </c>
      <c r="AI3" s="28">
        <f>'15. TGpetrorecalculo'!P3*'7. Tasas de ganancia'!K2</f>
        <v>92015986.628521577</v>
      </c>
      <c r="AJ3" s="8" t="b">
        <f>AI3&lt;P3</f>
        <v>1</v>
      </c>
    </row>
    <row r="4" spans="1:36" x14ac:dyDescent="0.4">
      <c r="A4" s="46">
        <v>1962</v>
      </c>
      <c r="B4" s="28">
        <v>1167927000</v>
      </c>
      <c r="C4" s="28">
        <v>2.2400000000000002</v>
      </c>
      <c r="D4" s="8">
        <f>C4*'10. Tipos de cambio'!C4</f>
        <v>10.200089853717081</v>
      </c>
      <c r="E4" s="28">
        <f t="shared" si="1"/>
        <v>11912960342.58223</v>
      </c>
      <c r="F4" s="28">
        <f t="shared" si="2"/>
        <v>11912.96034258223</v>
      </c>
      <c r="G4" s="28">
        <f>F4-'2. Consumo Intermedio'!C4-'3. Remuneraciones'!C4-'5. Consumo capital fijo'!C4</f>
        <v>9301.1992501616278</v>
      </c>
      <c r="H4" s="28">
        <f>G4/'11. Precios'!H4</f>
        <v>176321752.74109951</v>
      </c>
      <c r="I4" s="71">
        <v>1815.4864000000002</v>
      </c>
      <c r="J4" s="28">
        <f>'9. Renta de la tierra petrolera'!F3</f>
        <v>7429.3274609765231</v>
      </c>
      <c r="K4" s="28">
        <f>J4/'11. Precios'!H4</f>
        <v>140836896.87479818</v>
      </c>
      <c r="L4" s="33"/>
      <c r="M4" s="28">
        <f>H4/'10. Tipos de cambio'!$C$56</f>
        <v>5459.2026493183657</v>
      </c>
      <c r="N4" s="28">
        <f>K4/'10. Tipos de cambio'!$C$56</f>
        <v>4360.5349231618648</v>
      </c>
      <c r="O4" s="28">
        <f>P4/'10. Tipos de cambio'!$C$56</f>
        <v>4422.4783982821527</v>
      </c>
      <c r="P4" s="69">
        <f>H4-('7. Tasas de ganancia'!I3*'15. TGpetrorecalculo'!P4)</f>
        <v>142837552.06305128</v>
      </c>
      <c r="Q4" s="33">
        <f t="shared" si="3"/>
        <v>0.9859934928920514</v>
      </c>
      <c r="R4" s="33">
        <f>P4/'16. TGTotal1=2014'!G4</f>
        <v>0.69915681952171582</v>
      </c>
      <c r="S4" s="33">
        <f>'9. Renta de la tierra petrolera'!B3/'6. Plusvalía '!C3</f>
        <v>0.71599399534002162</v>
      </c>
      <c r="T4" s="28">
        <f t="shared" si="4"/>
        <v>33484200.678048223</v>
      </c>
      <c r="U4" s="33">
        <f>P4/'16. TGTotal1=2014'!B4</f>
        <v>0.25545941377888853</v>
      </c>
      <c r="V4" s="28">
        <f>[1]Deuda!N4/'11. Precios'!H4</f>
        <v>649612.88421600033</v>
      </c>
      <c r="W4" s="28">
        <f t="shared" si="5"/>
        <v>143487164.94726729</v>
      </c>
      <c r="X4" s="33">
        <f t="shared" si="6"/>
        <v>0.98152958089705722</v>
      </c>
      <c r="Z4" s="28">
        <f t="shared" si="0"/>
        <v>1167.9269999999999</v>
      </c>
      <c r="AA4" s="28">
        <f>'15. TGpetrorecalculo'!S4*'7. Tasas de ganancia'!I3</f>
        <v>1766.3346546709324</v>
      </c>
      <c r="AB4" s="28">
        <f t="shared" ref="AB4:AB56" si="8">AA4/Z4</f>
        <v>1.5123673437388916</v>
      </c>
      <c r="AD4" s="28">
        <f>I4*'10. Tipos de cambio'!B4</f>
        <v>5609.8529760000001</v>
      </c>
      <c r="AE4" s="28">
        <f>I4*'10. Tipos de cambio'!C4</f>
        <v>8267.0198250898902</v>
      </c>
      <c r="AG4" s="28">
        <f t="shared" si="7"/>
        <v>2657.1668490898901</v>
      </c>
      <c r="AI4" s="28">
        <f>'15. TGpetrorecalculo'!P4*'7. Tasas de ganancia'!K3</f>
        <v>91906331.127229571</v>
      </c>
      <c r="AJ4" s="8" t="b">
        <f t="shared" ref="AJ4:AJ56" si="9">AI4&lt;P4</f>
        <v>1</v>
      </c>
    </row>
    <row r="5" spans="1:36" x14ac:dyDescent="0.4">
      <c r="A5" s="46">
        <v>1963</v>
      </c>
      <c r="B5" s="28">
        <v>1185483500</v>
      </c>
      <c r="C5" s="28">
        <v>2.2400000000000002</v>
      </c>
      <c r="D5" s="8">
        <f>C5*'10. Tipos de cambio'!C5</f>
        <v>10.232762940405808</v>
      </c>
      <c r="E5" s="28">
        <f t="shared" si="1"/>
        <v>12130771625.262568</v>
      </c>
      <c r="F5" s="28">
        <f t="shared" si="2"/>
        <v>12130.771625262567</v>
      </c>
      <c r="G5" s="28">
        <f>F5-'2. Consumo Intermedio'!C5-'3. Remuneraciones'!C5-'5. Consumo capital fijo'!C5</f>
        <v>9434.1847438816658</v>
      </c>
      <c r="H5" s="28">
        <f>G5/'11. Precios'!H5</f>
        <v>176915261.22446746</v>
      </c>
      <c r="I5" s="71">
        <v>1833.0480000000002</v>
      </c>
      <c r="J5" s="28">
        <f>'9. Renta de la tierra petrolera'!F4</f>
        <v>8320.2209768104749</v>
      </c>
      <c r="K5" s="28">
        <f>J5/'11. Precios'!H5</f>
        <v>156025571.63323894</v>
      </c>
      <c r="L5" s="33"/>
      <c r="M5" s="28">
        <f>H5/'10. Tipos de cambio'!$C$56</f>
        <v>5477.5786184454009</v>
      </c>
      <c r="N5" s="28">
        <f>K5/'10. Tipos de cambio'!$C$56</f>
        <v>4830.8005154207331</v>
      </c>
      <c r="O5" s="28">
        <f>P5/'10. Tipos de cambio'!$C$56</f>
        <v>4559.3469420148222</v>
      </c>
      <c r="P5" s="69">
        <f>H5-('7. Tasas de ganancia'!I4*'15. TGpetrorecalculo'!P5)</f>
        <v>147258142.95814827</v>
      </c>
      <c r="Q5" s="33">
        <f t="shared" si="3"/>
        <v>1.0595378190908087</v>
      </c>
      <c r="R5" s="33">
        <f>P5/'16. TGTotal1=2014'!G5</f>
        <v>0.66639487884153892</v>
      </c>
      <c r="S5" s="33">
        <f>'9. Renta de la tierra petrolera'!B4/'6. Plusvalía '!C4</f>
        <v>0.76986555616382546</v>
      </c>
      <c r="T5" s="28">
        <f t="shared" si="4"/>
        <v>29657118.266319185</v>
      </c>
      <c r="U5" s="33">
        <f>P5/'16. TGTotal1=2014'!B5</f>
        <v>0.24427275423369024</v>
      </c>
      <c r="V5" s="28">
        <f>[1]Deuda!N5/'11. Precios'!H5</f>
        <v>-168174.80585068875</v>
      </c>
      <c r="W5" s="28">
        <f t="shared" si="5"/>
        <v>147089968.15229759</v>
      </c>
      <c r="X5" s="33">
        <f t="shared" si="6"/>
        <v>1.0607492379880685</v>
      </c>
      <c r="Z5" s="28">
        <f t="shared" si="0"/>
        <v>1185.4835</v>
      </c>
      <c r="AA5" s="28">
        <f>'15. TGpetrorecalculo'!S5*'7. Tasas de ganancia'!I4</f>
        <v>1581.4957441156439</v>
      </c>
      <c r="AB5" s="28">
        <f t="shared" si="8"/>
        <v>1.3340512492292333</v>
      </c>
      <c r="AD5" s="28">
        <f>I5*'10. Tipos de cambio'!B5</f>
        <v>5664.1183200000005</v>
      </c>
      <c r="AE5" s="28">
        <f>I5*'10. Tipos de cambio'!C5</f>
        <v>8373.7257332075824</v>
      </c>
      <c r="AG5" s="28">
        <f t="shared" si="7"/>
        <v>2709.6074132075819</v>
      </c>
      <c r="AI5" s="28">
        <f>'15. TGpetrorecalculo'!P5*'7. Tasas de ganancia'!K4</f>
        <v>77703715.713402838</v>
      </c>
      <c r="AJ5" s="8" t="b">
        <f t="shared" si="9"/>
        <v>1</v>
      </c>
    </row>
    <row r="6" spans="1:36" x14ac:dyDescent="0.4">
      <c r="A6" s="46">
        <v>1964</v>
      </c>
      <c r="B6" s="28">
        <v>1238372000</v>
      </c>
      <c r="C6" s="28">
        <v>2.2400000000000002</v>
      </c>
      <c r="D6" s="8">
        <f>C6*'10. Tipos de cambio'!C6</f>
        <v>10.336832905327086</v>
      </c>
      <c r="E6" s="28">
        <f t="shared" si="1"/>
        <v>12800844438.635714</v>
      </c>
      <c r="F6" s="28">
        <f t="shared" si="2"/>
        <v>12800.844438635713</v>
      </c>
      <c r="G6" s="28">
        <f>F6-'2. Consumo Intermedio'!C6-'3. Remuneraciones'!C6-'5. Consumo capital fijo'!C6</f>
        <v>9974.9529278477785</v>
      </c>
      <c r="H6" s="28">
        <f>G6/'11. Precios'!H6</f>
        <v>183169632.47287217</v>
      </c>
      <c r="I6" s="71">
        <v>1927.2086400000001</v>
      </c>
      <c r="J6" s="28">
        <f>'9. Renta de la tierra petrolera'!F5</f>
        <v>5787.6476464875032</v>
      </c>
      <c r="K6" s="28">
        <f>J6/'11. Precios'!H6</f>
        <v>106278325.31720369</v>
      </c>
      <c r="L6" s="33"/>
      <c r="M6" s="28">
        <f>H6/'10. Tipos de cambio'!$C$56</f>
        <v>5671.2239262892181</v>
      </c>
      <c r="N6" s="28">
        <f>K6/'10. Tipos de cambio'!$C$56</f>
        <v>3290.5464363703418</v>
      </c>
      <c r="O6" s="28">
        <f>P6/'10. Tipos de cambio'!$C$56</f>
        <v>4668.1285741519314</v>
      </c>
      <c r="P6" s="69">
        <f>H6-('7. Tasas de ganancia'!I5*'15. TGpetrorecalculo'!P6)</f>
        <v>150771580.5930101</v>
      </c>
      <c r="Q6" s="33">
        <f t="shared" si="3"/>
        <v>0.7048962735496509</v>
      </c>
      <c r="R6" s="33">
        <f>P6/'16. TGTotal1=2014'!G6</f>
        <v>0.61574462938024843</v>
      </c>
      <c r="S6" s="33">
        <f>'9. Renta de la tierra petrolera'!B5/'6. Plusvalía '!C5</f>
        <v>0.741285442134481</v>
      </c>
      <c r="T6" s="28">
        <f t="shared" si="4"/>
        <v>32398051.87986207</v>
      </c>
      <c r="U6" s="33">
        <f>P6/'16. TGTotal1=2014'!B6</f>
        <v>0.23072074368691092</v>
      </c>
      <c r="V6" s="28">
        <f>[1]Deuda!N6/'11. Precios'!H6</f>
        <v>7321155.191047796</v>
      </c>
      <c r="W6" s="28">
        <f t="shared" si="5"/>
        <v>158092735.78405789</v>
      </c>
      <c r="X6" s="33">
        <f t="shared" si="6"/>
        <v>0.67225305951040937</v>
      </c>
      <c r="Z6" s="28">
        <f t="shared" si="0"/>
        <v>1238.3720000000001</v>
      </c>
      <c r="AA6" s="28">
        <f>'15. TGpetrorecalculo'!S6*'7. Tasas de ganancia'!I5</f>
        <v>1764.3156133070058</v>
      </c>
      <c r="AB6" s="28">
        <f t="shared" si="8"/>
        <v>1.4247056726952851</v>
      </c>
      <c r="AD6" s="28">
        <f>I6*'10. Tipos de cambio'!B6</f>
        <v>8479.7180160000007</v>
      </c>
      <c r="AE6" s="28">
        <f>I6*'10. Tipos de cambio'!C6</f>
        <v>8893.4078952601158</v>
      </c>
      <c r="AG6" s="28">
        <f t="shared" si="7"/>
        <v>413.68987926011505</v>
      </c>
      <c r="AI6" s="28">
        <f>'15. TGpetrorecalculo'!P6*'7. Tasas de ganancia'!K5</f>
        <v>90340669.115722671</v>
      </c>
      <c r="AJ6" s="8" t="b">
        <f t="shared" si="9"/>
        <v>1</v>
      </c>
    </row>
    <row r="7" spans="1:36" x14ac:dyDescent="0.4">
      <c r="A7" s="46">
        <v>1965</v>
      </c>
      <c r="B7" s="28">
        <v>1267608500</v>
      </c>
      <c r="C7" s="28">
        <v>2.2599999999999998</v>
      </c>
      <c r="D7" s="8">
        <f>C7*'10. Tipos de cambio'!C7</f>
        <v>10.690175027871808</v>
      </c>
      <c r="E7" s="28">
        <f t="shared" si="1"/>
        <v>13550956731.818041</v>
      </c>
      <c r="F7" s="28">
        <f t="shared" si="2"/>
        <v>13550.956731818042</v>
      </c>
      <c r="G7" s="28">
        <f>F7-'2. Consumo Intermedio'!C7-'3. Remuneraciones'!C7-'5. Consumo capital fijo'!C7</f>
        <v>10683.396788345342</v>
      </c>
      <c r="H7" s="28">
        <f>G7/'11. Precios'!H7</f>
        <v>192771416.64766088</v>
      </c>
      <c r="I7" s="71">
        <v>1923.47018</v>
      </c>
      <c r="J7" s="28">
        <f>'9. Renta de la tierra petrolera'!F6</f>
        <v>6072.4152128389442</v>
      </c>
      <c r="K7" s="28">
        <f>J7/'11. Precios'!H7</f>
        <v>109570776.62123159</v>
      </c>
      <c r="L7" s="33"/>
      <c r="M7" s="28">
        <f>H7/'10. Tipos de cambio'!$C$56</f>
        <v>5968.5104765321557</v>
      </c>
      <c r="N7" s="28">
        <f>K7/'10. Tipos de cambio'!$C$56</f>
        <v>3392.4859792927232</v>
      </c>
      <c r="O7" s="28">
        <f>P7/'10. Tipos de cambio'!$C$56</f>
        <v>4929.4903644609931</v>
      </c>
      <c r="P7" s="69">
        <f>H7-('7. Tasas de ganancia'!I6*'15. TGpetrorecalculo'!P7)</f>
        <v>159213064.07093146</v>
      </c>
      <c r="Q7" s="33">
        <f t="shared" si="3"/>
        <v>0.68820217273386808</v>
      </c>
      <c r="R7" s="33">
        <f>P7/'16. TGTotal1=2014'!G7</f>
        <v>0.60820532043866482</v>
      </c>
      <c r="S7" s="33">
        <f>'9. Renta de la tierra petrolera'!B6/'6. Plusvalía '!C6</f>
        <v>0.73176860179580616</v>
      </c>
      <c r="T7" s="28">
        <f t="shared" si="4"/>
        <v>33558352.576729417</v>
      </c>
      <c r="U7" s="33">
        <f>P7/'16. TGTotal1=2014'!B7</f>
        <v>0.23303331601391489</v>
      </c>
      <c r="V7" s="28">
        <f>[1]Deuda!N7/'11. Precios'!H7</f>
        <v>1667010.1878526926</v>
      </c>
      <c r="W7" s="28">
        <f t="shared" si="5"/>
        <v>160880074.25878415</v>
      </c>
      <c r="X7" s="33">
        <f t="shared" si="6"/>
        <v>0.6810711464800866</v>
      </c>
      <c r="Z7" s="28">
        <f t="shared" si="0"/>
        <v>1267.6085</v>
      </c>
      <c r="AA7" s="28">
        <f>'15. TGpetrorecalculo'!S7*'7. Tasas de ganancia'!I6</f>
        <v>1859.8047489357498</v>
      </c>
      <c r="AB7" s="28">
        <f t="shared" si="8"/>
        <v>1.4671759844902821</v>
      </c>
      <c r="AD7" s="28">
        <f>I7*'10. Tipos de cambio'!B7</f>
        <v>8463.2687920000008</v>
      </c>
      <c r="AE7" s="28">
        <f>I7*'10. Tipos de cambio'!C7</f>
        <v>9098.333134996501</v>
      </c>
      <c r="AG7" s="28">
        <f t="shared" si="7"/>
        <v>635.06434299650027</v>
      </c>
      <c r="AI7" s="28">
        <f>'15. TGpetrorecalculo'!P7*'7. Tasas de ganancia'!K6</f>
        <v>101220058.72292703</v>
      </c>
      <c r="AJ7" s="8" t="b">
        <f t="shared" si="9"/>
        <v>1</v>
      </c>
    </row>
    <row r="8" spans="1:36" x14ac:dyDescent="0.4">
      <c r="A8" s="46">
        <v>1966</v>
      </c>
      <c r="B8" s="28">
        <v>1230451500</v>
      </c>
      <c r="C8" s="28">
        <v>2.08</v>
      </c>
      <c r="D8" s="8">
        <f>C8*'10. Tipos de cambio'!C8</f>
        <v>9.8336459362403659</v>
      </c>
      <c r="E8" s="28">
        <f t="shared" si="1"/>
        <v>12099824392.715862</v>
      </c>
      <c r="F8" s="28">
        <f t="shared" si="2"/>
        <v>12099.824392715862</v>
      </c>
      <c r="G8" s="28">
        <f>F8-'2. Consumo Intermedio'!C8-'3. Remuneraciones'!C8-'5. Consumo capital fijo'!C8</f>
        <v>9220.9117503379857</v>
      </c>
      <c r="H8" s="28">
        <f>G8/'11. Precios'!H8</f>
        <v>163541331.63414413</v>
      </c>
      <c r="I8" s="71">
        <v>1718.2297599999999</v>
      </c>
      <c r="J8" s="28">
        <f>'9. Renta de la tierra petrolera'!F7</f>
        <v>5684.2437262859858</v>
      </c>
      <c r="K8" s="28">
        <f>J8/'11. Precios'!H8</f>
        <v>100815278.7381102</v>
      </c>
      <c r="L8" s="33"/>
      <c r="M8" s="28">
        <f>H8/'10. Tipos de cambio'!$C$56</f>
        <v>5063.500430608331</v>
      </c>
      <c r="N8" s="28">
        <f>K8/'10. Tipos de cambio'!$C$56</f>
        <v>3121.4018022324967</v>
      </c>
      <c r="O8" s="28">
        <f>P8/'10. Tipos de cambio'!$C$56</f>
        <v>4079.7909623290225</v>
      </c>
      <c r="P8" s="69">
        <f>H8-('7. Tasas de ganancia'!I7*'15. TGpetrorecalculo'!P8)</f>
        <v>131769406.54235813</v>
      </c>
      <c r="Q8" s="33">
        <f t="shared" si="3"/>
        <v>0.76508866043729562</v>
      </c>
      <c r="R8" s="33">
        <f>P8/'16. TGTotal1=2014'!G8</f>
        <v>0.50809705683457396</v>
      </c>
      <c r="S8" s="33">
        <f>'9. Renta de la tierra petrolera'!B7/'6. Plusvalía '!C7</f>
        <v>0.72412454673056803</v>
      </c>
      <c r="T8" s="28">
        <f t="shared" si="4"/>
        <v>31771925.091785997</v>
      </c>
      <c r="U8" s="33">
        <f>P8/'16. TGTotal1=2014'!B8</f>
        <v>0.18835337503611274</v>
      </c>
      <c r="V8" s="28">
        <f>[1]Deuda!N8/'11. Precios'!H8</f>
        <v>-6223247.7399838036</v>
      </c>
      <c r="W8" s="28">
        <f t="shared" si="5"/>
        <v>125546158.80237433</v>
      </c>
      <c r="X8" s="33">
        <f t="shared" si="6"/>
        <v>0.80301364613477588</v>
      </c>
      <c r="Z8" s="28">
        <f t="shared" si="0"/>
        <v>1230.4514999999999</v>
      </c>
      <c r="AA8" s="28">
        <f>'15. TGpetrorecalculo'!S8*'7. Tasas de ganancia'!I7</f>
        <v>1791.3888463688063</v>
      </c>
      <c r="AB8" s="28">
        <f t="shared" si="8"/>
        <v>1.4558792820105517</v>
      </c>
      <c r="AD8" s="28">
        <f>I8*'10. Tipos de cambio'!B8</f>
        <v>7560.2109440000004</v>
      </c>
      <c r="AE8" s="28">
        <f>I8*'10. Tipos de cambio'!C8</f>
        <v>8123.2995658419513</v>
      </c>
      <c r="AG8" s="28">
        <f t="shared" si="7"/>
        <v>563.08862184195095</v>
      </c>
      <c r="AI8" s="28">
        <f>'15. TGpetrorecalculo'!P8*'7. Tasas de ganancia'!K7</f>
        <v>80145615.983510897</v>
      </c>
      <c r="AJ8" s="8" t="b">
        <f t="shared" si="9"/>
        <v>1</v>
      </c>
    </row>
    <row r="9" spans="1:36" x14ac:dyDescent="0.4">
      <c r="A9" s="46">
        <v>1967</v>
      </c>
      <c r="B9" s="28">
        <v>1292866500</v>
      </c>
      <c r="C9" s="28">
        <v>1.89</v>
      </c>
      <c r="D9" s="8">
        <f>C9*'10. Tipos de cambio'!C9</f>
        <v>8.8391066213567679</v>
      </c>
      <c r="E9" s="28">
        <f t="shared" si="1"/>
        <v>11427784840.680349</v>
      </c>
      <c r="F9" s="28">
        <f t="shared" si="2"/>
        <v>11427.78484068035</v>
      </c>
      <c r="G9" s="28">
        <f>F9-'2. Consumo Intermedio'!C9-'3. Remuneraciones'!C9-'5. Consumo capital fijo'!C9</f>
        <v>8700.3684107023455</v>
      </c>
      <c r="H9" s="28">
        <f>G9/'11. Precios'!H9</f>
        <v>154355019.87632766</v>
      </c>
      <c r="I9" s="71">
        <v>1675.7401499999999</v>
      </c>
      <c r="J9" s="28">
        <f>'9. Renta de la tierra petrolera'!F8</f>
        <v>6202.1298982913931</v>
      </c>
      <c r="K9" s="28">
        <f>J9/'11. Precios'!H9</f>
        <v>110033258.19498864</v>
      </c>
      <c r="L9" s="33"/>
      <c r="M9" s="28">
        <f>H9/'10. Tipos de cambio'!$C$56</f>
        <v>4779.077568958508</v>
      </c>
      <c r="N9" s="28">
        <f>K9/'10. Tipos de cambio'!$C$56</f>
        <v>3406.8051463465049</v>
      </c>
      <c r="O9" s="28">
        <f>P9/'10. Tipos de cambio'!$C$56</f>
        <v>3921.1222494820399</v>
      </c>
      <c r="P9" s="69">
        <f>H9-('7. Tasas de ganancia'!I8*'15. TGpetrorecalculo'!P9)</f>
        <v>126644712.0857698</v>
      </c>
      <c r="Q9" s="33">
        <f t="shared" si="3"/>
        <v>0.8688342085729478</v>
      </c>
      <c r="R9" s="33">
        <f>P9/'16. TGTotal1=2014'!G9</f>
        <v>0.46980749182264309</v>
      </c>
      <c r="S9" s="33">
        <f>'9. Renta de la tierra petrolera'!B8/'6. Plusvalía '!C8</f>
        <v>0.77192448569026362</v>
      </c>
      <c r="T9" s="28">
        <f t="shared" si="4"/>
        <v>27710307.790557861</v>
      </c>
      <c r="U9" s="33">
        <f>P9/'16. TGTotal1=2014'!B9</f>
        <v>0.17183927426582488</v>
      </c>
      <c r="V9" s="28">
        <f>[1]Deuda!N9/'11. Precios'!H9</f>
        <v>-9113123.4082186185</v>
      </c>
      <c r="W9" s="28">
        <f t="shared" si="5"/>
        <v>117531588.67755118</v>
      </c>
      <c r="X9" s="33">
        <f t="shared" si="6"/>
        <v>0.9362015729819303</v>
      </c>
      <c r="Z9" s="28">
        <f t="shared" si="0"/>
        <v>1292.8665000000001</v>
      </c>
      <c r="AA9" s="28">
        <f>'15. TGpetrorecalculo'!S9*'7. Tasas de ganancia'!I8</f>
        <v>1561.9180169519254</v>
      </c>
      <c r="AB9" s="28">
        <f t="shared" si="8"/>
        <v>1.208104639536971</v>
      </c>
      <c r="AD9" s="28">
        <f>I9*'10. Tipos de cambio'!B9</f>
        <v>7373.25666</v>
      </c>
      <c r="AE9" s="28">
        <f>I9*'10. Tipos de cambio'!C9</f>
        <v>7837.061299226657</v>
      </c>
      <c r="AG9" s="28">
        <f t="shared" si="7"/>
        <v>463.80463922665695</v>
      </c>
      <c r="AI9" s="28">
        <f>'15. TGpetrorecalculo'!P9*'7. Tasas de ganancia'!K8</f>
        <v>60569129.907900915</v>
      </c>
      <c r="AJ9" s="8" t="b">
        <f t="shared" si="9"/>
        <v>1</v>
      </c>
    </row>
    <row r="10" spans="1:36" x14ac:dyDescent="0.4">
      <c r="A10" s="46">
        <v>1968</v>
      </c>
      <c r="B10" s="28">
        <v>1315752000</v>
      </c>
      <c r="C10" s="28">
        <v>1.9</v>
      </c>
      <c r="D10" s="8">
        <f>C10*'10. Tipos de cambio'!C10</f>
        <v>8.7416854209641883</v>
      </c>
      <c r="E10" s="28">
        <f t="shared" si="1"/>
        <v>11501890076.004473</v>
      </c>
      <c r="F10" s="28">
        <f t="shared" si="2"/>
        <v>11501.890076004473</v>
      </c>
      <c r="G10" s="28">
        <f>F10-'2. Consumo Intermedio'!C10-'3. Remuneraciones'!C10-'5. Consumo capital fijo'!C10</f>
        <v>9567.3215496076118</v>
      </c>
      <c r="H10" s="28">
        <f>G10/'11. Precios'!H10</f>
        <v>167528221.54279038</v>
      </c>
      <c r="I10" s="71">
        <v>1706.9960999999998</v>
      </c>
      <c r="J10" s="28">
        <f>'9. Renta de la tierra petrolera'!F9</f>
        <v>6357.181957695555</v>
      </c>
      <c r="K10" s="28">
        <f>J10/'11. Precios'!H10</f>
        <v>111317193.8326177</v>
      </c>
      <c r="L10" s="33"/>
      <c r="M10" s="28">
        <f>H10/'10. Tipos de cambio'!$C$56</f>
        <v>5186.940900167303</v>
      </c>
      <c r="N10" s="28">
        <f>K10/'10. Tipos de cambio'!$C$56</f>
        <v>3446.5578412099167</v>
      </c>
      <c r="O10" s="28">
        <f>P10/'10. Tipos de cambio'!$C$56</f>
        <v>4357.6440072306677</v>
      </c>
      <c r="P10" s="69">
        <f>H10-('7. Tasas de ganancia'!I9*'15. TGpetrorecalculo'!P10)</f>
        <v>140743525.84669036</v>
      </c>
      <c r="Q10" s="33">
        <f t="shared" si="3"/>
        <v>0.79092230468827185</v>
      </c>
      <c r="R10" s="33">
        <f>P10/'16. TGTotal1=2014'!G10</f>
        <v>0.4762023748400781</v>
      </c>
      <c r="S10" s="33">
        <f>'9. Renta de la tierra petrolera'!B9/'6. Plusvalía '!C9</f>
        <v>0.78328902488461005</v>
      </c>
      <c r="T10" s="28">
        <f t="shared" si="4"/>
        <v>26784695.696100026</v>
      </c>
      <c r="U10" s="33">
        <f>P10/'16. TGTotal1=2014'!B10</f>
        <v>0.17961712558069848</v>
      </c>
      <c r="V10" s="28">
        <f>[1]Deuda!N10/'11. Precios'!H10</f>
        <v>-647913.30180354556</v>
      </c>
      <c r="W10" s="28">
        <f t="shared" si="5"/>
        <v>140095612.5448868</v>
      </c>
      <c r="X10" s="33">
        <f t="shared" si="6"/>
        <v>0.79458015715482555</v>
      </c>
      <c r="Z10" s="28">
        <f t="shared" si="0"/>
        <v>1315.752</v>
      </c>
      <c r="AA10" s="28">
        <f>'15. TGpetrorecalculo'!S10*'7. Tasas de ganancia'!I9</f>
        <v>1529.639567429695</v>
      </c>
      <c r="AB10" s="28">
        <f t="shared" si="8"/>
        <v>1.1625591809320412</v>
      </c>
      <c r="AD10" s="28">
        <f>I10*'10. Tipos de cambio'!B10</f>
        <v>7510.7828399999999</v>
      </c>
      <c r="AE10" s="28">
        <f>I10*'10. Tipos de cambio'!C10</f>
        <v>7853.6962742172236</v>
      </c>
      <c r="AG10" s="28">
        <f t="shared" si="7"/>
        <v>342.91343421722377</v>
      </c>
      <c r="AI10" s="28">
        <f>'15. TGpetrorecalculo'!P10*'7. Tasas de ganancia'!K9</f>
        <v>70716520.324344456</v>
      </c>
      <c r="AJ10" s="8" t="b">
        <f t="shared" si="9"/>
        <v>1</v>
      </c>
    </row>
    <row r="11" spans="1:36" x14ac:dyDescent="0.4">
      <c r="A11" s="46">
        <v>1969</v>
      </c>
      <c r="B11" s="28">
        <v>1311846500</v>
      </c>
      <c r="C11" s="28">
        <v>1.91</v>
      </c>
      <c r="D11" s="8">
        <f>C11*'10. Tipos de cambio'!C11</f>
        <v>8.1844198006277793</v>
      </c>
      <c r="E11" s="28">
        <f t="shared" si="1"/>
        <v>10736702469.984251</v>
      </c>
      <c r="F11" s="28">
        <f t="shared" si="2"/>
        <v>10736.702469984251</v>
      </c>
      <c r="G11" s="28">
        <f>F11-'2. Consumo Intermedio'!C11-'3. Remuneraciones'!C11-'5. Consumo capital fijo'!C11</f>
        <v>8273.0528724393789</v>
      </c>
      <c r="H11" s="28">
        <f>G11/'11. Precios'!H11</f>
        <v>141435137.01388022</v>
      </c>
      <c r="I11" s="71">
        <v>1726.12048</v>
      </c>
      <c r="J11" s="28">
        <f>'9. Renta de la tierra petrolera'!F10</f>
        <v>4772.411178187228</v>
      </c>
      <c r="K11" s="28">
        <f>J11/'11. Precios'!H11</f>
        <v>81588579.123205662</v>
      </c>
      <c r="L11" s="33"/>
      <c r="M11" s="28">
        <f>H11/'10. Tipos de cambio'!$C$56</f>
        <v>4379.0573918954915</v>
      </c>
      <c r="N11" s="28">
        <f>K11/'10. Tipos de cambio'!$C$56</f>
        <v>2526.1125208841204</v>
      </c>
      <c r="O11" s="28">
        <f>P11/'10. Tipos de cambio'!$C$56</f>
        <v>3604.2847024652147</v>
      </c>
      <c r="P11" s="69">
        <f>H11-('7. Tasas de ganancia'!I10*'15. TGpetrorecalculo'!P11)</f>
        <v>116411468.29307555</v>
      </c>
      <c r="Q11" s="33">
        <f t="shared" si="3"/>
        <v>0.70086375783698251</v>
      </c>
      <c r="R11" s="33">
        <f>P11/'16. TGTotal1=2014'!G11</f>
        <v>0.41266002479123737</v>
      </c>
      <c r="S11" s="33">
        <f>'9. Renta de la tierra petrolera'!B10/'6. Plusvalía '!C10</f>
        <v>0.7536699932342511</v>
      </c>
      <c r="T11" s="28">
        <f t="shared" si="4"/>
        <v>25023668.720804676</v>
      </c>
      <c r="U11" s="33">
        <f>P11/'16. TGTotal1=2014'!B11</f>
        <v>0.1468305482292491</v>
      </c>
      <c r="V11" s="28">
        <f>[1]Deuda!N11/'11. Precios'!H11</f>
        <v>471317.69862406625</v>
      </c>
      <c r="W11" s="28">
        <f t="shared" si="5"/>
        <v>116882785.99169961</v>
      </c>
      <c r="X11" s="33">
        <f t="shared" si="6"/>
        <v>0.69803759750387584</v>
      </c>
      <c r="Z11" s="28">
        <f t="shared" si="0"/>
        <v>1311.8465000000001</v>
      </c>
      <c r="AA11" s="28">
        <f>'15. TGpetrorecalculo'!S11*'7. Tasas de ganancia'!I10</f>
        <v>1463.7249184359878</v>
      </c>
      <c r="AB11" s="28">
        <f t="shared" si="8"/>
        <v>1.1157745349291914</v>
      </c>
      <c r="AD11" s="28">
        <f>I11*'10. Tipos de cambio'!B11</f>
        <v>7594.9301120000009</v>
      </c>
      <c r="AE11" s="28">
        <f>I11*'10. Tipos de cambio'!C11</f>
        <v>7396.4893375817419</v>
      </c>
      <c r="AG11" s="28">
        <f t="shared" si="7"/>
        <v>-198.44077441825902</v>
      </c>
      <c r="AI11" s="28">
        <f>'15. TGpetrorecalculo'!P11*'7. Tasas de ganancia'!K10</f>
        <v>64872851.796879403</v>
      </c>
      <c r="AJ11" s="8" t="b">
        <f t="shared" si="9"/>
        <v>1</v>
      </c>
    </row>
    <row r="12" spans="1:36" x14ac:dyDescent="0.4">
      <c r="A12" s="46">
        <v>1970</v>
      </c>
      <c r="B12" s="28">
        <v>1353420000</v>
      </c>
      <c r="C12" s="28">
        <v>1.9</v>
      </c>
      <c r="D12" s="8">
        <f>C12*'10. Tipos de cambio'!C12</f>
        <v>7.686373923786225</v>
      </c>
      <c r="E12" s="28">
        <f t="shared" si="1"/>
        <v>10402892195.930752</v>
      </c>
      <c r="F12" s="28">
        <f t="shared" si="2"/>
        <v>10402.892195930752</v>
      </c>
      <c r="G12" s="28">
        <f>F12-'2. Consumo Intermedio'!C12-'3. Remuneraciones'!C12-'5. Consumo capital fijo'!C12</f>
        <v>7690.3553279093048</v>
      </c>
      <c r="H12" s="28">
        <f>G12/'11. Precios'!H12</f>
        <v>128250311.04485288</v>
      </c>
      <c r="I12" s="71">
        <v>1688.4102999999998</v>
      </c>
      <c r="J12" s="28">
        <f>'9. Renta de la tierra petrolera'!F11</f>
        <v>4786.9306149191107</v>
      </c>
      <c r="K12" s="28">
        <f>J12/'11. Precios'!H12</f>
        <v>79830555.824317962</v>
      </c>
      <c r="L12" s="33"/>
      <c r="M12" s="28">
        <f>H12/'10. Tipos de cambio'!$C$56</f>
        <v>3970.8341537417464</v>
      </c>
      <c r="N12" s="28">
        <f>K12/'10. Tipos de cambio'!$C$56</f>
        <v>2471.6813159893768</v>
      </c>
      <c r="O12" s="28">
        <f>P12/'10. Tipos de cambio'!$C$56</f>
        <v>3090.7825563016609</v>
      </c>
      <c r="P12" s="69">
        <f>H12-('7. Tasas de ganancia'!I11*'15. TGpetrorecalculo'!P12)</f>
        <v>99826335.946105599</v>
      </c>
      <c r="Q12" s="33">
        <f t="shared" si="3"/>
        <v>0.79969433985253158</v>
      </c>
      <c r="R12" s="33">
        <f>P12/'16. TGTotal1=2014'!G12</f>
        <v>0.31282135263494965</v>
      </c>
      <c r="S12" s="33">
        <f>'9. Renta de la tierra petrolera'!B11/'6. Plusvalía '!C11</f>
        <v>0.7423415002483299</v>
      </c>
      <c r="T12" s="28">
        <f t="shared" si="4"/>
        <v>28423975.098747283</v>
      </c>
      <c r="U12" s="33">
        <f>P12/'16. TGTotal1=2014'!B12</f>
        <v>0.11357051440158156</v>
      </c>
      <c r="V12" s="28">
        <f>[1]Deuda!N12/'11. Precios'!H12</f>
        <v>434057.86532103486</v>
      </c>
      <c r="W12" s="28">
        <f t="shared" si="5"/>
        <v>100260393.81142664</v>
      </c>
      <c r="X12" s="33">
        <f t="shared" si="6"/>
        <v>0.79623221882078532</v>
      </c>
      <c r="Z12" s="28">
        <f t="shared" si="0"/>
        <v>1353.42</v>
      </c>
      <c r="AA12" s="28">
        <f>'15. TGpetrorecalculo'!S12*'7. Tasas de ganancia'!I11</f>
        <v>1704.4049761763554</v>
      </c>
      <c r="AB12" s="28">
        <f t="shared" si="8"/>
        <v>1.2593318971024186</v>
      </c>
      <c r="AD12" s="28">
        <f>I12*'10. Tipos de cambio'!B12</f>
        <v>7429.0053199999993</v>
      </c>
      <c r="AE12" s="28">
        <f>I12*'10. Tipos de cambio'!C12</f>
        <v>6830.3962645116189</v>
      </c>
      <c r="AG12" s="28">
        <f t="shared" si="7"/>
        <v>-598.60905548838036</v>
      </c>
      <c r="AI12" s="28">
        <f>'15. TGpetrorecalculo'!P12*'7. Tasas de ganancia'!K11</f>
        <v>46357820.255060993</v>
      </c>
      <c r="AJ12" s="8" t="b">
        <f t="shared" si="9"/>
        <v>1</v>
      </c>
    </row>
    <row r="13" spans="1:36" x14ac:dyDescent="0.4">
      <c r="A13" s="46">
        <v>1971</v>
      </c>
      <c r="B13" s="28">
        <v>1295421500</v>
      </c>
      <c r="C13" s="28">
        <v>2.4300000000000002</v>
      </c>
      <c r="D13" s="8">
        <f>C13*'10. Tipos de cambio'!C13</f>
        <v>10.037337085462815</v>
      </c>
      <c r="E13" s="28">
        <f t="shared" si="1"/>
        <v>13002582263.255867</v>
      </c>
      <c r="F13" s="28">
        <f t="shared" si="2"/>
        <v>13002.582263255867</v>
      </c>
      <c r="G13" s="28">
        <f>F13-'2. Consumo Intermedio'!C13-'3. Remuneraciones'!C13-'5. Consumo capital fijo'!C13</f>
        <v>10002.987955959507</v>
      </c>
      <c r="H13" s="28">
        <f>G13/'11. Precios'!H13</f>
        <v>161582836.60283819</v>
      </c>
      <c r="I13" s="71">
        <v>2052.3172500000001</v>
      </c>
      <c r="J13" s="28">
        <f>'9. Renta de la tierra petrolera'!F12</f>
        <v>6212.1108477740418</v>
      </c>
      <c r="K13" s="28">
        <f>J13/'11. Precios'!H13</f>
        <v>100347065.9460879</v>
      </c>
      <c r="L13" s="33"/>
      <c r="M13" s="28">
        <f>H13/'10. Tipos de cambio'!$C$56</f>
        <v>5002.8623011809232</v>
      </c>
      <c r="N13" s="28">
        <f>K13/'10. Tipos de cambio'!$C$56</f>
        <v>3106.9051875215141</v>
      </c>
      <c r="O13" s="28">
        <f>P13/'10. Tipos de cambio'!$C$56</f>
        <v>4143.3791526969653</v>
      </c>
      <c r="P13" s="69">
        <f>H13-('7. Tasas de ganancia'!I12*'15. TGpetrorecalculo'!P13)</f>
        <v>133823182.87189417</v>
      </c>
      <c r="Q13" s="33">
        <f t="shared" si="3"/>
        <v>0.74984814882297202</v>
      </c>
      <c r="R13" s="33">
        <f>P13/'16. TGTotal1=2014'!G13</f>
        <v>0.38666815420261041</v>
      </c>
      <c r="S13" s="33">
        <f>'9. Renta de la tierra petrolera'!B12/'6. Plusvalía '!C12</f>
        <v>0.78035499960567178</v>
      </c>
      <c r="T13" s="28">
        <f t="shared" si="4"/>
        <v>27759653.730944023</v>
      </c>
      <c r="U13" s="33">
        <f>P13/'16. TGTotal1=2014'!B13</f>
        <v>0.14153814797014427</v>
      </c>
      <c r="V13" s="28">
        <f>[1]Deuda!N13/'11. Precios'!H13</f>
        <v>2991905.3031887501</v>
      </c>
      <c r="W13" s="28">
        <f t="shared" si="5"/>
        <v>136815088.17508292</v>
      </c>
      <c r="X13" s="33">
        <f t="shared" si="6"/>
        <v>0.7334502888868023</v>
      </c>
      <c r="Z13" s="28">
        <f t="shared" si="0"/>
        <v>1295.4214999999999</v>
      </c>
      <c r="AA13" s="28">
        <f>'15. TGpetrorecalculo'!S13*'7. Tasas de ganancia'!I12</f>
        <v>1718.4961458175198</v>
      </c>
      <c r="AB13" s="28">
        <f t="shared" si="8"/>
        <v>1.3265922680899769</v>
      </c>
      <c r="AD13" s="28">
        <f>I13*'10. Tipos de cambio'!B13</f>
        <v>9023.4232530749996</v>
      </c>
      <c r="AE13" s="28">
        <f>I13*'10. Tipos de cambio'!C13</f>
        <v>8477.2839689547563</v>
      </c>
      <c r="AG13" s="28">
        <f t="shared" si="7"/>
        <v>-546.13928412024325</v>
      </c>
      <c r="AI13" s="28">
        <f>'15. TGpetrorecalculo'!P13*'7. Tasas de ganancia'!K12</f>
        <v>62958308.216697015</v>
      </c>
      <c r="AJ13" s="8" t="b">
        <f t="shared" si="9"/>
        <v>1</v>
      </c>
    </row>
    <row r="14" spans="1:36" x14ac:dyDescent="0.4">
      <c r="A14" s="46">
        <v>1972</v>
      </c>
      <c r="B14" s="28">
        <v>1175263500</v>
      </c>
      <c r="C14" s="28">
        <v>2.93</v>
      </c>
      <c r="D14" s="8">
        <f>C14*'10. Tipos de cambio'!C14</f>
        <v>11.453326955827896</v>
      </c>
      <c r="E14" s="28">
        <f t="shared" si="1"/>
        <v>13460677124.750637</v>
      </c>
      <c r="F14" s="28">
        <f t="shared" si="2"/>
        <v>13460.677124750637</v>
      </c>
      <c r="G14" s="28">
        <f>F14-'2. Consumo Intermedio'!C14-'3. Remuneraciones'!C14-'5. Consumo capital fijo'!C14</f>
        <v>10371.785549684198</v>
      </c>
      <c r="H14" s="28">
        <f>G14/'11. Precios'!H14</f>
        <v>162961308.14711142</v>
      </c>
      <c r="I14" s="71">
        <v>2286.7800300000004</v>
      </c>
      <c r="J14" s="28">
        <f>'9. Renta de la tierra petrolera'!F13</f>
        <v>5859.9970251659015</v>
      </c>
      <c r="K14" s="28">
        <f>J14/'11. Precios'!H14</f>
        <v>92072167.939134955</v>
      </c>
      <c r="L14" s="33"/>
      <c r="M14" s="28">
        <f>H14/'10. Tipos de cambio'!$C$56</f>
        <v>5045.5419784726764</v>
      </c>
      <c r="N14" s="28">
        <f>K14/'10. Tipos de cambio'!$C$56</f>
        <v>2850.7011490514105</v>
      </c>
      <c r="O14" s="28">
        <f>P14/'10. Tipos de cambio'!$C$56</f>
        <v>4244.5759383091317</v>
      </c>
      <c r="P14" s="69">
        <f>H14-('7. Tasas de ganancia'!I13*'15. TGpetrorecalculo'!P14)</f>
        <v>137091644.5424149</v>
      </c>
      <c r="Q14" s="33">
        <f t="shared" si="3"/>
        <v>0.67161035412810055</v>
      </c>
      <c r="R14" s="33">
        <f>P14/'16. TGTotal1=2014'!G14</f>
        <v>0.39882058398863041</v>
      </c>
      <c r="S14" s="33">
        <f>'9. Renta de la tierra petrolera'!B13/'6. Plusvalía '!C13</f>
        <v>0.78767340902126459</v>
      </c>
      <c r="T14" s="28">
        <f t="shared" si="4"/>
        <v>25869663.604696512</v>
      </c>
      <c r="U14" s="33">
        <f>P14/'16. TGTotal1=2014'!B14</f>
        <v>0.13697999516466175</v>
      </c>
      <c r="V14" s="28">
        <f>[1]Deuda!N14/'11. Precios'!H14</f>
        <v>3870113.4666550462</v>
      </c>
      <c r="W14" s="28">
        <f t="shared" si="5"/>
        <v>140961758.00906995</v>
      </c>
      <c r="X14" s="33">
        <f t="shared" si="6"/>
        <v>0.65317125183137059</v>
      </c>
      <c r="Z14" s="28">
        <f t="shared" si="0"/>
        <v>1175.2635</v>
      </c>
      <c r="AA14" s="28">
        <f>'15. TGpetrorecalculo'!S14*'7. Tasas de ganancia'!I13</f>
        <v>1646.492693272716</v>
      </c>
      <c r="AB14" s="28">
        <f t="shared" si="8"/>
        <v>1.4009562053724258</v>
      </c>
      <c r="AD14" s="28">
        <f>I14*'10. Tipos de cambio'!B14</f>
        <v>9833.1541290000005</v>
      </c>
      <c r="AE14" s="28">
        <f>I14*'10. Tipos de cambio'!C14</f>
        <v>8938.9895425419545</v>
      </c>
      <c r="AG14" s="28">
        <f t="shared" si="7"/>
        <v>-894.16458645804596</v>
      </c>
      <c r="AI14" s="28">
        <f>'15. TGpetrorecalculo'!P14*'7. Tasas de ganancia'!K13</f>
        <v>66991952.505804196</v>
      </c>
      <c r="AJ14" s="8" t="b">
        <f t="shared" si="9"/>
        <v>1</v>
      </c>
    </row>
    <row r="15" spans="1:36" x14ac:dyDescent="0.4">
      <c r="A15" s="46">
        <v>1973</v>
      </c>
      <c r="B15" s="28">
        <v>1228590000</v>
      </c>
      <c r="C15" s="28">
        <v>4.2300000000000004</v>
      </c>
      <c r="D15" s="8">
        <f>C15*'10. Tipos de cambio'!C15</f>
        <v>17.114300301167404</v>
      </c>
      <c r="E15" s="28">
        <f t="shared" si="1"/>
        <v>21026458207.011261</v>
      </c>
      <c r="F15" s="28">
        <f t="shared" si="2"/>
        <v>21026.458207011259</v>
      </c>
      <c r="G15" s="28">
        <f>F15-'2. Consumo Intermedio'!C15-'3. Remuneraciones'!C15-'5. Consumo capital fijo'!C15</f>
        <v>17444.290466489805</v>
      </c>
      <c r="H15" s="28">
        <f>G15/'11. Precios'!H15</f>
        <v>263255000.76270622</v>
      </c>
      <c r="I15" s="71">
        <v>3278.6391600000002</v>
      </c>
      <c r="J15" s="28">
        <f>'9. Renta de la tierra petrolera'!F14</f>
        <v>10977.810049746946</v>
      </c>
      <c r="K15" s="28">
        <f>J15/'11. Precios'!H15</f>
        <v>165668153.63287768</v>
      </c>
      <c r="L15" s="33"/>
      <c r="M15" s="28">
        <f>H15/'10. Tipos de cambio'!$C$56</f>
        <v>8150.7946425664159</v>
      </c>
      <c r="N15" s="28">
        <f>K15/'10. Tipos de cambio'!$C$56</f>
        <v>5129.3502313822792</v>
      </c>
      <c r="O15" s="28">
        <f>P15/'10. Tipos de cambio'!$C$56</f>
        <v>7330.6602181948883</v>
      </c>
      <c r="P15" s="69">
        <f>H15-('7. Tasas de ganancia'!I14*'15. TGpetrorecalculo'!P15)</f>
        <v>236766235.19058442</v>
      </c>
      <c r="Q15" s="33">
        <f t="shared" si="3"/>
        <v>0.699711905709543</v>
      </c>
      <c r="R15" s="33">
        <f>P15/'16. TGTotal1=2014'!G15</f>
        <v>0.52466563062265237</v>
      </c>
      <c r="S15" s="33">
        <f>'9. Renta de la tierra petrolera'!B14/'6. Plusvalía '!C14</f>
        <v>0.85848041039654899</v>
      </c>
      <c r="T15" s="28">
        <f t="shared" si="4"/>
        <v>26488765.572121799</v>
      </c>
      <c r="U15" s="33">
        <f>P15/'16. TGTotal1=2014'!B15</f>
        <v>0.20452589723633238</v>
      </c>
      <c r="V15" s="28">
        <f>[1]Deuda!N15/'11. Precios'!H15</f>
        <v>3487222.3416974316</v>
      </c>
      <c r="W15" s="28">
        <f t="shared" si="5"/>
        <v>240253457.53228185</v>
      </c>
      <c r="X15" s="33">
        <f t="shared" si="6"/>
        <v>0.6895557522231186</v>
      </c>
      <c r="Z15" s="28">
        <f t="shared" si="0"/>
        <v>1228.5899999999999</v>
      </c>
      <c r="AA15" s="28">
        <f>'15. TGpetrorecalculo'!S15*'7. Tasas de ganancia'!I14</f>
        <v>1755.2476473385466</v>
      </c>
      <c r="AB15" s="28">
        <f t="shared" si="8"/>
        <v>1.4286683493586523</v>
      </c>
      <c r="AD15" s="28">
        <f>I15*'10. Tipos de cambio'!B15</f>
        <v>13813.234644996</v>
      </c>
      <c r="AE15" s="28">
        <f>I15*'10. Tipos de cambio'!C15</f>
        <v>13265.157249032445</v>
      </c>
      <c r="AG15" s="28">
        <f t="shared" si="7"/>
        <v>-548.07739596355532</v>
      </c>
      <c r="AI15" s="28">
        <f>'15. TGpetrorecalculo'!P15*'7. Tasas de ganancia'!K14</f>
        <v>102569922.44264789</v>
      </c>
      <c r="AJ15" s="8" t="b">
        <f t="shared" si="9"/>
        <v>1</v>
      </c>
    </row>
    <row r="16" spans="1:36" x14ac:dyDescent="0.4">
      <c r="A16" s="46">
        <v>1974</v>
      </c>
      <c r="B16" s="28">
        <v>1086349500</v>
      </c>
      <c r="C16" s="28">
        <v>14.06</v>
      </c>
      <c r="D16" s="8">
        <f>C16*'10. Tipos de cambio'!C16</f>
        <v>59.92094880115404</v>
      </c>
      <c r="E16" s="28">
        <f t="shared" si="1"/>
        <v>65095092769.659294</v>
      </c>
      <c r="F16" s="28">
        <f t="shared" si="2"/>
        <v>65095.092769659292</v>
      </c>
      <c r="G16" s="28">
        <f>F16-'2. Consumo Intermedio'!C16-'3. Remuneraciones'!C16-'5. Consumo capital fijo'!C16</f>
        <v>60410.435930006024</v>
      </c>
      <c r="H16" s="28">
        <f>G16/'11. Precios'!H16</f>
        <v>841913351.42092228</v>
      </c>
      <c r="I16" s="71">
        <v>9074.7036200000002</v>
      </c>
      <c r="J16" s="28">
        <f>'9. Renta de la tierra petrolera'!F15</f>
        <v>32690.967560854901</v>
      </c>
      <c r="K16" s="28">
        <f>J16/'11. Precios'!H16</f>
        <v>455599461.19642669</v>
      </c>
      <c r="L16" s="33"/>
      <c r="M16" s="28">
        <f>H16/'10. Tipos de cambio'!$C$56</f>
        <v>26066.97997905203</v>
      </c>
      <c r="N16" s="28">
        <f>K16/'10. Tipos de cambio'!$C$56</f>
        <v>14106.085873837841</v>
      </c>
      <c r="O16" s="28">
        <f>P16/'10. Tipos de cambio'!$C$56</f>
        <v>25105.103701070726</v>
      </c>
      <c r="P16" s="69">
        <f>H16-('7. Tasas de ganancia'!I15*'15. TGpetrorecalculo'!P16)</f>
        <v>810846596.41139269</v>
      </c>
      <c r="Q16" s="33">
        <f t="shared" si="3"/>
        <v>0.56188120319280821</v>
      </c>
      <c r="R16" s="33">
        <f>P16/'16. TGTotal1=2014'!G16</f>
        <v>0.98498170813771413</v>
      </c>
      <c r="S16" s="33">
        <f>'9. Renta de la tierra petrolera'!B15/'6. Plusvalía '!C15</f>
        <v>0.93161673828607405</v>
      </c>
      <c r="T16" s="28">
        <f t="shared" si="4"/>
        <v>31066755.009529591</v>
      </c>
      <c r="U16" s="33">
        <f>P16/'16. TGTotal1=2014'!B16</f>
        <v>0.48960630746511308</v>
      </c>
      <c r="V16" s="28">
        <f>[1]Deuda!N16/'11. Precios'!H16</f>
        <v>-457521.83313305693</v>
      </c>
      <c r="W16" s="28">
        <f t="shared" si="5"/>
        <v>810389074.57825959</v>
      </c>
      <c r="X16" s="33">
        <f t="shared" si="6"/>
        <v>0.562198424791855</v>
      </c>
      <c r="Z16" s="28">
        <f t="shared" si="0"/>
        <v>1086.3495</v>
      </c>
      <c r="AA16" s="28">
        <f>'15. TGpetrorecalculo'!S16*'7. Tasas de ganancia'!I15</f>
        <v>2229.1560169332461</v>
      </c>
      <c r="AB16" s="28">
        <f t="shared" si="8"/>
        <v>2.0519694784535236</v>
      </c>
      <c r="AD16" s="28">
        <f>I16*'10. Tipos de cambio'!B16</f>
        <v>38113.755204000001</v>
      </c>
      <c r="AE16" s="28">
        <f>I16*'10. Tipos de cambio'!C16</f>
        <v>38674.59822188245</v>
      </c>
      <c r="AG16" s="28">
        <f t="shared" si="7"/>
        <v>560.8430178824492</v>
      </c>
      <c r="AI16" s="28">
        <f>'15. TGpetrorecalculo'!P16*'7. Tasas de ganancia'!K15</f>
        <v>418676608.30990255</v>
      </c>
      <c r="AJ16" s="8" t="b">
        <f t="shared" si="9"/>
        <v>1</v>
      </c>
    </row>
    <row r="17" spans="1:36" x14ac:dyDescent="0.4">
      <c r="A17" s="46">
        <v>1975</v>
      </c>
      <c r="B17" s="28">
        <v>856362999.99999988</v>
      </c>
      <c r="C17" s="28">
        <v>13.69</v>
      </c>
      <c r="D17" s="8">
        <f>C17*'10. Tipos de cambio'!C17</f>
        <v>56.133140467620059</v>
      </c>
      <c r="E17" s="28">
        <f t="shared" si="1"/>
        <v>48070344570.272507</v>
      </c>
      <c r="F17" s="28">
        <f t="shared" si="2"/>
        <v>48070.344570272508</v>
      </c>
      <c r="G17" s="28">
        <f>F17-'2. Consumo Intermedio'!C17-'3. Remuneraciones'!C17-'5. Consumo capital fijo'!C17</f>
        <v>41018.721674936751</v>
      </c>
      <c r="H17" s="28">
        <f>G17/'11. Precios'!H17</f>
        <v>518337500.63452351</v>
      </c>
      <c r="I17" s="71">
        <v>7356.2530500000003</v>
      </c>
      <c r="J17" s="28">
        <f>'9. Renta de la tierra petrolera'!F16</f>
        <v>24894.477457140445</v>
      </c>
      <c r="K17" s="28">
        <f>J17/'11. Precios'!H17</f>
        <v>314581749.45079058</v>
      </c>
      <c r="L17" s="33"/>
      <c r="M17" s="28">
        <f>H17/'10. Tipos de cambio'!$C$56</f>
        <v>16048.555624671164</v>
      </c>
      <c r="N17" s="28">
        <f>K17/'10. Tipos de cambio'!$C$56</f>
        <v>9739.9526339250988</v>
      </c>
      <c r="O17" s="28">
        <f>P17/'10. Tipos de cambio'!$C$56</f>
        <v>15288.863673690586</v>
      </c>
      <c r="P17" s="69">
        <f>H17-('7. Tasas de ganancia'!I16*'15. TGpetrorecalculo'!P17)</f>
        <v>493800910.77978969</v>
      </c>
      <c r="Q17" s="33">
        <f t="shared" si="3"/>
        <v>0.63706190609089053</v>
      </c>
      <c r="R17" s="33">
        <f>P17/'16. TGTotal1=2014'!G17</f>
        <v>0.76975708244448626</v>
      </c>
      <c r="S17" s="33">
        <f>'9. Renta de la tierra petrolera'!B16/'6. Plusvalía '!C16</f>
        <v>0.92361428395395484</v>
      </c>
      <c r="T17" s="28">
        <f t="shared" si="4"/>
        <v>24536589.854733825</v>
      </c>
      <c r="U17" s="33">
        <f>P17/'16. TGTotal1=2014'!B17</f>
        <v>0.30908498674821683</v>
      </c>
      <c r="V17" s="28">
        <f>[1]Deuda!N17/'11. Precios'!H17</f>
        <v>1022759.0014516104</v>
      </c>
      <c r="W17" s="28">
        <f t="shared" si="5"/>
        <v>494823669.7812413</v>
      </c>
      <c r="X17" s="33">
        <f t="shared" si="6"/>
        <v>0.63574515259115505</v>
      </c>
      <c r="Z17" s="28">
        <f t="shared" si="0"/>
        <v>856.36299999999983</v>
      </c>
      <c r="AA17" s="28">
        <f>'15. TGpetrorecalculo'!S17*'7. Tasas de ganancia'!I16</f>
        <v>1941.7069937470176</v>
      </c>
      <c r="AB17" s="28">
        <f t="shared" si="8"/>
        <v>2.2673877710118466</v>
      </c>
      <c r="AD17" s="28">
        <f>I17*'10. Tipos de cambio'!B17</f>
        <v>30896.262810000004</v>
      </c>
      <c r="AE17" s="28">
        <f>I17*'10. Tipos de cambio'!C17</f>
        <v>30162.862364573302</v>
      </c>
      <c r="AG17" s="28">
        <f t="shared" si="7"/>
        <v>-733.40044542670148</v>
      </c>
      <c r="AI17" s="28">
        <f>'15. TGpetrorecalculo'!P17*'7. Tasas de ganancia'!K16</f>
        <v>221654481.31595016</v>
      </c>
      <c r="AJ17" s="8" t="b">
        <f t="shared" si="9"/>
        <v>1</v>
      </c>
    </row>
    <row r="18" spans="1:36" x14ac:dyDescent="0.4">
      <c r="A18" s="46">
        <v>1976</v>
      </c>
      <c r="B18" s="28">
        <v>837456365</v>
      </c>
      <c r="C18" s="28">
        <v>14.24</v>
      </c>
      <c r="D18" s="8">
        <f>C18*'10. Tipos de cambio'!C18</f>
        <v>62.12385221477652</v>
      </c>
      <c r="E18" s="28">
        <f t="shared" si="1"/>
        <v>52026015455.583946</v>
      </c>
      <c r="F18" s="28">
        <f t="shared" si="2"/>
        <v>52026.015455583947</v>
      </c>
      <c r="G18" s="28">
        <f>F18-'2. Consumo Intermedio'!C18-'3. Remuneraciones'!C18-'5. Consumo capital fijo'!C18</f>
        <v>44463.175925637181</v>
      </c>
      <c r="H18" s="28">
        <f>G18/'11. Precios'!H18</f>
        <v>522285864.47361326</v>
      </c>
      <c r="I18" s="71">
        <v>7141.7587199999998</v>
      </c>
      <c r="J18" s="28">
        <f>'9. Renta de la tierra petrolera'!F17</f>
        <v>28390.613349920259</v>
      </c>
      <c r="K18" s="28">
        <f>J18/'11. Precios'!H18</f>
        <v>333489808.76216424</v>
      </c>
      <c r="L18" s="33"/>
      <c r="M18" s="28">
        <f>H18/'10. Tipos de cambio'!$C$56</f>
        <v>16170.803265678236</v>
      </c>
      <c r="N18" s="28">
        <f>K18/'10. Tipos de cambio'!$C$56</f>
        <v>10325.37630333296</v>
      </c>
      <c r="O18" s="28">
        <f>P18/'10. Tipos de cambio'!$C$56</f>
        <v>15510.01284311065</v>
      </c>
      <c r="P18" s="69">
        <f>H18-('7. Tasas de ganancia'!I17*'15. TGpetrorecalculo'!P18)</f>
        <v>500943603.89345396</v>
      </c>
      <c r="Q18" s="33">
        <f t="shared" si="3"/>
        <v>0.66572325940525312</v>
      </c>
      <c r="R18" s="33">
        <f>P18/'16. TGTotal1=2014'!G18</f>
        <v>0.76348330345996362</v>
      </c>
      <c r="S18" s="33">
        <f>'9. Renta de la tierra petrolera'!B17/'6. Plusvalía '!C17</f>
        <v>0.93123203570425916</v>
      </c>
      <c r="T18" s="28">
        <f t="shared" si="4"/>
        <v>21342260.580159307</v>
      </c>
      <c r="U18" s="33">
        <f>P18/'16. TGTotal1=2014'!B18</f>
        <v>0.2916236981720508</v>
      </c>
      <c r="V18" s="28">
        <f>[1]Deuda!N18/'11. Precios'!H18</f>
        <v>-134404.75366140465</v>
      </c>
      <c r="W18" s="28">
        <f t="shared" si="5"/>
        <v>500809199.13979256</v>
      </c>
      <c r="X18" s="33">
        <f t="shared" si="6"/>
        <v>0.6659019229977764</v>
      </c>
      <c r="Z18" s="28">
        <f t="shared" si="0"/>
        <v>837.45636500000001</v>
      </c>
      <c r="AA18" s="28">
        <f>'15. TGpetrorecalculo'!S18*'7. Tasas de ganancia'!I17</f>
        <v>1816.9067006682424</v>
      </c>
      <c r="AB18" s="28">
        <f t="shared" si="8"/>
        <v>2.1695538736137521</v>
      </c>
      <c r="AD18" s="28">
        <f>I18*'10. Tipos de cambio'!B18</f>
        <v>30283.199500416002</v>
      </c>
      <c r="AE18" s="28">
        <f>I18*'10. Tipos de cambio'!C18</f>
        <v>31156.851353572438</v>
      </c>
      <c r="AG18" s="28">
        <f t="shared" si="7"/>
        <v>873.65185315643612</v>
      </c>
      <c r="AI18" s="28">
        <f>'15. TGpetrorecalculo'!P18*'7. Tasas de ganancia'!K17</f>
        <v>233276338.45186543</v>
      </c>
      <c r="AJ18" s="8" t="b">
        <f t="shared" si="9"/>
        <v>1</v>
      </c>
    </row>
    <row r="19" spans="1:36" x14ac:dyDescent="0.4">
      <c r="A19" s="46">
        <v>1977</v>
      </c>
      <c r="B19" s="28">
        <v>816833135</v>
      </c>
      <c r="C19" s="28">
        <v>13.81</v>
      </c>
      <c r="D19" s="8">
        <f>C19*'10. Tipos de cambio'!C19</f>
        <v>59.151119971679478</v>
      </c>
      <c r="E19" s="28">
        <f t="shared" si="1"/>
        <v>48316594765.228058</v>
      </c>
      <c r="F19" s="28">
        <f t="shared" si="2"/>
        <v>48316.594765228059</v>
      </c>
      <c r="G19" s="28">
        <f>F19-'2. Consumo Intermedio'!C19-'3. Remuneraciones'!C19-'5. Consumo capital fijo'!C19</f>
        <v>40505.860908804396</v>
      </c>
      <c r="H19" s="28">
        <f>G19/'11. Precios'!H19</f>
        <v>441542848.12595612</v>
      </c>
      <c r="I19" s="71">
        <v>6658.7953200000002</v>
      </c>
      <c r="J19" s="28">
        <f>'9. Renta de la tierra petrolera'!F18</f>
        <v>29521.555394960931</v>
      </c>
      <c r="K19" s="28">
        <f>J19/'11. Precios'!H19</f>
        <v>321806063.56069148</v>
      </c>
      <c r="L19" s="33"/>
      <c r="M19" s="28">
        <f>H19/'10. Tipos de cambio'!$C$56</f>
        <v>13670.87071676398</v>
      </c>
      <c r="N19" s="28">
        <f>K19/'10. Tipos de cambio'!$C$56</f>
        <v>9963.6289195515747</v>
      </c>
      <c r="O19" s="28">
        <f>P19/'10. Tipos de cambio'!$C$56</f>
        <v>13087.960335849186</v>
      </c>
      <c r="P19" s="69">
        <f>H19-('7. Tasas de ganancia'!I18*'15. TGpetrorecalculo'!P19)</f>
        <v>422715963.20225549</v>
      </c>
      <c r="Q19" s="33">
        <f t="shared" si="3"/>
        <v>0.76128202285731517</v>
      </c>
      <c r="R19" s="33">
        <f>P19/'16. TGTotal1=2014'!G19</f>
        <v>0.6187549762330008</v>
      </c>
      <c r="S19" s="33">
        <f>'9. Renta de la tierra petrolera'!B18/'6. Plusvalía '!C18</f>
        <v>0.937663110850396</v>
      </c>
      <c r="T19" s="28">
        <f t="shared" si="4"/>
        <v>18826884.923700631</v>
      </c>
      <c r="U19" s="33">
        <f>P19/'16. TGTotal1=2014'!B19</f>
        <v>0.22756695049717496</v>
      </c>
      <c r="V19" s="28">
        <f>[1]Deuda!N19/'11. Precios'!H19</f>
        <v>882333.658856138</v>
      </c>
      <c r="W19" s="28">
        <f t="shared" si="5"/>
        <v>423598296.86111164</v>
      </c>
      <c r="X19" s="33">
        <f t="shared" si="6"/>
        <v>0.75969631121110115</v>
      </c>
      <c r="Z19" s="28">
        <f t="shared" si="0"/>
        <v>816.83313499999997</v>
      </c>
      <c r="AA19" s="28">
        <f>'15. TGpetrorecalculo'!S19*'7. Tasas de ganancia'!I18</f>
        <v>1727.123846082415</v>
      </c>
      <c r="AB19" s="28">
        <f t="shared" si="8"/>
        <v>2.1144145261472711</v>
      </c>
      <c r="AD19" s="28">
        <f>I19*'10. Tipos de cambio'!B19</f>
        <v>28499.643969600002</v>
      </c>
      <c r="AE19" s="28">
        <f>I19*'10. Tipos de cambio'!C19</f>
        <v>28521.013818984637</v>
      </c>
      <c r="AG19" s="28">
        <f t="shared" si="7"/>
        <v>21.369849384635017</v>
      </c>
      <c r="AI19" s="28">
        <f>'15. TGpetrorecalculo'!P19*'7. Tasas de ganancia'!K18</f>
        <v>158351374.73027501</v>
      </c>
      <c r="AJ19" s="8" t="b">
        <f t="shared" si="9"/>
        <v>1</v>
      </c>
    </row>
    <row r="20" spans="1:36" x14ac:dyDescent="0.4">
      <c r="A20" s="46">
        <v>1978</v>
      </c>
      <c r="B20" s="28">
        <v>790417355</v>
      </c>
      <c r="C20" s="28">
        <v>13.73</v>
      </c>
      <c r="D20" s="8">
        <f>C20*'10. Tipos de cambio'!C20</f>
        <v>57.368758686630578</v>
      </c>
      <c r="E20" s="28">
        <f t="shared" si="1"/>
        <v>45345262500.719818</v>
      </c>
      <c r="F20" s="28">
        <f t="shared" si="2"/>
        <v>45345.262500719815</v>
      </c>
      <c r="G20" s="28">
        <f>F20-'2. Consumo Intermedio'!C20-'3. Remuneraciones'!C20-'5. Consumo capital fijo'!C20</f>
        <v>37093.861316198156</v>
      </c>
      <c r="H20" s="28">
        <f>G20/'11. Precios'!H20</f>
        <v>377263527.73489213</v>
      </c>
      <c r="I20" s="71">
        <v>6237.0172599999996</v>
      </c>
      <c r="J20" s="28">
        <f>'9. Renta de la tierra petrolera'!F19</f>
        <v>26806.805474568704</v>
      </c>
      <c r="K20" s="28">
        <f>J20/'11. Precios'!H20</f>
        <v>272638912.25642127</v>
      </c>
      <c r="L20" s="33"/>
      <c r="M20" s="28">
        <f>H20/'10. Tipos de cambio'!$C$56</f>
        <v>11680.68044970974</v>
      </c>
      <c r="N20" s="28">
        <f>K20/'10. Tipos de cambio'!$C$56</f>
        <v>8441.3355071566148</v>
      </c>
      <c r="O20" s="28">
        <f>P20/'10. Tipos de cambio'!$C$56</f>
        <v>11274.246088987013</v>
      </c>
      <c r="P20" s="69">
        <f>H20-('7. Tasas de ganancia'!I19*'15. TGpetrorecalculo'!P20)</f>
        <v>364136479.06858414</v>
      </c>
      <c r="Q20" s="33">
        <f t="shared" si="3"/>
        <v>0.74872727103254721</v>
      </c>
      <c r="R20" s="33">
        <f>P20/'16. TGTotal1=2014'!G20</f>
        <v>0.63780796520635519</v>
      </c>
      <c r="S20" s="33">
        <f>'9. Renta de la tierra petrolera'!B19/'6. Plusvalía '!C19</f>
        <v>0.94780543191174205</v>
      </c>
      <c r="T20" s="28">
        <f t="shared" si="4"/>
        <v>13127048.666307986</v>
      </c>
      <c r="U20" s="33">
        <f>P20/'16. TGTotal1=2014'!B20</f>
        <v>0.19138695117795212</v>
      </c>
      <c r="V20" s="28">
        <f>[1]Deuda!N20/'11. Precios'!H20</f>
        <v>3071762.9545551059</v>
      </c>
      <c r="W20" s="28">
        <f t="shared" si="5"/>
        <v>367208242.02313924</v>
      </c>
      <c r="X20" s="33">
        <f t="shared" si="6"/>
        <v>0.74246403281776341</v>
      </c>
      <c r="Z20" s="28">
        <f t="shared" si="0"/>
        <v>790.41735500000004</v>
      </c>
      <c r="AA20" s="28">
        <f>'15. TGpetrorecalculo'!S20*'7. Tasas de ganancia'!I19</f>
        <v>1290.6970510575991</v>
      </c>
      <c r="AB20" s="28">
        <f t="shared" si="8"/>
        <v>1.6329310621698065</v>
      </c>
      <c r="AD20" s="28">
        <f>I20*'10. Tipos de cambio'!B20</f>
        <v>26694.4338728</v>
      </c>
      <c r="AE20" s="28">
        <f>I20*'10. Tipos de cambio'!C20</f>
        <v>26060.447058506179</v>
      </c>
      <c r="AG20" s="28">
        <f t="shared" si="7"/>
        <v>-633.98681429382123</v>
      </c>
      <c r="AI20" s="28">
        <f>'15. TGpetrorecalculo'!P20*'7. Tasas de ganancia'!K19</f>
        <v>138888377.08975449</v>
      </c>
      <c r="AJ20" s="8" t="b">
        <f t="shared" si="9"/>
        <v>1</v>
      </c>
    </row>
    <row r="21" spans="1:36" x14ac:dyDescent="0.4">
      <c r="A21" s="46">
        <v>1979</v>
      </c>
      <c r="B21" s="28">
        <v>860088555</v>
      </c>
      <c r="C21" s="28">
        <v>19.27</v>
      </c>
      <c r="D21" s="8">
        <f>C21*'10. Tipos de cambio'!C21</f>
        <v>84.810322938189017</v>
      </c>
      <c r="E21" s="28">
        <f t="shared" si="1"/>
        <v>72944388104.990341</v>
      </c>
      <c r="F21" s="28">
        <f t="shared" si="2"/>
        <v>72944.388104990343</v>
      </c>
      <c r="G21" s="28">
        <f>F21-'2. Consumo Intermedio'!C21-'3. Remuneraciones'!C21-'5. Consumo capital fijo'!C21</f>
        <v>63003.639996157486</v>
      </c>
      <c r="H21" s="28">
        <f>G21/'11. Precios'!H21</f>
        <v>570419826.60128891</v>
      </c>
      <c r="I21" s="71">
        <v>9905.2617499999997</v>
      </c>
      <c r="J21" s="28">
        <f>'9. Renta de la tierra petrolera'!F20</f>
        <v>45336.749438374929</v>
      </c>
      <c r="K21" s="28">
        <f>J21/'11. Precios'!H21</f>
        <v>410468042.08266598</v>
      </c>
      <c r="L21" s="33"/>
      <c r="M21" s="28">
        <f>H21/'10. Tipos de cambio'!$C$56</f>
        <v>17661.107493514704</v>
      </c>
      <c r="N21" s="28">
        <f>K21/'10. Tipos de cambio'!$C$56</f>
        <v>12708.745165938277</v>
      </c>
      <c r="O21" s="28">
        <f>P21/'10. Tipos de cambio'!$C$56</f>
        <v>17227.513662622023</v>
      </c>
      <c r="P21" s="69">
        <f>H21-('7. Tasas de ganancia'!I20*'15. TGpetrorecalculo'!P21)</f>
        <v>556415579.25020897</v>
      </c>
      <c r="Q21" s="33">
        <f t="shared" si="3"/>
        <v>0.73770048393646204</v>
      </c>
      <c r="R21" s="33">
        <f>P21/'16. TGTotal1=2014'!G21</f>
        <v>0.76684183374776604</v>
      </c>
      <c r="S21" s="33">
        <f>'9. Renta de la tierra petrolera'!B20/'6. Plusvalía '!C20</f>
        <v>0.96000259821780576</v>
      </c>
      <c r="T21" s="28">
        <f t="shared" si="4"/>
        <v>14004247.351079941</v>
      </c>
      <c r="U21" s="33">
        <f>P21/'16. TGTotal1=2014'!B21</f>
        <v>0.26442294227702379</v>
      </c>
      <c r="V21" s="28">
        <f>[1]Deuda!N21/'11. Precios'!H21</f>
        <v>338857.46128598234</v>
      </c>
      <c r="W21" s="28">
        <f t="shared" si="5"/>
        <v>556754436.71149492</v>
      </c>
      <c r="X21" s="33">
        <f t="shared" si="6"/>
        <v>0.73725149727970063</v>
      </c>
      <c r="Z21" s="28">
        <f t="shared" si="0"/>
        <v>860.08855500000004</v>
      </c>
      <c r="AA21" s="28">
        <f>'15. TGpetrorecalculo'!S21*'7. Tasas de ganancia'!I20</f>
        <v>1546.7880276561705</v>
      </c>
      <c r="AB21" s="28">
        <f t="shared" si="8"/>
        <v>1.7984055463407143</v>
      </c>
      <c r="AD21" s="28">
        <f>I21*'10. Tipos de cambio'!B21</f>
        <v>42394.52029</v>
      </c>
      <c r="AE21" s="28">
        <f>I21*'10. Tipos de cambio'!C21</f>
        <v>43594.626248302615</v>
      </c>
      <c r="AG21" s="28">
        <f t="shared" si="7"/>
        <v>1200.1059583026145</v>
      </c>
      <c r="AI21" s="28">
        <f>'15. TGpetrorecalculo'!P21*'7. Tasas de ganancia'!K20</f>
        <v>234295147.3950882</v>
      </c>
      <c r="AJ21" s="8" t="b">
        <f t="shared" si="9"/>
        <v>1</v>
      </c>
    </row>
    <row r="22" spans="1:36" x14ac:dyDescent="0.4">
      <c r="A22" s="46">
        <v>1980</v>
      </c>
      <c r="B22" s="28">
        <v>790225000</v>
      </c>
      <c r="C22" s="28">
        <v>31.57</v>
      </c>
      <c r="D22" s="8">
        <f>C22*'10. Tipos de cambio'!C22</f>
        <v>159.56965536249859</v>
      </c>
      <c r="E22" s="28">
        <f t="shared" si="1"/>
        <v>126095930908.83044</v>
      </c>
      <c r="F22" s="28">
        <f t="shared" si="2"/>
        <v>126095.93090883044</v>
      </c>
      <c r="G22" s="28">
        <f>F22-'2. Consumo Intermedio'!C22-'3. Remuneraciones'!C22-'5. Consumo capital fijo'!C22</f>
        <v>113534.44495207767</v>
      </c>
      <c r="H22" s="28">
        <f>G22/'11. Precios'!H22</f>
        <v>845368227.98034334</v>
      </c>
      <c r="I22" s="71">
        <v>14832.46996</v>
      </c>
      <c r="J22" s="28">
        <f>'9. Renta de la tierra petrolera'!F21</f>
        <v>75403.788984939019</v>
      </c>
      <c r="K22" s="28">
        <f>J22/'11. Precios'!H22</f>
        <v>561450469.97946429</v>
      </c>
      <c r="L22" s="33"/>
      <c r="M22" s="28">
        <f>H22/'10. Tipos de cambio'!$C$56</f>
        <v>26173.948466904767</v>
      </c>
      <c r="N22" s="28">
        <f>K22/'10. Tipos de cambio'!$C$56</f>
        <v>17383.401908858654</v>
      </c>
      <c r="O22" s="28">
        <f>P22/'10. Tipos de cambio'!$C$56</f>
        <v>25735.784955207859</v>
      </c>
      <c r="P22" s="69">
        <f>H22-('7. Tasas de ganancia'!I21*'15. TGpetrorecalculo'!P22)</f>
        <v>831216388.72241795</v>
      </c>
      <c r="Q22" s="33">
        <f t="shared" si="3"/>
        <v>0.67545644864198995</v>
      </c>
      <c r="R22" s="33">
        <f>P22/'16. TGTotal1=2014'!G22</f>
        <v>1.085521455524977</v>
      </c>
      <c r="S22" s="33">
        <f>'9. Renta de la tierra petrolera'!B21/'6. Plusvalía '!C21</f>
        <v>0.96391360705469631</v>
      </c>
      <c r="T22" s="28">
        <f t="shared" si="4"/>
        <v>14151839.257925391</v>
      </c>
      <c r="U22" s="33">
        <f>P22/'16. TGTotal1=2014'!B22</f>
        <v>0.38821484794289463</v>
      </c>
      <c r="V22" s="28">
        <f>[1]Deuda!N22/'11. Precios'!H22</f>
        <v>8347918.0401666891</v>
      </c>
      <c r="W22" s="28">
        <f t="shared" si="5"/>
        <v>839564306.76258469</v>
      </c>
      <c r="X22" s="33">
        <f t="shared" si="6"/>
        <v>0.66874028047292089</v>
      </c>
      <c r="Z22" s="28">
        <f t="shared" si="0"/>
        <v>790.22500000000002</v>
      </c>
      <c r="AA22" s="28">
        <f>'15. TGpetrorecalculo'!S22*'7. Tasas de ganancia'!I21</f>
        <v>1900.6169879818844</v>
      </c>
      <c r="AB22" s="28">
        <f t="shared" si="8"/>
        <v>2.4051592748671382</v>
      </c>
      <c r="AD22" s="28">
        <f>I22*'10. Tipos de cambio'!B22</f>
        <v>63482.971428800003</v>
      </c>
      <c r="AE22" s="28">
        <f>I22*'10. Tipos de cambio'!C22</f>
        <v>74970.292039651991</v>
      </c>
      <c r="AG22" s="28">
        <f t="shared" si="7"/>
        <v>11487.320610851988</v>
      </c>
      <c r="AI22" s="28">
        <f>'15. TGpetrorecalculo'!P22*'7. Tasas de ganancia'!K21</f>
        <v>467354541.59608555</v>
      </c>
      <c r="AJ22" s="8" t="b">
        <f t="shared" si="9"/>
        <v>1</v>
      </c>
    </row>
    <row r="23" spans="1:36" x14ac:dyDescent="0.4">
      <c r="A23" s="46">
        <v>1981</v>
      </c>
      <c r="B23" s="28">
        <v>769529500.00000012</v>
      </c>
      <c r="C23" s="28">
        <v>38.229999999999997</v>
      </c>
      <c r="D23" s="8">
        <f>C23*'10. Tipos de cambio'!C23</f>
        <v>209.38818516165315</v>
      </c>
      <c r="E23" s="28">
        <f t="shared" si="1"/>
        <v>161130385433.3544</v>
      </c>
      <c r="F23" s="28">
        <f t="shared" si="2"/>
        <v>161130.38543335441</v>
      </c>
      <c r="G23" s="28">
        <f>F23-'2. Consumo Intermedio'!C23-'3. Remuneraciones'!C23-'5. Consumo capital fijo'!C23</f>
        <v>146033.63643886973</v>
      </c>
      <c r="H23" s="28">
        <f>G23/'11. Precios'!H23</f>
        <v>937391336.37022007</v>
      </c>
      <c r="I23" s="71">
        <v>17665.700699999998</v>
      </c>
      <c r="J23" s="28">
        <f>'9. Renta de la tierra petrolera'!F22</f>
        <v>91198.902598987828</v>
      </c>
      <c r="K23" s="28">
        <f>J23/'11. Precios'!H23</f>
        <v>585406645.12280905</v>
      </c>
      <c r="L23" s="33"/>
      <c r="M23" s="28">
        <f>H23/'10. Tipos de cambio'!$C$56</f>
        <v>29023.130654074721</v>
      </c>
      <c r="N23" s="28">
        <f>K23/'10. Tipos de cambio'!$C$56</f>
        <v>18125.12329477361</v>
      </c>
      <c r="O23" s="28">
        <f>P23/'10. Tipos de cambio'!$C$56</f>
        <v>28509.498192028554</v>
      </c>
      <c r="P23" s="69">
        <f>H23-('7. Tasas de ganancia'!I22*'15. TGpetrorecalculo'!P23)</f>
        <v>920801995.07071459</v>
      </c>
      <c r="Q23" s="33">
        <f t="shared" si="3"/>
        <v>0.63575735962415214</v>
      </c>
      <c r="R23" s="33">
        <f>P23/'16. TGTotal1=2014'!G23</f>
        <v>1.2571703504833667</v>
      </c>
      <c r="S23" s="33">
        <f>'9. Renta de la tierra petrolera'!B22/'6. Plusvalía '!C22</f>
        <v>0.9535555066019038</v>
      </c>
      <c r="T23" s="28">
        <f t="shared" si="4"/>
        <v>16589341.299505472</v>
      </c>
      <c r="U23" s="33">
        <f>P23/'16. TGTotal1=2014'!B23</f>
        <v>0.43974508394681799</v>
      </c>
      <c r="V23" s="28">
        <f>[1]Deuda!N23/'11. Precios'!H23</f>
        <v>2491470.4675867595</v>
      </c>
      <c r="W23" s="28">
        <f t="shared" si="5"/>
        <v>923293465.53830135</v>
      </c>
      <c r="X23" s="33">
        <f t="shared" si="6"/>
        <v>0.63404179383150239</v>
      </c>
      <c r="Z23" s="28">
        <f t="shared" si="0"/>
        <v>769.5295000000001</v>
      </c>
      <c r="AA23" s="28">
        <f>'15. TGpetrorecalculo'!S23*'7. Tasas de ganancia'!I22</f>
        <v>2584.4081784168666</v>
      </c>
      <c r="AB23" s="28">
        <f t="shared" si="8"/>
        <v>3.3584263870545135</v>
      </c>
      <c r="AD23" s="28">
        <f>I23*'10. Tipos de cambio'!B23</f>
        <v>75609.198995999992</v>
      </c>
      <c r="AE23" s="28">
        <f>I23*'10. Tipos de cambio'!C23</f>
        <v>96756.186481348297</v>
      </c>
      <c r="AG23" s="28">
        <f t="shared" si="7"/>
        <v>21146.987485348305</v>
      </c>
      <c r="AI23" s="28">
        <f>'15. TGpetrorecalculo'!P23*'7. Tasas de ganancia'!K22</f>
        <v>596794279.76220536</v>
      </c>
      <c r="AJ23" s="8" t="b">
        <f t="shared" si="9"/>
        <v>1</v>
      </c>
    </row>
    <row r="24" spans="1:36" x14ac:dyDescent="0.4">
      <c r="A24" s="46">
        <v>1982</v>
      </c>
      <c r="B24" s="28">
        <v>691675000</v>
      </c>
      <c r="C24" s="28">
        <v>33.83</v>
      </c>
      <c r="D24" s="8">
        <f>C24*'10. Tipos de cambio'!C24</f>
        <v>183.9268707696738</v>
      </c>
      <c r="E24" s="28">
        <f t="shared" si="1"/>
        <v>127217618339.61412</v>
      </c>
      <c r="F24" s="28">
        <f t="shared" si="2"/>
        <v>127217.61833961413</v>
      </c>
      <c r="G24" s="28">
        <f>F24-'2. Consumo Intermedio'!C24-'3. Remuneraciones'!C24-'5. Consumo capital fijo'!C24</f>
        <v>106937.58433641493</v>
      </c>
      <c r="H24" s="28">
        <f>G24/'11. Precios'!H24</f>
        <v>625896927.62964106</v>
      </c>
      <c r="I24" s="71">
        <v>13062.896305000002</v>
      </c>
      <c r="J24" s="28">
        <f>'9. Renta de la tierra petrolera'!F23</f>
        <v>67211.199571241086</v>
      </c>
      <c r="K24" s="28">
        <f>J24/'11. Precios'!H24</f>
        <v>393381649.44518459</v>
      </c>
      <c r="L24" s="33"/>
      <c r="M24" s="28">
        <f>H24/'10. Tipos de cambio'!$C$56</f>
        <v>19378.767011992753</v>
      </c>
      <c r="N24" s="28">
        <f>K24/'10. Tipos de cambio'!$C$56</f>
        <v>12179.723201808893</v>
      </c>
      <c r="O24" s="28">
        <f>P24/'10. Tipos de cambio'!$C$56</f>
        <v>18707.938330874484</v>
      </c>
      <c r="P24" s="69">
        <f>H24-('7. Tasas de ganancia'!I23*'15. TGpetrorecalculo'!P24)</f>
        <v>604230450.59227705</v>
      </c>
      <c r="Q24" s="33">
        <f t="shared" si="3"/>
        <v>0.65104572114759385</v>
      </c>
      <c r="R24" s="33">
        <f>P24/'16. TGTotal1=2014'!G24</f>
        <v>0.92568860832589261</v>
      </c>
      <c r="S24" s="33">
        <f>'9. Renta de la tierra petrolera'!B23/'6. Plusvalía '!C23</f>
        <v>0.91223161478852977</v>
      </c>
      <c r="T24" s="28">
        <f t="shared" si="4"/>
        <v>21666477.037364006</v>
      </c>
      <c r="U24" s="33">
        <f>P24/'16. TGTotal1=2014'!B24</f>
        <v>0.30648749875278303</v>
      </c>
      <c r="V24" s="28">
        <f>[1]Deuda!N24/'11. Precios'!H24</f>
        <v>2426062.6484456509</v>
      </c>
      <c r="W24" s="28">
        <f t="shared" si="5"/>
        <v>606656513.24072266</v>
      </c>
      <c r="X24" s="33">
        <f t="shared" si="6"/>
        <v>0.64844214289196933</v>
      </c>
      <c r="Z24" s="28">
        <f t="shared" si="0"/>
        <v>691.67499999999995</v>
      </c>
      <c r="AA24" s="28">
        <f>'15. TGpetrorecalculo'!S24*'7. Tasas de ganancia'!I23</f>
        <v>3701.8247145432742</v>
      </c>
      <c r="AB24" s="28">
        <f t="shared" si="8"/>
        <v>5.3519712502884653</v>
      </c>
      <c r="AD24" s="28">
        <f>I24*'10. Tipos de cambio'!B24</f>
        <v>55952.303743206503</v>
      </c>
      <c r="AE24" s="28">
        <f>I24*'10. Tipos de cambio'!C24</f>
        <v>71020.326354341858</v>
      </c>
      <c r="AG24" s="28">
        <f t="shared" si="7"/>
        <v>15068.022611135355</v>
      </c>
      <c r="AI24" s="28">
        <f>'15. TGpetrorecalculo'!P24*'7. Tasas de ganancia'!K23</f>
        <v>400703707.00752878</v>
      </c>
      <c r="AJ24" s="8" t="b">
        <f t="shared" si="9"/>
        <v>1</v>
      </c>
    </row>
    <row r="25" spans="1:36" x14ac:dyDescent="0.4">
      <c r="A25" s="46">
        <v>1983</v>
      </c>
      <c r="B25" s="28">
        <v>657292000</v>
      </c>
      <c r="C25" s="28">
        <v>29.65</v>
      </c>
      <c r="D25" s="8">
        <f>C25*'10. Tipos de cambio'!C25</f>
        <v>175.95085226385518</v>
      </c>
      <c r="E25" s="28">
        <f t="shared" si="1"/>
        <v>115651087586.2139</v>
      </c>
      <c r="F25" s="28">
        <f t="shared" si="2"/>
        <v>115651.08758621389</v>
      </c>
      <c r="G25" s="28">
        <f>F25-'2. Consumo Intermedio'!C25-'3. Remuneraciones'!C25-'5. Consumo capital fijo'!C25</f>
        <v>98159.675469582362</v>
      </c>
      <c r="H25" s="28">
        <f>G25/'11. Precios'!H25</f>
        <v>540334469.05870116</v>
      </c>
      <c r="I25" s="71">
        <v>10570.091574999999</v>
      </c>
      <c r="J25" s="28">
        <f>'9. Renta de la tierra petrolera'!F24</f>
        <v>61217.347249013648</v>
      </c>
      <c r="K25" s="28">
        <f>J25/'11. Precios'!H25</f>
        <v>336979952.96681744</v>
      </c>
      <c r="L25" s="33"/>
      <c r="M25" s="28">
        <f>H25/'10. Tipos de cambio'!$C$56</f>
        <v>16729.616846167584</v>
      </c>
      <c r="N25" s="28">
        <f>K25/'10. Tipos de cambio'!$C$56</f>
        <v>10433.436733724227</v>
      </c>
      <c r="O25" s="28">
        <f>P25/'10. Tipos de cambio'!$C$56</f>
        <v>16003.92376411222</v>
      </c>
      <c r="P25" s="69">
        <f>H25-('7. Tasas de ganancia'!I24*'15. TGpetrorecalculo'!P25)</f>
        <v>516895977.32290363</v>
      </c>
      <c r="Q25" s="33">
        <f t="shared" si="3"/>
        <v>0.65192991965636227</v>
      </c>
      <c r="R25" s="33">
        <f>P25/'16. TGTotal1=2014'!G25</f>
        <v>0.91109548943034557</v>
      </c>
      <c r="S25" s="33">
        <f>'9. Renta de la tierra petrolera'!B24/'6. Plusvalía '!C24</f>
        <v>0.87188669172342914</v>
      </c>
      <c r="T25" s="28">
        <f t="shared" si="4"/>
        <v>23438491.735797524</v>
      </c>
      <c r="U25" s="33">
        <f>P25/'16. TGTotal1=2014'!B25</f>
        <v>0.27645579521185148</v>
      </c>
      <c r="V25" s="28">
        <f>[1]Deuda!N25/'11. Precios'!H25</f>
        <v>-1615725.4837618794</v>
      </c>
      <c r="W25" s="28">
        <f t="shared" si="5"/>
        <v>515280251.83914173</v>
      </c>
      <c r="X25" s="33">
        <f t="shared" si="6"/>
        <v>0.65397412721342674</v>
      </c>
      <c r="Z25" s="28">
        <f t="shared" si="0"/>
        <v>657.29200000000003</v>
      </c>
      <c r="AA25" s="28">
        <f>'15. TGpetrorecalculo'!S25*'7. Tasas de ganancia'!I24</f>
        <v>4257.945539344124</v>
      </c>
      <c r="AB25" s="28">
        <f t="shared" si="8"/>
        <v>6.4780121153826968</v>
      </c>
      <c r="AD25" s="28">
        <f>I25*'10. Tipos de cambio'!B25</f>
        <v>45372.1180856875</v>
      </c>
      <c r="AE25" s="28">
        <f>I25*'10. Tipos de cambio'!C25</f>
        <v>62725.68705322918</v>
      </c>
      <c r="AG25" s="28">
        <f t="shared" si="7"/>
        <v>17353.56896754168</v>
      </c>
      <c r="AI25" s="28">
        <f>'15. TGpetrorecalculo'!P25*'7. Tasas de ganancia'!K24</f>
        <v>380821696.3934688</v>
      </c>
      <c r="AJ25" s="8" t="b">
        <f t="shared" si="9"/>
        <v>1</v>
      </c>
    </row>
    <row r="26" spans="1:36" x14ac:dyDescent="0.4">
      <c r="A26" s="46">
        <v>1984</v>
      </c>
      <c r="B26" s="28">
        <v>618857500</v>
      </c>
      <c r="C26" s="28">
        <v>31.78</v>
      </c>
      <c r="D26" s="8">
        <f>C26*'10. Tipos de cambio'!C26</f>
        <v>214.73279088512274</v>
      </c>
      <c r="E26" s="28">
        <f t="shared" si="1"/>
        <v>132888998135.18985</v>
      </c>
      <c r="F26" s="28">
        <f t="shared" si="2"/>
        <v>132888.99813518985</v>
      </c>
      <c r="G26" s="28">
        <f>F26-'2. Consumo Intermedio'!C26-'3. Remuneraciones'!C26-'5. Consumo capital fijo'!C26</f>
        <v>113767.46646727937</v>
      </c>
      <c r="H26" s="28">
        <f>G26/'11. Precios'!H26</f>
        <v>561229700.96732116</v>
      </c>
      <c r="I26" s="71">
        <v>11586.940329999999</v>
      </c>
      <c r="J26" s="28">
        <f>'9. Renta de la tierra petrolera'!F25</f>
        <v>73116.004843500792</v>
      </c>
      <c r="K26" s="28">
        <f>J26/'11. Precios'!H26</f>
        <v>360690756.40394247</v>
      </c>
      <c r="L26" s="33"/>
      <c r="M26" s="28">
        <f>H26/'10. Tipos de cambio'!$C$56</f>
        <v>17376.566548177158</v>
      </c>
      <c r="N26" s="28">
        <f>K26/'10. Tipos de cambio'!$C$56</f>
        <v>11167.561020314579</v>
      </c>
      <c r="O26" s="28">
        <f>P26/'10. Tipos de cambio'!$C$56</f>
        <v>16587.651430893126</v>
      </c>
      <c r="P26" s="69">
        <f>H26-('7. Tasas de ganancia'!I25*'15. TGpetrorecalculo'!P26)</f>
        <v>535749259.00921965</v>
      </c>
      <c r="Q26" s="33">
        <f t="shared" si="3"/>
        <v>0.67324546014488351</v>
      </c>
      <c r="R26" s="33">
        <f>P26/'16. TGTotal1=2014'!G26</f>
        <v>0.71999651492219996</v>
      </c>
      <c r="S26" s="33">
        <f>'9. Renta de la tierra petrolera'!B25/'6. Plusvalía '!C25</f>
        <v>0.90482018958079913</v>
      </c>
      <c r="T26" s="28">
        <f t="shared" si="4"/>
        <v>25480441.958101511</v>
      </c>
      <c r="U26" s="33">
        <f>P26/'16. TGTotal1=2014'!B26</f>
        <v>0.26432844526013483</v>
      </c>
      <c r="V26" s="28">
        <f>[1]Deuda!N26/'11. Precios'!H26</f>
        <v>-410531.68846642639</v>
      </c>
      <c r="W26" s="28">
        <f t="shared" si="5"/>
        <v>535338727.32075322</v>
      </c>
      <c r="X26" s="33">
        <f t="shared" si="6"/>
        <v>0.67376174746242712</v>
      </c>
      <c r="Z26" s="28">
        <f t="shared" si="0"/>
        <v>618.85749999999996</v>
      </c>
      <c r="AA26" s="28">
        <f>'15. TGpetrorecalculo'!S26*'7. Tasas de ganancia'!I25</f>
        <v>5165.1673477782706</v>
      </c>
      <c r="AB26" s="28">
        <f t="shared" si="8"/>
        <v>8.3462951451315863</v>
      </c>
      <c r="AD26" s="28">
        <f>I26*'10. Tipos de cambio'!B26</f>
        <v>66580.876524245992</v>
      </c>
      <c r="AE26" s="28">
        <f>I26*'10. Tipos de cambio'!C26</f>
        <v>78291.253457529412</v>
      </c>
      <c r="AG26" s="28">
        <f t="shared" si="7"/>
        <v>11710.37693328342</v>
      </c>
      <c r="AI26" s="28">
        <f>'15. TGpetrorecalculo'!P26*'7. Tasas de ganancia'!K25</f>
        <v>319001667.29516172</v>
      </c>
      <c r="AJ26" s="8" t="b">
        <f t="shared" si="9"/>
        <v>1</v>
      </c>
    </row>
    <row r="27" spans="1:36" x14ac:dyDescent="0.4">
      <c r="A27" s="46">
        <v>1985</v>
      </c>
      <c r="B27" s="28">
        <v>570860000</v>
      </c>
      <c r="C27" s="28">
        <v>30.84</v>
      </c>
      <c r="D27" s="8">
        <f>C27*'10. Tipos de cambio'!C27</f>
        <v>228.76101808594774</v>
      </c>
      <c r="E27" s="28">
        <f t="shared" si="1"/>
        <v>130590514784.54413</v>
      </c>
      <c r="F27" s="28">
        <f t="shared" si="2"/>
        <v>130590.51478454412</v>
      </c>
      <c r="G27" s="28">
        <f>F27-'2. Consumo Intermedio'!C27-'3. Remuneraciones'!C27-'5. Consumo capital fijo'!C27</f>
        <v>110156.90812059407</v>
      </c>
      <c r="H27" s="28">
        <f>G27/'11. Precios'!H27</f>
        <v>487884944.71875542</v>
      </c>
      <c r="I27" s="71">
        <v>9296.8259399999988</v>
      </c>
      <c r="J27" s="28">
        <f>'9. Renta de la tierra petrolera'!F26</f>
        <v>68722.65725934504</v>
      </c>
      <c r="K27" s="28">
        <f>J27/'11. Precios'!H27</f>
        <v>304372648.16107577</v>
      </c>
      <c r="L27" s="33"/>
      <c r="M27" s="28">
        <f>H27/'10. Tipos de cambio'!$C$56</f>
        <v>15105.695930110485</v>
      </c>
      <c r="N27" s="28">
        <f>K27/'10. Tipos de cambio'!$C$56</f>
        <v>9423.8625773011354</v>
      </c>
      <c r="O27" s="28">
        <f>P27/'10. Tipos de cambio'!$C$56</f>
        <v>14384.694115209739</v>
      </c>
      <c r="P27" s="69">
        <f>H27-('7. Tasas de ganancia'!I26*'15. TGpetrorecalculo'!P27)</f>
        <v>464597971.8952266</v>
      </c>
      <c r="Q27" s="33">
        <f t="shared" si="3"/>
        <v>0.65513124588007476</v>
      </c>
      <c r="R27" s="33">
        <f>P27/'16. TGTotal1=2014'!G27</f>
        <v>0.6737763441447594</v>
      </c>
      <c r="S27" s="33">
        <f>'9. Renta de la tierra petrolera'!B26/'6. Plusvalía '!C26</f>
        <v>0.88663949759804772</v>
      </c>
      <c r="T27" s="28">
        <f t="shared" si="4"/>
        <v>23286972.823528826</v>
      </c>
      <c r="U27" s="33">
        <f>P27/'16. TGTotal1=2014'!B27</f>
        <v>0.23096484138773357</v>
      </c>
      <c r="V27" s="28">
        <f>[1]Deuda!N27/'11. Precios'!H27</f>
        <v>460050.73388682562</v>
      </c>
      <c r="W27" s="28">
        <f t="shared" si="5"/>
        <v>465058022.62911344</v>
      </c>
      <c r="X27" s="33">
        <f t="shared" si="6"/>
        <v>0.65448316844501531</v>
      </c>
      <c r="Z27" s="28">
        <f t="shared" si="0"/>
        <v>570.86</v>
      </c>
      <c r="AA27" s="28">
        <f>'15. TGpetrorecalculo'!S27*'7. Tasas de ganancia'!I26</f>
        <v>5257.8398933932613</v>
      </c>
      <c r="AB27" s="28">
        <f t="shared" si="8"/>
        <v>9.2103841456631415</v>
      </c>
      <c r="AD27" s="28">
        <f>I27*'10. Tipos de cambio'!B27</f>
        <v>55711.229445449993</v>
      </c>
      <c r="AE27" s="28">
        <f>I27*'10. Tipos de cambio'!C27</f>
        <v>68960.809565572243</v>
      </c>
      <c r="AG27" s="28">
        <f t="shared" si="7"/>
        <v>13249.580120122249</v>
      </c>
      <c r="AI27" s="28">
        <f>'15. TGpetrorecalculo'!P27*'7. Tasas de ganancia'!K26</f>
        <v>305747873.62831008</v>
      </c>
      <c r="AJ27" s="8" t="b">
        <f t="shared" si="9"/>
        <v>1</v>
      </c>
    </row>
    <row r="28" spans="1:36" x14ac:dyDescent="0.4">
      <c r="A28" s="46">
        <v>1986</v>
      </c>
      <c r="B28" s="28">
        <v>601702500</v>
      </c>
      <c r="C28" s="28">
        <v>13.82</v>
      </c>
      <c r="D28" s="8">
        <f>C28*'10. Tipos de cambio'!C28</f>
        <v>107.77289862591435</v>
      </c>
      <c r="E28" s="28">
        <f t="shared" si="1"/>
        <v>64847222535.459229</v>
      </c>
      <c r="F28" s="28">
        <f t="shared" si="2"/>
        <v>64847.22253545923</v>
      </c>
      <c r="G28" s="28">
        <f>F28-'2. Consumo Intermedio'!C28-'3. Remuneraciones'!C28-'5. Consumo capital fijo'!C28</f>
        <v>42490.421788137544</v>
      </c>
      <c r="H28" s="28">
        <f>G28/'11. Precios'!H28</f>
        <v>168715118.92370269</v>
      </c>
      <c r="I28" s="71">
        <v>4785.5274100000006</v>
      </c>
      <c r="J28" s="28">
        <f>'9. Renta de la tierra petrolera'!F27</f>
        <v>29477.207911649413</v>
      </c>
      <c r="K28" s="28">
        <f>J28/'11. Precios'!H28</f>
        <v>117044040.25805812</v>
      </c>
      <c r="L28" s="33"/>
      <c r="M28" s="28">
        <f>H28/'10. Tipos de cambio'!$C$56</f>
        <v>5223.6891358535695</v>
      </c>
      <c r="N28" s="28">
        <f>K28/'10. Tipos de cambio'!$C$56</f>
        <v>3623.8701392784933</v>
      </c>
      <c r="O28" s="28">
        <f>P28/'10. Tipos de cambio'!$C$56</f>
        <v>4638.5595881299041</v>
      </c>
      <c r="P28" s="69">
        <f>H28-('7. Tasas de ganancia'!I27*'15. TGpetrorecalculo'!P28)</f>
        <v>149816559.17741346</v>
      </c>
      <c r="Q28" s="33">
        <f t="shared" si="3"/>
        <v>0.78124902147468234</v>
      </c>
      <c r="R28" s="33">
        <f>P28/'16. TGTotal1=2014'!G28</f>
        <v>0.29344684258682591</v>
      </c>
      <c r="S28" s="33">
        <f>'9. Renta de la tierra petrolera'!B27/'6. Plusvalía '!C27</f>
        <v>0.82280362030211085</v>
      </c>
      <c r="T28" s="28">
        <f t="shared" si="4"/>
        <v>18898559.746289223</v>
      </c>
      <c r="U28" s="33">
        <f>P28/'16. TGTotal1=2014'!B28</f>
        <v>7.899090971518441E-2</v>
      </c>
      <c r="V28" s="28">
        <f>[1]Deuda!N28/'11. Precios'!H28</f>
        <v>1988872.8977534939</v>
      </c>
      <c r="W28" s="28">
        <f t="shared" si="5"/>
        <v>151805432.07516697</v>
      </c>
      <c r="X28" s="33">
        <f t="shared" si="6"/>
        <v>0.77101351814672459</v>
      </c>
      <c r="Z28" s="28">
        <f t="shared" si="0"/>
        <v>601.70249999999999</v>
      </c>
      <c r="AA28" s="28">
        <f>'15. TGpetrorecalculo'!S28*'7. Tasas de ganancia'!I27</f>
        <v>4759.5484028392739</v>
      </c>
      <c r="AB28" s="28">
        <f t="shared" si="8"/>
        <v>7.9101356614593987</v>
      </c>
      <c r="AD28" s="28">
        <f>I28*'10. Tipos de cambio'!B28</f>
        <v>35855.564119425006</v>
      </c>
      <c r="AE28" s="28">
        <f>I28*'10. Tipos de cambio'!C28</f>
        <v>37319.114358137813</v>
      </c>
      <c r="AG28" s="28">
        <f t="shared" si="7"/>
        <v>1463.5502387128072</v>
      </c>
      <c r="AI28" s="28">
        <f>'15. TGpetrorecalculo'!P28*'7. Tasas de ganancia'!K27</f>
        <v>80960485.311807483</v>
      </c>
      <c r="AJ28" s="8" t="b">
        <f t="shared" si="9"/>
        <v>1</v>
      </c>
    </row>
    <row r="29" spans="1:36" x14ac:dyDescent="0.4">
      <c r="A29" s="46">
        <v>1987</v>
      </c>
      <c r="B29" s="28">
        <v>575057500</v>
      </c>
      <c r="C29" s="28">
        <v>18.3</v>
      </c>
      <c r="D29" s="8">
        <f>C29*'10. Tipos de cambio'!C29</f>
        <v>186.86850468227817</v>
      </c>
      <c r="E29" s="28">
        <f t="shared" si="1"/>
        <v>107460135131.32918</v>
      </c>
      <c r="F29" s="28">
        <f t="shared" si="2"/>
        <v>107460.13513132918</v>
      </c>
      <c r="G29" s="28">
        <f>F29-'2. Consumo Intermedio'!C29-'3. Remuneraciones'!C29-'5. Consumo capital fijo'!C29</f>
        <v>76362.497547014573</v>
      </c>
      <c r="H29" s="28">
        <f>G29/'11. Precios'!H29</f>
        <v>236631608.35750183</v>
      </c>
      <c r="I29" s="71">
        <v>6859.1785500000015</v>
      </c>
      <c r="J29" s="28">
        <f>'9. Renta de la tierra petrolera'!F28</f>
        <v>62304.287341437608</v>
      </c>
      <c r="K29" s="28">
        <f>J29/'11. Precios'!H29</f>
        <v>193068118.44512168</v>
      </c>
      <c r="L29" s="33"/>
      <c r="M29" s="28">
        <f>H29/'10. Tipos de cambio'!$C$56</f>
        <v>7326.4919567500692</v>
      </c>
      <c r="N29" s="28">
        <f>K29/'10. Tipos de cambio'!$C$56</f>
        <v>5977.69683733889</v>
      </c>
      <c r="O29" s="28">
        <f>P29/'10. Tipos de cambio'!$C$56</f>
        <v>6774.3575522625697</v>
      </c>
      <c r="P29" s="69">
        <f>H29-('7. Tasas de ganancia'!I28*'15. TGpetrorecalculo'!P29)</f>
        <v>218798728.31959841</v>
      </c>
      <c r="Q29" s="33">
        <f t="shared" si="3"/>
        <v>0.88240055108139326</v>
      </c>
      <c r="R29" s="33">
        <f>P29/'16. TGTotal1=2014'!G29</f>
        <v>0.35774969021381936</v>
      </c>
      <c r="S29" s="33">
        <f>'9. Renta de la tierra petrolera'!B28/'6. Plusvalía '!C28</f>
        <v>0.89989506177981327</v>
      </c>
      <c r="T29" s="28">
        <f t="shared" si="4"/>
        <v>17832880.037903428</v>
      </c>
      <c r="U29" s="33">
        <f>P29/'16. TGTotal1=2014'!B29</f>
        <v>0.10391512553110184</v>
      </c>
      <c r="V29" s="28">
        <f>[1]Deuda!N29/'11. Precios'!H29</f>
        <v>241718.46281147658</v>
      </c>
      <c r="W29" s="28">
        <f t="shared" si="5"/>
        <v>219040446.78240988</v>
      </c>
      <c r="X29" s="33">
        <f t="shared" si="6"/>
        <v>0.88142679254535783</v>
      </c>
      <c r="Z29" s="28">
        <f t="shared" si="0"/>
        <v>575.0575</v>
      </c>
      <c r="AA29" s="28">
        <f>'15. TGpetrorecalculo'!S29*'7. Tasas de ganancia'!I28</f>
        <v>5754.781736906677</v>
      </c>
      <c r="AB29" s="28">
        <f t="shared" si="8"/>
        <v>10.00731533265226</v>
      </c>
      <c r="AD29" s="28">
        <f>I29*'10. Tipos de cambio'!B29</f>
        <v>71718.199083090018</v>
      </c>
      <c r="AE29" s="28">
        <f>I29*'10. Tipos de cambio'!C29</f>
        <v>70041.772622254502</v>
      </c>
      <c r="AG29" s="28">
        <f t="shared" si="7"/>
        <v>-1676.4264608355152</v>
      </c>
      <c r="AI29" s="28">
        <f>'15. TGpetrorecalculo'!P29*'7. Tasas de ganancia'!K28</f>
        <v>76322626.915215626</v>
      </c>
      <c r="AJ29" s="8" t="b">
        <f t="shared" si="9"/>
        <v>1</v>
      </c>
    </row>
    <row r="30" spans="1:36" x14ac:dyDescent="0.4">
      <c r="A30" s="46">
        <v>1988</v>
      </c>
      <c r="B30" s="28">
        <v>576020005</v>
      </c>
      <c r="C30" s="28">
        <v>15.39</v>
      </c>
      <c r="D30" s="8">
        <f>C30*'10. Tipos de cambio'!C30</f>
        <v>196.33077462318971</v>
      </c>
      <c r="E30" s="28">
        <f t="shared" si="1"/>
        <v>113090453780.10361</v>
      </c>
      <c r="F30" s="28">
        <f t="shared" si="2"/>
        <v>113090.45378010361</v>
      </c>
      <c r="G30" s="28">
        <f>F30-'2. Consumo Intermedio'!C30-'3. Remuneraciones'!C30-'5. Consumo capital fijo'!C30</f>
        <v>70825.864161729958</v>
      </c>
      <c r="H30" s="28">
        <f>G30/'11. Precios'!H30</f>
        <v>169519458.20081726</v>
      </c>
      <c r="I30" s="71">
        <v>5463.9963449999996</v>
      </c>
      <c r="J30" s="28">
        <f>'9. Renta de la tierra petrolera'!F29</f>
        <v>62207.031356563777</v>
      </c>
      <c r="K30" s="28">
        <f>J30/'11. Precios'!H30</f>
        <v>148890555.40170857</v>
      </c>
      <c r="L30" s="33"/>
      <c r="M30" s="28">
        <f>H30/'10. Tipos de cambio'!$C$56</f>
        <v>5248.592762571835</v>
      </c>
      <c r="N30" s="28">
        <f>K30/'10. Tipos de cambio'!$C$56</f>
        <v>4609.8890345140389</v>
      </c>
      <c r="O30" s="28">
        <f>P30/'10. Tipos de cambio'!$C$56</f>
        <v>4671.9113132634484</v>
      </c>
      <c r="P30" s="69">
        <f>H30-('7. Tasas de ganancia'!I29*'15. TGpetrorecalculo'!P30)</f>
        <v>150893755.79571819</v>
      </c>
      <c r="Q30" s="33">
        <f t="shared" si="3"/>
        <v>0.98672443148196554</v>
      </c>
      <c r="R30" s="33">
        <f>P30/'16. TGTotal1=2014'!G30</f>
        <v>0.23067289062959925</v>
      </c>
      <c r="S30" s="33">
        <f>'9. Renta de la tierra petrolera'!B29/'6. Plusvalía '!C29</f>
        <v>0.86986791432137411</v>
      </c>
      <c r="T30" s="28">
        <f t="shared" si="4"/>
        <v>18625702.405099064</v>
      </c>
      <c r="U30" s="33">
        <f>P30/'16. TGTotal1=2014'!B30</f>
        <v>7.4053172244628707E-2</v>
      </c>
      <c r="V30" s="28">
        <f>[1]Deuda!N30/'11. Precios'!H30</f>
        <v>-715707.79933864938</v>
      </c>
      <c r="W30" s="28">
        <f t="shared" si="5"/>
        <v>150178047.99637955</v>
      </c>
      <c r="X30" s="33">
        <f t="shared" si="6"/>
        <v>0.99142689219997038</v>
      </c>
      <c r="Z30" s="28">
        <f t="shared" si="0"/>
        <v>576.02000499999997</v>
      </c>
      <c r="AA30" s="28">
        <f>'15. TGpetrorecalculo'!S30*'7. Tasas de ganancia'!I29</f>
        <v>7781.8881824033206</v>
      </c>
      <c r="AB30" s="28">
        <f t="shared" si="8"/>
        <v>13.509753332965095</v>
      </c>
      <c r="AD30" s="28">
        <f>I30*'10. Tipos de cambio'!B30</f>
        <v>79186.967029912499</v>
      </c>
      <c r="AE30" s="28">
        <f>I30*'10. Tipos de cambio'!C30</f>
        <v>69704.39473373146</v>
      </c>
      <c r="AG30" s="28">
        <f t="shared" si="7"/>
        <v>-9482.5722961810388</v>
      </c>
      <c r="AI30" s="28">
        <f>'15. TGpetrorecalculo'!P30*'7. Tasas de ganancia'!K29</f>
        <v>45015952.248362385</v>
      </c>
      <c r="AJ30" s="8" t="b">
        <f t="shared" si="9"/>
        <v>1</v>
      </c>
    </row>
    <row r="31" spans="1:36" x14ac:dyDescent="0.4">
      <c r="A31" s="46">
        <v>1989</v>
      </c>
      <c r="B31" s="28">
        <v>637801000</v>
      </c>
      <c r="C31" s="28">
        <v>19.239999999999998</v>
      </c>
      <c r="D31" s="8">
        <f>C31*'10. Tipos de cambio'!C31</f>
        <v>524.51663116378018</v>
      </c>
      <c r="E31" s="28">
        <f t="shared" si="1"/>
        <v>334537231872.89014</v>
      </c>
      <c r="F31" s="28">
        <f t="shared" si="2"/>
        <v>334537.23187289014</v>
      </c>
      <c r="G31" s="28">
        <f>F31-'2. Consumo Intermedio'!C31-'3. Remuneraciones'!C31-'5. Consumo capital fijo'!C31</f>
        <v>244622.68568962091</v>
      </c>
      <c r="H31" s="28">
        <f>G31/'11. Precios'!H31</f>
        <v>317405564.30672139</v>
      </c>
      <c r="I31" s="71">
        <v>6926.3903799999998</v>
      </c>
      <c r="J31" s="28">
        <f>'9. Renta de la tierra petrolera'!F30</f>
        <v>166407.50729357731</v>
      </c>
      <c r="K31" s="28">
        <f>J31/'11. Precios'!H31</f>
        <v>215918930.85668057</v>
      </c>
      <c r="L31" s="33"/>
      <c r="M31" s="28">
        <f>H31/'10. Tipos de cambio'!$C$56</f>
        <v>9827.382445068808</v>
      </c>
      <c r="N31" s="28">
        <f>K31/'10. Tipos de cambio'!$C$56</f>
        <v>6685.1944303297605</v>
      </c>
      <c r="O31" s="28">
        <f>P31/'10. Tipos de cambio'!$C$56</f>
        <v>9341.4525803971537</v>
      </c>
      <c r="P31" s="69">
        <f>H31-('7. Tasas de ganancia'!I30*'15. TGpetrorecalculo'!P31)</f>
        <v>301710963.65678042</v>
      </c>
      <c r="Q31" s="33">
        <f t="shared" si="3"/>
        <v>0.71564827555390087</v>
      </c>
      <c r="R31" s="33">
        <f>P31/'16. TGTotal1=2014'!G31</f>
        <v>0.44775801630480189</v>
      </c>
      <c r="S31" s="33">
        <f>'9. Renta de la tierra petrolera'!B30/'6. Plusvalía '!C30</f>
        <v>0.93862037639426532</v>
      </c>
      <c r="T31" s="28">
        <f t="shared" si="4"/>
        <v>15694600.649940968</v>
      </c>
      <c r="U31" s="33">
        <f>P31/'16. TGTotal1=2014'!B31</f>
        <v>0.15805353616854645</v>
      </c>
      <c r="V31" s="28">
        <f>[1]Deuda!N31/'11. Precios'!H31</f>
        <v>7425022.3207373349</v>
      </c>
      <c r="W31" s="28">
        <f t="shared" si="5"/>
        <v>309135985.97751778</v>
      </c>
      <c r="X31" s="33">
        <f t="shared" si="6"/>
        <v>0.69845938567754928</v>
      </c>
      <c r="Z31" s="28">
        <f t="shared" si="0"/>
        <v>637.80100000000004</v>
      </c>
      <c r="AA31" s="28">
        <f>'15. TGpetrorecalculo'!S31*'7. Tasas de ganancia'!I30</f>
        <v>12095.740571531423</v>
      </c>
      <c r="AB31" s="28">
        <f t="shared" si="8"/>
        <v>18.964756360575514</v>
      </c>
      <c r="AD31" s="28">
        <f>I31*'10. Tipos de cambio'!B31</f>
        <v>255514.5411182</v>
      </c>
      <c r="AE31" s="28">
        <f>I31*'10. Tipos de cambio'!C31</f>
        <v>188825.72496064528</v>
      </c>
      <c r="AG31" s="28">
        <f t="shared" si="7"/>
        <v>-66688.816157554713</v>
      </c>
      <c r="AI31" s="28">
        <f>'15. TGpetrorecalculo'!P31*'7. Tasas de ganancia'!K30</f>
        <v>77402920.04109399</v>
      </c>
      <c r="AJ31" s="8" t="b">
        <f t="shared" si="9"/>
        <v>1</v>
      </c>
    </row>
    <row r="32" spans="1:36" x14ac:dyDescent="0.4">
      <c r="A32" s="46">
        <v>1990</v>
      </c>
      <c r="B32" s="28">
        <v>779347999.99999988</v>
      </c>
      <c r="C32" s="28">
        <v>22.52</v>
      </c>
      <c r="D32" s="8">
        <f>C32*'10. Tipos de cambio'!C32</f>
        <v>865.87091298722817</v>
      </c>
      <c r="E32" s="28">
        <f t="shared" si="1"/>
        <v>674814764294.77014</v>
      </c>
      <c r="F32" s="28">
        <f t="shared" si="2"/>
        <v>674814.7642947702</v>
      </c>
      <c r="G32" s="28">
        <f>F32-'2. Consumo Intermedio'!C32-'3. Remuneraciones'!C32-'5. Consumo capital fijo'!C32</f>
        <v>526592.59526147356</v>
      </c>
      <c r="H32" s="28">
        <f>G32/'11. Precios'!H32</f>
        <v>485774867.12589914</v>
      </c>
      <c r="I32" s="71">
        <v>10208.991599999999</v>
      </c>
      <c r="J32" s="28">
        <f>'9. Renta de la tierra petrolera'!F31</f>
        <v>369534.15847285313</v>
      </c>
      <c r="K32" s="28">
        <f>J32/'11. Precios'!H32</f>
        <v>340890487.91409105</v>
      </c>
      <c r="L32" s="33"/>
      <c r="M32" s="28">
        <f>H32/'10. Tipos de cambio'!$C$56</f>
        <v>15040.364562845194</v>
      </c>
      <c r="N32" s="28">
        <f>K32/'10. Tipos de cambio'!$C$56</f>
        <v>10554.513131914046</v>
      </c>
      <c r="O32" s="28">
        <f>P32/'10. Tipos de cambio'!$C$56</f>
        <v>14375.878938705131</v>
      </c>
      <c r="P32" s="69">
        <f>H32-('7. Tasas de ganancia'!I31*'15. TGpetrorecalculo'!P32)</f>
        <v>464313258.63729167</v>
      </c>
      <c r="Q32" s="33">
        <f t="shared" si="3"/>
        <v>0.7341821099715462</v>
      </c>
      <c r="R32" s="33">
        <f>P32/'16. TGTotal1=2014'!G32</f>
        <v>0.54152610299693205</v>
      </c>
      <c r="S32" s="33">
        <f>'9. Renta de la tierra petrolera'!B31/'6. Plusvalía '!C31</f>
        <v>0.9425113073056498</v>
      </c>
      <c r="T32" s="28">
        <f t="shared" si="4"/>
        <v>21461608.488607466</v>
      </c>
      <c r="U32" s="33">
        <f>P32/'16. TGTotal1=2014'!B32</f>
        <v>0.22689506045682684</v>
      </c>
      <c r="V32" s="28">
        <f>[1]Deuda!N32/'11. Precios'!H32</f>
        <v>40210072.632588468</v>
      </c>
      <c r="W32" s="28">
        <f t="shared" si="5"/>
        <v>504523331.26988012</v>
      </c>
      <c r="X32" s="33">
        <f t="shared" si="6"/>
        <v>0.67566843153927714</v>
      </c>
      <c r="Z32" s="28">
        <f t="shared" si="0"/>
        <v>779.34799999999984</v>
      </c>
      <c r="AA32" s="28">
        <f>'15. TGpetrorecalculo'!S32*'7. Tasas de ganancia'!I31</f>
        <v>23264.942007739646</v>
      </c>
      <c r="AB32" s="28">
        <f t="shared" si="8"/>
        <v>29.851801772429841</v>
      </c>
      <c r="AD32" s="28">
        <f>I32*'10. Tipos de cambio'!B32</f>
        <v>492379.66486799996</v>
      </c>
      <c r="AE32" s="28">
        <f>I32*'10. Tipos de cambio'!C32</f>
        <v>392525.26098450011</v>
      </c>
      <c r="AG32" s="28">
        <f t="shared" si="7"/>
        <v>-99854.40388349985</v>
      </c>
      <c r="AI32" s="28">
        <f>'15. TGpetrorecalculo'!P32*'7. Tasas de ganancia'!K31</f>
        <v>133917697.90786685</v>
      </c>
      <c r="AJ32" s="8" t="b">
        <f t="shared" si="9"/>
        <v>1</v>
      </c>
    </row>
    <row r="33" spans="1:36" x14ac:dyDescent="0.4">
      <c r="A33" s="46">
        <v>1991</v>
      </c>
      <c r="B33" s="28">
        <v>834462999.99999988</v>
      </c>
      <c r="C33" s="28">
        <v>18.100000000000001</v>
      </c>
      <c r="D33" s="8">
        <f>C33*'10. Tipos de cambio'!C33</f>
        <v>814.98633403093845</v>
      </c>
      <c r="E33" s="28">
        <f t="shared" si="1"/>
        <v>680075941254.45886</v>
      </c>
      <c r="F33" s="28">
        <f t="shared" si="2"/>
        <v>680075.94125445886</v>
      </c>
      <c r="G33" s="28">
        <f>F33-'2. Consumo Intermedio'!C33-'3. Remuneraciones'!C33-'5. Consumo capital fijo'!C33</f>
        <v>479776.27573818277</v>
      </c>
      <c r="H33" s="28">
        <f>G33/'11. Precios'!H33</f>
        <v>329783614.69266748</v>
      </c>
      <c r="I33" s="71">
        <v>9125.5584500000004</v>
      </c>
      <c r="J33" s="28">
        <f>'9. Renta de la tierra petrolera'!F32</f>
        <v>346411.07426695118</v>
      </c>
      <c r="K33" s="28">
        <f>J33/'11. Precios'!H33</f>
        <v>238112432.85332263</v>
      </c>
      <c r="L33" s="33"/>
      <c r="M33" s="28">
        <f>H33/'10. Tipos de cambio'!$C$56</f>
        <v>10210.626624586324</v>
      </c>
      <c r="N33" s="28">
        <f>K33/'10. Tipos de cambio'!$C$56</f>
        <v>7372.3406446463978</v>
      </c>
      <c r="O33" s="28">
        <f>P33/'10. Tipos de cambio'!$C$56</f>
        <v>9427.4357742279844</v>
      </c>
      <c r="P33" s="69">
        <f>H33-('7. Tasas de ganancia'!I32*'15. TGpetrorecalculo'!P33)</f>
        <v>304488055.55396855</v>
      </c>
      <c r="Q33" s="33">
        <f t="shared" si="3"/>
        <v>0.78200910843650062</v>
      </c>
      <c r="R33" s="33">
        <f>P33/'16. TGTotal1=2014'!G33</f>
        <v>0.40595141887854935</v>
      </c>
      <c r="S33" s="33">
        <f>'9. Renta de la tierra petrolera'!B32/'6. Plusvalía '!C32</f>
        <v>0.90699959925191598</v>
      </c>
      <c r="T33" s="28">
        <f t="shared" si="4"/>
        <v>25295559.138698936</v>
      </c>
      <c r="U33" s="33">
        <f>P33/'16. TGTotal1=2014'!B33</f>
        <v>0.14996493984940504</v>
      </c>
      <c r="V33" s="28">
        <f>[1]Deuda!N33/'11. Precios'!H33</f>
        <v>75082777.289574429</v>
      </c>
      <c r="W33" s="28">
        <f t="shared" si="5"/>
        <v>379570832.84354299</v>
      </c>
      <c r="X33" s="33">
        <f t="shared" si="6"/>
        <v>0.62732015278811282</v>
      </c>
      <c r="Z33" s="28">
        <f t="shared" si="0"/>
        <v>834.46299999999985</v>
      </c>
      <c r="AA33" s="28">
        <f>'15. TGpetrorecalculo'!S33*'7. Tasas de ganancia'!I32</f>
        <v>36800.521965258689</v>
      </c>
      <c r="AB33" s="28">
        <f t="shared" si="8"/>
        <v>44.100843255193695</v>
      </c>
      <c r="AD33" s="28">
        <f>I33*'10. Tipos de cambio'!B33</f>
        <v>519791.80931200006</v>
      </c>
      <c r="AE33" s="28">
        <f>I33*'10. Tipos de cambio'!C33</f>
        <v>410895.32746688137</v>
      </c>
      <c r="AG33" s="28">
        <f t="shared" si="7"/>
        <v>-108896.48184511869</v>
      </c>
      <c r="AI33" s="28">
        <f>'15. TGpetrorecalculo'!P33*'7. Tasas de ganancia'!K32</f>
        <v>83085086.330404177</v>
      </c>
      <c r="AJ33" s="8" t="b">
        <f t="shared" si="9"/>
        <v>1</v>
      </c>
    </row>
    <row r="34" spans="1:36" x14ac:dyDescent="0.4">
      <c r="A34" s="46">
        <v>1992</v>
      </c>
      <c r="B34" s="28">
        <v>856144000</v>
      </c>
      <c r="C34" s="28">
        <v>16.350000000000001</v>
      </c>
      <c r="D34" s="8">
        <f>C34*'10. Tipos de cambio'!C34</f>
        <v>930.71919423905274</v>
      </c>
      <c r="E34" s="28">
        <f t="shared" si="1"/>
        <v>796829653832.59961</v>
      </c>
      <c r="F34" s="28">
        <f t="shared" si="2"/>
        <v>796829.65383259964</v>
      </c>
      <c r="G34" s="28">
        <f>F34-'2. Consumo Intermedio'!C34-'3. Remuneraciones'!C34-'5. Consumo capital fijo'!C34</f>
        <v>554760.57076771872</v>
      </c>
      <c r="H34" s="28">
        <f>G34/'11. Precios'!H34</f>
        <v>290152068.93801326</v>
      </c>
      <c r="I34" s="71">
        <v>8527.9147499999999</v>
      </c>
      <c r="J34" s="28">
        <f>'9. Renta de la tierra petrolera'!F33</f>
        <v>379397.42314954032</v>
      </c>
      <c r="K34" s="28">
        <f>J34/'11. Precios'!H34</f>
        <v>198433257.65608954</v>
      </c>
      <c r="L34" s="33"/>
      <c r="M34" s="28">
        <f>H34/'10. Tipos de cambio'!$C$56</f>
        <v>8983.5707666623402</v>
      </c>
      <c r="N34" s="28">
        <f>K34/'10. Tipos de cambio'!$C$56</f>
        <v>6143.8101032243785</v>
      </c>
      <c r="O34" s="28">
        <f>P34/'10. Tipos de cambio'!$C$56</f>
        <v>8016.0133537773982</v>
      </c>
      <c r="P34" s="69">
        <f>H34-('7. Tasas de ganancia'!I33*'15. TGpetrorecalculo'!P34)</f>
        <v>258901824.19049174</v>
      </c>
      <c r="Q34" s="33">
        <f t="shared" si="3"/>
        <v>0.76644209934221497</v>
      </c>
      <c r="R34" s="33">
        <f>P34/'16. TGTotal1=2014'!G34</f>
        <v>0.37173995782674385</v>
      </c>
      <c r="S34" s="33">
        <f>'9. Renta de la tierra petrolera'!B33/'6. Plusvalía '!C33</f>
        <v>0.85431138138620455</v>
      </c>
      <c r="T34" s="28">
        <f t="shared" si="4"/>
        <v>31250244.74752152</v>
      </c>
      <c r="U34" s="33">
        <f>P34/'16. TGTotal1=2014'!B34</f>
        <v>0.12330781297827319</v>
      </c>
      <c r="V34" s="28">
        <f>[1]Deuda!N34/'11. Precios'!H34</f>
        <v>99216994.386685282</v>
      </c>
      <c r="W34" s="28">
        <f t="shared" si="5"/>
        <v>358118818.57717705</v>
      </c>
      <c r="X34" s="33">
        <f t="shared" si="6"/>
        <v>0.55409893968843704</v>
      </c>
      <c r="Z34" s="28">
        <f t="shared" ref="Z34:Z56" si="10">B34/1000000</f>
        <v>856.14400000000001</v>
      </c>
      <c r="AA34" s="28">
        <f>'15. TGpetrorecalculo'!S34*'7. Tasas de ganancia'!I33</f>
        <v>59749.370997832208</v>
      </c>
      <c r="AB34" s="28">
        <f t="shared" si="8"/>
        <v>69.788926860238703</v>
      </c>
      <c r="AD34" s="28">
        <f>I34*'10. Tipos de cambio'!B34</f>
        <v>590899.21302750008</v>
      </c>
      <c r="AE34" s="28">
        <f>I34*'10. Tipos de cambio'!C34</f>
        <v>485449.17092717631</v>
      </c>
      <c r="AG34" s="28">
        <f t="shared" si="7"/>
        <v>-105450.04210032377</v>
      </c>
      <c r="AI34" s="28">
        <f>'15. TGpetrorecalculo'!P34*'7. Tasas de ganancia'!K33</f>
        <v>106902066.20661227</v>
      </c>
      <c r="AJ34" s="8" t="b">
        <f t="shared" si="9"/>
        <v>1</v>
      </c>
    </row>
    <row r="35" spans="1:36" x14ac:dyDescent="0.4">
      <c r="A35" s="46">
        <v>1993</v>
      </c>
      <c r="B35" s="28">
        <v>848990000</v>
      </c>
      <c r="C35" s="28">
        <v>14.05</v>
      </c>
      <c r="D35" s="8">
        <f>C35*'10. Tipos de cambio'!C35</f>
        <v>1093.7208482661117</v>
      </c>
      <c r="E35" s="28">
        <f t="shared" si="1"/>
        <v>928558062969.44617</v>
      </c>
      <c r="F35" s="28">
        <f t="shared" si="2"/>
        <v>928558.06296944618</v>
      </c>
      <c r="G35" s="28">
        <f>F35-'2. Consumo Intermedio'!C35-'3. Remuneraciones'!C35-'5. Consumo capital fijo'!C35</f>
        <v>591859.0336828155</v>
      </c>
      <c r="H35" s="28">
        <f>G35/'11. Precios'!H35</f>
        <v>224118012.11424059</v>
      </c>
      <c r="I35" s="71">
        <v>7899.0434750000004</v>
      </c>
      <c r="J35" s="28">
        <f>'9. Renta de la tierra petrolera'!F34</f>
        <v>506021.70988041011</v>
      </c>
      <c r="K35" s="28">
        <f>J35/'11. Precios'!H35</f>
        <v>191614173.73215854</v>
      </c>
      <c r="L35" s="33"/>
      <c r="M35" s="28">
        <f>H35/'10. Tipos de cambio'!$C$56</f>
        <v>6939.051061331902</v>
      </c>
      <c r="N35" s="28">
        <f>K35/'10. Tipos de cambio'!$C$56</f>
        <v>5932.6803903856571</v>
      </c>
      <c r="O35" s="28">
        <f>P35/'10. Tipos de cambio'!$C$56</f>
        <v>5983.8155607495819</v>
      </c>
      <c r="P35" s="69">
        <f>H35-('7. Tasas de ganancia'!I34*'15. TGpetrorecalculo'!P35)</f>
        <v>193265741.4508267</v>
      </c>
      <c r="Q35" s="33">
        <f t="shared" ref="Q35:Q56" si="11">K35/P35</f>
        <v>0.99145442070451795</v>
      </c>
      <c r="R35" s="33">
        <f>P35/'16. TGTotal1=2014'!G35</f>
        <v>0.33041550372530459</v>
      </c>
      <c r="S35" s="33">
        <f>'9. Renta de la tierra petrolera'!B34/'6. Plusvalía '!C34</f>
        <v>0.83775244590435816</v>
      </c>
      <c r="T35" s="28">
        <f t="shared" ref="T35:T56" si="12">H35-P35</f>
        <v>30852270.663413882</v>
      </c>
      <c r="U35" s="33">
        <f>P35/'16. TGTotal1=2014'!B35</f>
        <v>9.6388926210396339E-2</v>
      </c>
      <c r="V35" s="28">
        <f>[1]Deuda!N35/'11. Precios'!H35</f>
        <v>61738812.115600191</v>
      </c>
      <c r="W35" s="28">
        <f t="shared" ref="W35:W56" si="13">P35+V35</f>
        <v>255004553.5664269</v>
      </c>
      <c r="X35" s="33">
        <f t="shared" ref="X35:X56" si="14">K35/W35</f>
        <v>0.75141471417781713</v>
      </c>
      <c r="Z35" s="28">
        <f t="shared" si="10"/>
        <v>848.99</v>
      </c>
      <c r="AA35" s="28">
        <f>'15. TGpetrorecalculo'!S35*'7. Tasas de ganancia'!I34</f>
        <v>81475.803437257739</v>
      </c>
      <c r="AB35" s="28">
        <f t="shared" si="8"/>
        <v>95.967918865072306</v>
      </c>
      <c r="AD35" s="28">
        <f>I35*'10. Tipos de cambio'!B35</f>
        <v>729160.70317725011</v>
      </c>
      <c r="AE35" s="28">
        <f>I35*'10. Tipos de cambio'!C35</f>
        <v>614900.25124326651</v>
      </c>
      <c r="AG35" s="28">
        <f t="shared" si="7"/>
        <v>-114260.4519339836</v>
      </c>
      <c r="AI35" s="28">
        <f>'15. TGpetrorecalculo'!P35*'7. Tasas de ganancia'!K34</f>
        <v>64814746.47152888</v>
      </c>
      <c r="AJ35" s="8" t="b">
        <f t="shared" si="9"/>
        <v>1</v>
      </c>
    </row>
    <row r="36" spans="1:36" x14ac:dyDescent="0.4">
      <c r="A36" s="46">
        <v>1994</v>
      </c>
      <c r="B36" s="28">
        <v>864283500</v>
      </c>
      <c r="C36" s="28">
        <v>13.4</v>
      </c>
      <c r="D36" s="8">
        <f>C36*'10. Tipos de cambio'!C36</f>
        <v>1767.468213633945</v>
      </c>
      <c r="E36" s="28">
        <f t="shared" si="1"/>
        <v>1527593613818.2937</v>
      </c>
      <c r="F36" s="28">
        <f t="shared" si="2"/>
        <v>1527593.6138182937</v>
      </c>
      <c r="G36" s="28">
        <f>F36-'2. Consumo Intermedio'!C36-'3. Remuneraciones'!C36-'5. Consumo capital fijo'!C36</f>
        <v>955749.15779836813</v>
      </c>
      <c r="H36" s="28">
        <f>G36/'11. Precios'!H36</f>
        <v>225045311.75163618</v>
      </c>
      <c r="I36" s="71">
        <v>8297.0923999999995</v>
      </c>
      <c r="J36" s="28">
        <f>'9. Renta de la tierra petrolera'!F35</f>
        <v>952060.35290344176</v>
      </c>
      <c r="K36" s="28">
        <f>J36/'11. Precios'!H36</f>
        <v>224176727.93882701</v>
      </c>
      <c r="L36" s="33"/>
      <c r="M36" s="28">
        <f>H36/'10. Tipos de cambio'!$C$56</f>
        <v>6967.761736892252</v>
      </c>
      <c r="N36" s="28">
        <f>K36/'10. Tipos de cambio'!$C$56</f>
        <v>6940.8689968966073</v>
      </c>
      <c r="O36" s="28">
        <f>P36/'10. Tipos de cambio'!$C$56</f>
        <v>5812.9841651300876</v>
      </c>
      <c r="P36" s="69">
        <f>H36-('7. Tasas de ganancia'!I35*'15. TGpetrorecalculo'!P36)</f>
        <v>187748215.71790701</v>
      </c>
      <c r="Q36" s="33">
        <f t="shared" si="11"/>
        <v>1.1940285402001054</v>
      </c>
      <c r="R36" s="33">
        <f>P36/'16. TGTotal1=2014'!G36</f>
        <v>0.29412271707609022</v>
      </c>
      <c r="S36" s="33">
        <f>'9. Renta de la tierra petrolera'!B35/'6. Plusvalía '!C35</f>
        <v>0.82283022045061138</v>
      </c>
      <c r="T36" s="28">
        <f t="shared" si="12"/>
        <v>37297096.033729166</v>
      </c>
      <c r="U36" s="33">
        <f>P36/'16. TGTotal1=2014'!B36</f>
        <v>9.4747214118147169E-2</v>
      </c>
      <c r="V36" s="28">
        <f>[1]Deuda!N36/'11. Precios'!H36</f>
        <v>79828989.147157833</v>
      </c>
      <c r="W36" s="28">
        <f t="shared" si="13"/>
        <v>267577204.86506486</v>
      </c>
      <c r="X36" s="33">
        <f t="shared" si="14"/>
        <v>0.83780203942213971</v>
      </c>
      <c r="Z36" s="28">
        <f t="shared" si="10"/>
        <v>864.2835</v>
      </c>
      <c r="AA36" s="28">
        <f>'15. TGpetrorecalculo'!S36*'7. Tasas de ganancia'!I35</f>
        <v>158397.73708284038</v>
      </c>
      <c r="AB36" s="28">
        <f t="shared" si="8"/>
        <v>183.2705785576612</v>
      </c>
      <c r="AD36" s="28">
        <f>I36*'10. Tipos de cambio'!B36</f>
        <v>1277171.433132</v>
      </c>
      <c r="AE36" s="28">
        <f>I36*'10. Tipos de cambio'!C36</f>
        <v>1094391.5733271479</v>
      </c>
      <c r="AG36" s="28">
        <f t="shared" si="7"/>
        <v>-182779.85980485217</v>
      </c>
      <c r="AI36" s="28">
        <f>'15. TGpetrorecalculo'!P36*'7. Tasas de ganancia'!K35</f>
        <v>51826279.534880638</v>
      </c>
      <c r="AJ36" s="8" t="b">
        <f t="shared" si="9"/>
        <v>1</v>
      </c>
    </row>
    <row r="37" spans="1:36" x14ac:dyDescent="0.4">
      <c r="A37" s="46">
        <v>1995</v>
      </c>
      <c r="B37" s="28">
        <v>868152500</v>
      </c>
      <c r="C37" s="28">
        <v>13.93</v>
      </c>
      <c r="D37" s="8">
        <f>C37*'10. Tipos de cambio'!C37</f>
        <v>2864.7865157998203</v>
      </c>
      <c r="E37" s="28">
        <f t="shared" si="1"/>
        <v>2487071575657.9033</v>
      </c>
      <c r="F37" s="28">
        <f t="shared" si="2"/>
        <v>2487071.5756579032</v>
      </c>
      <c r="G37" s="28">
        <f>F37-'2. Consumo Intermedio'!C37-'3. Remuneraciones'!C37-'5. Consumo capital fijo'!C37</f>
        <v>1636185.0361501724</v>
      </c>
      <c r="H37" s="28">
        <f>G37/'11. Precios'!H37</f>
        <v>240906078.82619375</v>
      </c>
      <c r="I37" s="71">
        <v>9253.1905549999992</v>
      </c>
      <c r="J37" s="28">
        <f>'9. Renta de la tierra petrolera'!F36</f>
        <v>2056929.3621606554</v>
      </c>
      <c r="K37" s="28">
        <f>J37/'11. Precios'!H37</f>
        <v>302854980.40400535</v>
      </c>
      <c r="L37" s="33"/>
      <c r="M37" s="28">
        <f>H37/'10. Tipos de cambio'!$C$56</f>
        <v>7458.8363790595504</v>
      </c>
      <c r="N37" s="28">
        <f>K37/'10. Tipos de cambio'!$C$56</f>
        <v>9376.8731632817016</v>
      </c>
      <c r="O37" s="28">
        <f>P37/'10. Tipos de cambio'!$C$56</f>
        <v>6160.3623689914593</v>
      </c>
      <c r="P37" s="69">
        <f>H37-('7. Tasas de ganancia'!I36*'15. TGpetrorecalculo'!P37)</f>
        <v>198967864.02617046</v>
      </c>
      <c r="Q37" s="33">
        <f t="shared" si="11"/>
        <v>1.5221301283315305</v>
      </c>
      <c r="R37" s="33">
        <f>P37/'16. TGTotal1=2014'!G37</f>
        <v>0.30869126698920829</v>
      </c>
      <c r="S37" s="33">
        <f>'9. Renta de la tierra petrolera'!B36/'6. Plusvalía '!C36</f>
        <v>0.75181230264466314</v>
      </c>
      <c r="T37" s="28">
        <f t="shared" si="12"/>
        <v>41938214.800023288</v>
      </c>
      <c r="U37" s="33">
        <f>P37/'16. TGTotal1=2014'!B37</f>
        <v>0.1018714318221028</v>
      </c>
      <c r="V37" s="28">
        <f>[1]Deuda!N37/'11. Precios'!H37</f>
        <v>-5622970.5815264881</v>
      </c>
      <c r="W37" s="28">
        <f t="shared" si="13"/>
        <v>193344893.44464397</v>
      </c>
      <c r="X37" s="33">
        <f t="shared" si="14"/>
        <v>1.5663976172751357</v>
      </c>
      <c r="Z37" s="28">
        <f t="shared" si="10"/>
        <v>868.15250000000003</v>
      </c>
      <c r="AA37" s="28">
        <f>'15. TGpetrorecalculo'!S37*'7. Tasas de ganancia'!I36</f>
        <v>284835.81582080392</v>
      </c>
      <c r="AB37" s="28">
        <f t="shared" si="8"/>
        <v>328.09421826327048</v>
      </c>
      <c r="AD37" s="28">
        <f>I37*'10. Tipos de cambio'!B37</f>
        <v>1640220.5577792998</v>
      </c>
      <c r="AE37" s="28">
        <f>I37*'10. Tipos de cambio'!C37</f>
        <v>1902973.1177379941</v>
      </c>
      <c r="AG37" s="28">
        <f t="shared" si="7"/>
        <v>262752.55995869427</v>
      </c>
      <c r="AI37" s="28">
        <f>'15. TGpetrorecalculo'!P37*'7. Tasas de ganancia'!K36</f>
        <v>113866478.66233</v>
      </c>
      <c r="AJ37" s="8" t="b">
        <f t="shared" si="9"/>
        <v>1</v>
      </c>
    </row>
    <row r="38" spans="1:36" x14ac:dyDescent="0.4">
      <c r="A38" s="46">
        <v>1996</v>
      </c>
      <c r="B38" s="28">
        <v>869065000</v>
      </c>
      <c r="C38" s="28">
        <v>17.440000000000001</v>
      </c>
      <c r="D38" s="8">
        <f>C38*'10. Tipos de cambio'!C38</f>
        <v>7806.117478442573</v>
      </c>
      <c r="E38" s="28">
        <f t="shared" si="1"/>
        <v>6784023486402.6943</v>
      </c>
      <c r="F38" s="28">
        <f t="shared" si="2"/>
        <v>6784023.4864026941</v>
      </c>
      <c r="G38" s="28">
        <f>F38-'2. Consumo Intermedio'!C38-'3. Remuneraciones'!C38-'5. Consumo capital fijo'!C38</f>
        <v>4847776.0304194735</v>
      </c>
      <c r="H38" s="28">
        <f>G38/'11. Precios'!H38</f>
        <v>357106693.89366782</v>
      </c>
      <c r="I38" s="71">
        <v>12580.971840000002</v>
      </c>
      <c r="J38" s="28">
        <f>'9. Renta de la tierra petrolera'!F37</f>
        <v>5559401.2604838759</v>
      </c>
      <c r="K38" s="28">
        <f>J38/'11. Precios'!H38</f>
        <v>409527872.51351225</v>
      </c>
      <c r="L38" s="33"/>
      <c r="M38" s="28">
        <f>H38/'10. Tipos de cambio'!$C$56</f>
        <v>11056.592729407535</v>
      </c>
      <c r="N38" s="28">
        <f>K38/'10. Tipos de cambio'!$C$56</f>
        <v>12679.636016766712</v>
      </c>
      <c r="O38" s="28">
        <f>P38/'10. Tipos de cambio'!$C$56</f>
        <v>9209.8416505912646</v>
      </c>
      <c r="P38" s="69">
        <f>H38-('7. Tasas de ganancia'!I37*'15. TGpetrorecalculo'!P38)</f>
        <v>297460183.5861491</v>
      </c>
      <c r="Q38" s="33">
        <f t="shared" si="11"/>
        <v>1.3767485368168833</v>
      </c>
      <c r="R38" s="33">
        <f>P38/'16. TGTotal1=2014'!G38</f>
        <v>0.34576709343612655</v>
      </c>
      <c r="S38" s="33">
        <f>'9. Renta de la tierra petrolera'!B37/'6. Plusvalía '!C37</f>
        <v>0.80886986433992902</v>
      </c>
      <c r="T38" s="28">
        <f t="shared" si="12"/>
        <v>59646510.307518721</v>
      </c>
      <c r="U38" s="33">
        <f>P38/'16. TGTotal1=2014'!B38</f>
        <v>0.14163734910173423</v>
      </c>
      <c r="V38" s="28">
        <f>[1]Deuda!N38/'11. Precios'!H38</f>
        <v>-14490261.309896266</v>
      </c>
      <c r="W38" s="28">
        <f t="shared" si="13"/>
        <v>282969922.27625281</v>
      </c>
      <c r="X38" s="33">
        <f t="shared" si="14"/>
        <v>1.4472487719514786</v>
      </c>
      <c r="Z38" s="28">
        <f t="shared" si="10"/>
        <v>869.06500000000005</v>
      </c>
      <c r="AA38" s="28">
        <f>'15. TGpetrorecalculo'!S38*'7. Tasas de ganancia'!I37</f>
        <v>809710.17320962192</v>
      </c>
      <c r="AB38" s="28">
        <f t="shared" si="8"/>
        <v>931.70266114688991</v>
      </c>
      <c r="AD38" s="28">
        <f>I38*'10. Tipos de cambio'!B38</f>
        <v>5238056.1731544016</v>
      </c>
      <c r="AE38" s="28">
        <f>I38*'10. Tipos de cambio'!C38</f>
        <v>5631223.863303775</v>
      </c>
      <c r="AG38" s="28">
        <f t="shared" si="7"/>
        <v>393167.69014937337</v>
      </c>
      <c r="AI38" s="28">
        <f>'15. TGpetrorecalculo'!P38*'7. Tasas de ganancia'!K37</f>
        <v>104680437.12273252</v>
      </c>
      <c r="AJ38" s="8" t="b">
        <f t="shared" si="9"/>
        <v>1</v>
      </c>
    </row>
    <row r="39" spans="1:36" x14ac:dyDescent="0.4">
      <c r="A39" s="46">
        <v>1997</v>
      </c>
      <c r="B39" s="28">
        <v>880015000</v>
      </c>
      <c r="C39" s="28">
        <v>15.09</v>
      </c>
      <c r="D39" s="8">
        <f>C39*'10. Tipos de cambio'!C39</f>
        <v>9527.4035078187662</v>
      </c>
      <c r="E39" s="28">
        <f t="shared" si="1"/>
        <v>8384257997933.1318</v>
      </c>
      <c r="F39" s="28">
        <f t="shared" si="2"/>
        <v>8384257.9979331316</v>
      </c>
      <c r="G39" s="28">
        <f>F39-'2. Consumo Intermedio'!C39-'3. Remuneraciones'!C39-'5. Consumo capital fijo'!C39</f>
        <v>5148328.5070471391</v>
      </c>
      <c r="H39" s="28">
        <f>G39/'11. Precios'!H39</f>
        <v>252763339.00650054</v>
      </c>
      <c r="I39" s="71">
        <v>12176.754780000001</v>
      </c>
      <c r="J39" s="28">
        <f>'9. Renta de la tierra petrolera'!F38</f>
        <v>6701736.3725833036</v>
      </c>
      <c r="K39" s="28">
        <f>J39/'11. Precios'!H39</f>
        <v>329029754.09528553</v>
      </c>
      <c r="L39" s="33"/>
      <c r="M39" s="28">
        <f>H39/'10. Tipos de cambio'!$C$56</f>
        <v>7825.9560632940611</v>
      </c>
      <c r="N39" s="28">
        <f>K39/'10. Tipos de cambio'!$C$56</f>
        <v>10187.285898292121</v>
      </c>
      <c r="O39" s="28">
        <f>P39/'10. Tipos de cambio'!$C$56</f>
        <v>5702.4681929269318</v>
      </c>
      <c r="P39" s="69">
        <f>H39-('7. Tasas de ganancia'!I38*'15. TGpetrorecalculo'!P39)</f>
        <v>184178762.23239112</v>
      </c>
      <c r="Q39" s="33">
        <f t="shared" si="11"/>
        <v>1.7864695696028507</v>
      </c>
      <c r="R39" s="33">
        <f>P39/'16. TGTotal1=2014'!G39</f>
        <v>0.22061204252620148</v>
      </c>
      <c r="S39" s="33">
        <f>'9. Renta de la tierra petrolera'!B38/'6. Plusvalía '!C38</f>
        <v>0.63821089196640546</v>
      </c>
      <c r="T39" s="28">
        <f t="shared" si="12"/>
        <v>68584576.774109423</v>
      </c>
      <c r="U39" s="33">
        <f>P39/'16. TGTotal1=2014'!B39</f>
        <v>8.9439767803619646E-2</v>
      </c>
      <c r="V39" s="28">
        <f>[1]Deuda!N39/'11. Precios'!H39</f>
        <v>-28861140.170736868</v>
      </c>
      <c r="W39" s="28">
        <f t="shared" si="13"/>
        <v>155317622.06165424</v>
      </c>
      <c r="X39" s="33">
        <f t="shared" si="14"/>
        <v>2.1184315709177883</v>
      </c>
      <c r="Z39" s="28">
        <f t="shared" si="10"/>
        <v>880.01499999999999</v>
      </c>
      <c r="AA39" s="28">
        <f>'15. TGpetrorecalculo'!S39*'7. Tasas de ganancia'!I38</f>
        <v>1396942.8206549757</v>
      </c>
      <c r="AB39" s="28">
        <f t="shared" si="8"/>
        <v>1587.4079653812444</v>
      </c>
      <c r="AD39" s="28">
        <f>I39*'10. Tipos de cambio'!B39</f>
        <v>5933491.0998662617</v>
      </c>
      <c r="AE39" s="28">
        <f>I39*'10. Tipos de cambio'!C39</f>
        <v>7688062.0414062925</v>
      </c>
      <c r="AG39" s="28">
        <f t="shared" si="7"/>
        <v>1754570.9415400308</v>
      </c>
      <c r="AI39" s="28">
        <f>'15. TGpetrorecalculo'!P39*'7. Tasas de ganancia'!K38</f>
        <v>131777319.95233299</v>
      </c>
      <c r="AJ39" s="8" t="b">
        <f t="shared" si="9"/>
        <v>1</v>
      </c>
    </row>
    <row r="40" spans="1:36" x14ac:dyDescent="0.4">
      <c r="A40" s="46">
        <v>1998</v>
      </c>
      <c r="B40" s="28">
        <v>1138800000</v>
      </c>
      <c r="C40" s="28">
        <v>9.3800000000000008</v>
      </c>
      <c r="D40" s="8">
        <f>C40*'10. Tipos de cambio'!C40</f>
        <v>7916.9109537543654</v>
      </c>
      <c r="E40" s="28">
        <f t="shared" si="1"/>
        <v>9015778194135.4707</v>
      </c>
      <c r="F40" s="28">
        <f t="shared" si="2"/>
        <v>9015778.1941354703</v>
      </c>
      <c r="G40" s="28">
        <f>F40-'2. Consumo Intermedio'!C40-'3. Remuneraciones'!C40-'5. Consumo capital fijo'!C40</f>
        <v>4538059.9938001009</v>
      </c>
      <c r="H40" s="28">
        <f>G40/'11. Precios'!H40</f>
        <v>164087622.24190879</v>
      </c>
      <c r="I40" s="71">
        <v>7682.4404300000006</v>
      </c>
      <c r="J40" s="28">
        <f>'9. Renta de la tierra petrolera'!F39</f>
        <v>4246605.1533040153</v>
      </c>
      <c r="K40" s="28">
        <f>J40/'11. Precios'!H40</f>
        <v>153549169.28332409</v>
      </c>
      <c r="L40" s="33"/>
      <c r="M40" s="28">
        <f>H40/'10. Tipos de cambio'!$C$56</f>
        <v>5080.4144590072301</v>
      </c>
      <c r="N40" s="28">
        <f>K40/'10. Tipos de cambio'!$C$56</f>
        <v>4754.1271494901875</v>
      </c>
      <c r="O40" s="28">
        <f>P40/'10. Tipos de cambio'!$C$56</f>
        <v>2804.0675195568033</v>
      </c>
      <c r="P40" s="69">
        <f>H40-('7. Tasas de ganancia'!I39*'15. TGpetrorecalculo'!P40)</f>
        <v>90565991.338382676</v>
      </c>
      <c r="Q40" s="33">
        <f t="shared" si="11"/>
        <v>1.6954396127528346</v>
      </c>
      <c r="R40" s="33">
        <f>P40/'16. TGTotal1=2014'!G40</f>
        <v>0.14834495644062828</v>
      </c>
      <c r="S40" s="33">
        <f>'9. Renta de la tierra petrolera'!B39/'6. Plusvalía '!C39</f>
        <v>-0.91304572538210182</v>
      </c>
      <c r="T40" s="28">
        <f t="shared" si="12"/>
        <v>73521630.903526112</v>
      </c>
      <c r="U40" s="33">
        <f>P40/'16. TGTotal1=2014'!B40</f>
        <v>5.0081454890288077E-2</v>
      </c>
      <c r="V40" s="28">
        <f>[1]Deuda!N40/'11. Precios'!H40</f>
        <v>89388607.038983703</v>
      </c>
      <c r="W40" s="28">
        <f t="shared" si="13"/>
        <v>179954598.37736636</v>
      </c>
      <c r="X40" s="33">
        <f t="shared" si="14"/>
        <v>0.85326616084202611</v>
      </c>
      <c r="Z40" s="28">
        <f t="shared" si="10"/>
        <v>1138.8</v>
      </c>
      <c r="AA40" s="28">
        <f>'15. TGpetrorecalculo'!S40*'7. Tasas de ganancia'!I39</f>
        <v>2033337.8430601349</v>
      </c>
      <c r="AB40" s="28">
        <f t="shared" si="8"/>
        <v>1785.5091702319414</v>
      </c>
      <c r="AD40" s="28">
        <f>I40*'10. Tipos de cambio'!B40</f>
        <v>4201831.4789185086</v>
      </c>
      <c r="AE40" s="28">
        <f>I40*'10. Tipos de cambio'!C40</f>
        <v>6484136.1185322385</v>
      </c>
      <c r="AG40" s="28">
        <f t="shared" si="7"/>
        <v>2282304.6396137299</v>
      </c>
      <c r="AI40" s="28">
        <f>'15. TGpetrorecalculo'!P40*'7. Tasas de ganancia'!K39</f>
        <v>199177536.67988029</v>
      </c>
      <c r="AJ40" s="8" t="b">
        <f t="shared" si="9"/>
        <v>0</v>
      </c>
    </row>
    <row r="41" spans="1:36" x14ac:dyDescent="0.4">
      <c r="A41" s="46">
        <v>1999</v>
      </c>
      <c r="B41" s="28">
        <v>1022146000</v>
      </c>
      <c r="C41" s="28">
        <v>15.35</v>
      </c>
      <c r="D41" s="8">
        <f>C41*'10. Tipos de cambio'!C41</f>
        <v>18108.425706609654</v>
      </c>
      <c r="E41" s="28">
        <f t="shared" si="1"/>
        <v>18509454902308.23</v>
      </c>
      <c r="F41" s="28">
        <f t="shared" si="2"/>
        <v>18509454.902308229</v>
      </c>
      <c r="G41" s="28">
        <f>F41-'2. Consumo Intermedio'!C41-'3. Remuneraciones'!C41-'5. Consumo capital fijo'!C41</f>
        <v>12881600.32575319</v>
      </c>
      <c r="H41" s="28">
        <f>G41/'11. Precios'!H41</f>
        <v>376931773.99710858</v>
      </c>
      <c r="I41" s="71">
        <v>10774.088250000001</v>
      </c>
      <c r="J41" s="28">
        <f>'9. Renta de la tierra petrolera'!F40</f>
        <v>12283956.45952782</v>
      </c>
      <c r="K41" s="28">
        <f>J41/'11. Precios'!H41</f>
        <v>359443965.26076293</v>
      </c>
      <c r="L41" s="33"/>
      <c r="M41" s="28">
        <f>H41/'10. Tipos de cambio'!$C$56</f>
        <v>11670.40882493246</v>
      </c>
      <c r="N41" s="28">
        <f>K41/'10. Tipos de cambio'!$C$56</f>
        <v>11128.958378234525</v>
      </c>
      <c r="O41" s="28">
        <f>P41/'10. Tipos de cambio'!$C$56</f>
        <v>9492.5180936812303</v>
      </c>
      <c r="P41" s="69">
        <f>H41-('7. Tasas de ganancia'!I40*'15. TGpetrorecalculo'!P41)</f>
        <v>306590089.38117683</v>
      </c>
      <c r="Q41" s="33">
        <f t="shared" si="11"/>
        <v>1.1723926431746918</v>
      </c>
      <c r="R41" s="33">
        <f>P41/'16. TGTotal1=2014'!G41</f>
        <v>0.51238415740293553</v>
      </c>
      <c r="S41" s="33">
        <f>'9. Renta de la tierra petrolera'!B40/'6. Plusvalía '!C40</f>
        <v>0.33584974909930176</v>
      </c>
      <c r="T41" s="28">
        <f t="shared" si="12"/>
        <v>70341684.615931749</v>
      </c>
      <c r="U41" s="33">
        <f>P41/'16. TGTotal1=2014'!B41</f>
        <v>0.1765566081489337</v>
      </c>
      <c r="V41" s="28">
        <f>[1]Deuda!N41/'11. Precios'!H41</f>
        <v>29102184.24530359</v>
      </c>
      <c r="W41" s="28">
        <f t="shared" si="13"/>
        <v>335692273.6264804</v>
      </c>
      <c r="X41" s="33">
        <f t="shared" si="14"/>
        <v>1.0707543589779212</v>
      </c>
      <c r="Z41" s="28">
        <f t="shared" si="10"/>
        <v>1022.146</v>
      </c>
      <c r="AA41" s="28">
        <f>'15. TGpetrorecalculo'!S41*'7. Tasas de ganancia'!I40</f>
        <v>2403919.0377979795</v>
      </c>
      <c r="AB41" s="28">
        <f t="shared" si="8"/>
        <v>2351.8352933905526</v>
      </c>
      <c r="AD41" s="28">
        <f>I41*'10. Tipos de cambio'!B41</f>
        <v>6564812.5077782432</v>
      </c>
      <c r="AE41" s="28">
        <f>I41*'10. Tipos de cambio'!C41</f>
        <v>12710213.461340785</v>
      </c>
      <c r="AG41" s="28">
        <f t="shared" si="7"/>
        <v>6145400.9535625419</v>
      </c>
      <c r="AI41" s="28">
        <f>'15. TGpetrorecalculo'!P41*'7. Tasas de ganancia'!K40</f>
        <v>341361152.59412861</v>
      </c>
      <c r="AJ41" s="8" t="b">
        <f t="shared" si="9"/>
        <v>0</v>
      </c>
    </row>
    <row r="42" spans="1:36" x14ac:dyDescent="0.4">
      <c r="A42" s="46">
        <v>2000</v>
      </c>
      <c r="B42" s="28">
        <v>1055215000</v>
      </c>
      <c r="C42" s="28">
        <v>24.94</v>
      </c>
      <c r="D42" s="8">
        <f>C42*'10. Tipos de cambio'!C42</f>
        <v>35048.671704399138</v>
      </c>
      <c r="E42" s="28">
        <f t="shared" si="1"/>
        <v>36983884112557.539</v>
      </c>
      <c r="F42" s="28">
        <f t="shared" si="2"/>
        <v>36983884.112557538</v>
      </c>
      <c r="G42" s="28">
        <f>F42-'2. Consumo Intermedio'!C42-'3. Remuneraciones'!C42-'5. Consumo capital fijo'!C42</f>
        <v>30250744.142367236</v>
      </c>
      <c r="H42" s="28">
        <f>G42/'11. Precios'!H42</f>
        <v>761732129.57046199</v>
      </c>
      <c r="I42" s="71">
        <v>18238.060850000002</v>
      </c>
      <c r="J42" s="28">
        <f>'9. Renta de la tierra petrolera'!F41</f>
        <v>28833118.040582918</v>
      </c>
      <c r="K42" s="28">
        <f>J42/'11. Precios'!H42</f>
        <v>726035442.42898858</v>
      </c>
      <c r="L42" s="33"/>
      <c r="M42" s="28">
        <f>H42/'10. Tipos de cambio'!$C$56</f>
        <v>23584.441483677911</v>
      </c>
      <c r="N42" s="28">
        <f>K42/'10. Tipos de cambio'!$C$56</f>
        <v>22479.215123429756</v>
      </c>
      <c r="O42" s="28">
        <f>P42/'10. Tipos de cambio'!$C$56</f>
        <v>21004.732232069749</v>
      </c>
      <c r="P42" s="69">
        <f>H42-('7. Tasas de ganancia'!I41*'15. TGpetrorecalculo'!P42)</f>
        <v>678412479.06018555</v>
      </c>
      <c r="Q42" s="33">
        <f t="shared" si="11"/>
        <v>1.0701976523703924</v>
      </c>
      <c r="R42" s="33">
        <f>P42/'16. TGTotal1=2014'!G42</f>
        <v>0.84007245764655825</v>
      </c>
      <c r="S42" s="33">
        <f>'9. Renta de la tierra petrolera'!B41/'6. Plusvalía '!C41</f>
        <v>0.66680787440242129</v>
      </c>
      <c r="T42" s="28">
        <f t="shared" si="12"/>
        <v>83319650.510276437</v>
      </c>
      <c r="U42" s="33">
        <f>P42/'16. TGTotal1=2014'!B42</f>
        <v>0.3382289684935878</v>
      </c>
      <c r="V42" s="28">
        <f>[1]Deuda!N42/'11. Precios'!H42</f>
        <v>-31844845.698632743</v>
      </c>
      <c r="W42" s="28">
        <f t="shared" si="13"/>
        <v>646567633.36155283</v>
      </c>
      <c r="X42" s="33">
        <f t="shared" si="14"/>
        <v>1.1229071870707117</v>
      </c>
      <c r="Z42" s="28">
        <f t="shared" si="10"/>
        <v>1055.2149999999999</v>
      </c>
      <c r="AA42" s="28">
        <f>'15. TGpetrorecalculo'!S42*'7. Tasas de ganancia'!I41</f>
        <v>3308881.6025643046</v>
      </c>
      <c r="AB42" s="28">
        <f t="shared" si="8"/>
        <v>3135.741628544235</v>
      </c>
      <c r="AD42" s="28">
        <f>I42*'10. Tipos de cambio'!B42</f>
        <v>12448898.595513221</v>
      </c>
      <c r="AE42" s="28">
        <f>I42*'10. Tipos de cambio'!C42</f>
        <v>25630305.022313744</v>
      </c>
      <c r="AG42" s="28">
        <f t="shared" si="7"/>
        <v>13181406.426800523</v>
      </c>
      <c r="AI42" s="28">
        <f>'15. TGpetrorecalculo'!P42*'7. Tasas de ganancia'!K41</f>
        <v>594986895.26137793</v>
      </c>
      <c r="AJ42" s="8" t="b">
        <f t="shared" si="9"/>
        <v>1</v>
      </c>
    </row>
    <row r="43" spans="1:36" x14ac:dyDescent="0.4">
      <c r="A43" s="46">
        <v>2001</v>
      </c>
      <c r="B43" s="28">
        <v>1019044960</v>
      </c>
      <c r="C43" s="28">
        <v>18.95</v>
      </c>
      <c r="D43" s="8">
        <f>C43*'10. Tipos de cambio'!C43</f>
        <v>29260.212571240223</v>
      </c>
      <c r="E43" s="28">
        <f t="shared" si="1"/>
        <v>29817472149250.992</v>
      </c>
      <c r="F43" s="28">
        <f t="shared" si="2"/>
        <v>29817472.149250992</v>
      </c>
      <c r="G43" s="28">
        <f>F43-'2. Consumo Intermedio'!C43-'3. Remuneraciones'!C43-'5. Consumo capital fijo'!C43</f>
        <v>22503750.959442809</v>
      </c>
      <c r="H43" s="28">
        <f>G43/'11. Precios'!H43</f>
        <v>503557419.18234062</v>
      </c>
      <c r="I43" s="71">
        <v>13589.338725</v>
      </c>
      <c r="J43" s="28">
        <f>'9. Renta de la tierra petrolera'!F42</f>
        <v>25993636.366739199</v>
      </c>
      <c r="K43" s="28">
        <f>J43/'11. Precios'!H43</f>
        <v>581649186.73289096</v>
      </c>
      <c r="L43" s="33"/>
      <c r="M43" s="28">
        <f>H43/'10. Tipos de cambio'!$C$56</f>
        <v>15590.940732767414</v>
      </c>
      <c r="N43" s="28">
        <f>K43/'10. Tipos de cambio'!$C$56</f>
        <v>18008.786390914313</v>
      </c>
      <c r="O43" s="28">
        <f>P43/'10. Tipos de cambio'!$C$56</f>
        <v>13121.868845599376</v>
      </c>
      <c r="P43" s="69">
        <f>H43-('7. Tasas de ganancia'!I42*'15. TGpetrorecalculo'!P43)</f>
        <v>423811142.8935129</v>
      </c>
      <c r="Q43" s="33">
        <f t="shared" si="11"/>
        <v>1.3724254222334984</v>
      </c>
      <c r="R43" s="33">
        <f>P43/'16. TGTotal1=2014'!G43</f>
        <v>0.58137828734162056</v>
      </c>
      <c r="S43" s="33">
        <f>'9. Renta de la tierra petrolera'!B42/'6. Plusvalía '!C42</f>
        <v>0.54924873842220745</v>
      </c>
      <c r="T43" s="28">
        <f t="shared" si="12"/>
        <v>79746276.288827717</v>
      </c>
      <c r="U43" s="33">
        <f>P43/'16. TGTotal1=2014'!B43</f>
        <v>0.21293832594782164</v>
      </c>
      <c r="V43" s="28">
        <f>[1]Deuda!N43/'11. Precios'!H43</f>
        <v>28959498.852528889</v>
      </c>
      <c r="W43" s="28">
        <f t="shared" si="13"/>
        <v>452770641.74604177</v>
      </c>
      <c r="X43" s="33">
        <f t="shared" si="14"/>
        <v>1.2846442174118191</v>
      </c>
      <c r="Z43" s="28">
        <f t="shared" si="10"/>
        <v>1019.0449599999999</v>
      </c>
      <c r="AA43" s="28">
        <f>'15. TGpetrorecalculo'!S43*'7. Tasas de ganancia'!I42</f>
        <v>3563824.6467715488</v>
      </c>
      <c r="AB43" s="28">
        <f t="shared" si="8"/>
        <v>3497.2202274289734</v>
      </c>
      <c r="AD43" s="28">
        <f>I43*'10. Tipos de cambio'!B43</f>
        <v>9799531.7491043285</v>
      </c>
      <c r="AE43" s="28">
        <f>I43*'10. Tipos de cambio'!C43</f>
        <v>20982951.968131218</v>
      </c>
      <c r="AG43" s="28">
        <f t="shared" si="7"/>
        <v>11183420.21902689</v>
      </c>
      <c r="AI43" s="28">
        <f>'15. TGpetrorecalculo'!P43*'7. Tasas de ganancia'!K42</f>
        <v>406385108.4666931</v>
      </c>
      <c r="AJ43" s="8" t="b">
        <f t="shared" si="9"/>
        <v>1</v>
      </c>
    </row>
    <row r="44" spans="1:36" x14ac:dyDescent="0.4">
      <c r="A44" s="46">
        <v>2002</v>
      </c>
      <c r="B44" s="28">
        <v>1015430000</v>
      </c>
      <c r="C44" s="28">
        <v>21.34</v>
      </c>
      <c r="D44" s="8">
        <f>C44*'10. Tipos de cambio'!C44</f>
        <v>50005.254760556381</v>
      </c>
      <c r="E44" s="28">
        <f t="shared" si="1"/>
        <v>50776835841511.766</v>
      </c>
      <c r="F44" s="28">
        <f t="shared" si="2"/>
        <v>50776835.841511764</v>
      </c>
      <c r="G44" s="28">
        <f>F44-'2. Consumo Intermedio'!C44-'3. Remuneraciones'!C44-'5. Consumo capital fijo'!C44</f>
        <v>42070244.680520557</v>
      </c>
      <c r="H44" s="28">
        <f>G44/'11. Precios'!H44</f>
        <v>768897597.96630371</v>
      </c>
      <c r="I44" s="71">
        <v>12244.465199999999</v>
      </c>
      <c r="J44" s="28">
        <f>'9. Renta de la tierra petrolera'!F43</f>
        <v>43403557.997123688</v>
      </c>
      <c r="K44" s="28">
        <f>J44/'11. Precios'!H44</f>
        <v>793265923.234146</v>
      </c>
      <c r="L44" s="33"/>
      <c r="M44" s="28">
        <f>H44/'10. Tipos de cambio'!$C$56</f>
        <v>23806.295812154469</v>
      </c>
      <c r="N44" s="28">
        <f>K44/'10. Tipos de cambio'!$C$56</f>
        <v>24560.778023189385</v>
      </c>
      <c r="O44" s="28">
        <f>P44/'10. Tipos de cambio'!$C$56</f>
        <v>21889.174694444806</v>
      </c>
      <c r="P44" s="69">
        <f>H44-('7. Tasas de ganancia'!I43*'15. TGpetrorecalculo'!P44)</f>
        <v>706978270.65689349</v>
      </c>
      <c r="Q44" s="33">
        <f t="shared" si="11"/>
        <v>1.1220513503153042</v>
      </c>
      <c r="R44" s="33">
        <f>P44/'16. TGTotal1=2014'!G44</f>
        <v>0.96560322982018076</v>
      </c>
      <c r="S44" s="33">
        <f>'9. Renta de la tierra petrolera'!B43/'6. Plusvalía '!C43</f>
        <v>0.78966137859619989</v>
      </c>
      <c r="T44" s="28">
        <f t="shared" si="12"/>
        <v>61919327.309410214</v>
      </c>
      <c r="U44" s="33">
        <f>P44/'16. TGTotal1=2014'!B44</f>
        <v>0.35870055755923491</v>
      </c>
      <c r="V44" s="28">
        <f>[1]Deuda!N44/'11. Precios'!H44</f>
        <v>-7967000.8995797914</v>
      </c>
      <c r="W44" s="28">
        <f t="shared" si="13"/>
        <v>699011269.75731373</v>
      </c>
      <c r="X44" s="33">
        <f t="shared" si="14"/>
        <v>1.1348399626082653</v>
      </c>
      <c r="Z44" s="28">
        <f t="shared" si="10"/>
        <v>1015.43</v>
      </c>
      <c r="AA44" s="28">
        <f>'15. TGpetrorecalculo'!S44*'7. Tasas de ganancia'!I43</f>
        <v>3387917.0090401107</v>
      </c>
      <c r="AB44" s="28">
        <f t="shared" si="8"/>
        <v>3336.4358045755107</v>
      </c>
      <c r="AD44" s="28">
        <f>I44*'10. Tipos de cambio'!B44</f>
        <v>14458466.18896048</v>
      </c>
      <c r="AE44" s="28">
        <f>I44*'10. Tipos de cambio'!C44</f>
        <v>28692015.076512039</v>
      </c>
      <c r="AG44" s="28">
        <f t="shared" si="7"/>
        <v>14233548.887551559</v>
      </c>
      <c r="AI44" s="28">
        <f>'15. TGpetrorecalculo'!P44*'7. Tasas de ganancia'!K43</f>
        <v>536437667.21953505</v>
      </c>
      <c r="AJ44" s="8" t="b">
        <f t="shared" si="9"/>
        <v>1</v>
      </c>
    </row>
    <row r="45" spans="1:36" x14ac:dyDescent="0.4">
      <c r="A45" s="46">
        <v>2003</v>
      </c>
      <c r="B45" s="28">
        <v>964695000</v>
      </c>
      <c r="C45" s="28">
        <v>24.32</v>
      </c>
      <c r="D45" s="8">
        <f>C45*'10. Tipos de cambio'!C45</f>
        <v>57640.691542286928</v>
      </c>
      <c r="E45" s="28">
        <f t="shared" si="1"/>
        <v>55605686927386.484</v>
      </c>
      <c r="F45" s="28">
        <f t="shared" si="2"/>
        <v>55605686.927386485</v>
      </c>
      <c r="G45" s="28">
        <f>F45-'2. Consumo Intermedio'!C45-'3. Remuneraciones'!C45-'5. Consumo capital fijo'!C45</f>
        <v>43479086.987775773</v>
      </c>
      <c r="H45" s="28">
        <f>G45/'11. Precios'!H45</f>
        <v>606181415.35674572</v>
      </c>
      <c r="I45" s="71">
        <v>13625.888000000001</v>
      </c>
      <c r="J45" s="28">
        <f>'9. Renta de la tierra petrolera'!F44</f>
        <v>48339702.057418972</v>
      </c>
      <c r="K45" s="28">
        <f>J45/'11. Precios'!H45</f>
        <v>673947661.7650255</v>
      </c>
      <c r="L45" s="33"/>
      <c r="M45" s="28">
        <f>H45/'10. Tipos de cambio'!$C$56</f>
        <v>18768.343311231918</v>
      </c>
      <c r="N45" s="28">
        <f>K45/'10. Tipos de cambio'!$C$56</f>
        <v>20866.494368462245</v>
      </c>
      <c r="O45" s="28">
        <f>P45/'10. Tipos de cambio'!$C$56</f>
        <v>17238.448099895952</v>
      </c>
      <c r="P45" s="69">
        <f>H45-('7. Tasas de ganancia'!I44*'15. TGpetrorecalculo'!P45)</f>
        <v>556768740.55767894</v>
      </c>
      <c r="Q45" s="33">
        <f t="shared" si="11"/>
        <v>1.2104624643437707</v>
      </c>
      <c r="R45" s="33">
        <f>P45/'16. TGTotal1=2014'!G45</f>
        <v>0.78380104381426485</v>
      </c>
      <c r="S45" s="33">
        <f>'9. Renta de la tierra petrolera'!B44/'6. Plusvalía '!C44</f>
        <v>0.85447269760750644</v>
      </c>
      <c r="T45" s="28">
        <f t="shared" si="12"/>
        <v>49412674.799066782</v>
      </c>
      <c r="U45" s="33">
        <f>P45/'16. TGTotal1=2014'!B45</f>
        <v>0.29751581992699844</v>
      </c>
      <c r="V45" s="28">
        <f>[1]Deuda!N45/'11. Precios'!H45</f>
        <v>-42862432.850918479</v>
      </c>
      <c r="W45" s="28">
        <f t="shared" si="13"/>
        <v>513906307.70676047</v>
      </c>
      <c r="X45" s="33">
        <f t="shared" si="14"/>
        <v>1.311421268153778</v>
      </c>
      <c r="Z45" s="28">
        <f t="shared" si="10"/>
        <v>964.69500000000005</v>
      </c>
      <c r="AA45" s="28">
        <f>'15. TGpetrorecalculo'!S45*'7. Tasas de ganancia'!I44</f>
        <v>3544183.1957565504</v>
      </c>
      <c r="AB45" s="28">
        <f t="shared" si="8"/>
        <v>3673.8898778956564</v>
      </c>
      <c r="AD45" s="28">
        <f>I45*'10. Tipos de cambio'!B45</f>
        <v>22028230.172578912</v>
      </c>
      <c r="AE45" s="28">
        <f>I45*'10. Tipos de cambio'!C45</f>
        <v>32294638.45385481</v>
      </c>
      <c r="AG45" s="28">
        <f t="shared" si="7"/>
        <v>10266408.281275898</v>
      </c>
      <c r="AI45" s="28">
        <f>'15. TGpetrorecalculo'!P45*'7. Tasas de ganancia'!K44</f>
        <v>316051791.3107571</v>
      </c>
      <c r="AJ45" s="8" t="b">
        <f t="shared" si="9"/>
        <v>1</v>
      </c>
    </row>
    <row r="46" spans="1:36" x14ac:dyDescent="0.4">
      <c r="A46" s="46">
        <v>2004</v>
      </c>
      <c r="B46" s="28">
        <v>1098431000</v>
      </c>
      <c r="C46" s="28">
        <v>32.22</v>
      </c>
      <c r="D46" s="8">
        <f>C46*'10. Tipos de cambio'!C46</f>
        <v>128090.0960238393</v>
      </c>
      <c r="E46" s="28">
        <f t="shared" si="1"/>
        <v>140698132265561.83</v>
      </c>
      <c r="F46" s="28">
        <f t="shared" si="2"/>
        <v>140698132.26556182</v>
      </c>
      <c r="G46" s="28">
        <f>F46-'2. Consumo Intermedio'!C46-'3. Remuneraciones'!C46-'5. Consumo capital fijo'!C46</f>
        <v>122872148.47134969</v>
      </c>
      <c r="H46" s="28">
        <f>G46/'11. Precios'!H46</f>
        <v>1407075055.8215523</v>
      </c>
      <c r="I46" s="71">
        <v>18368.765379</v>
      </c>
      <c r="J46" s="28">
        <f>'9. Renta de la tierra petrolera'!F45</f>
        <v>115250696.2088476</v>
      </c>
      <c r="K46" s="28">
        <f>J46/'11. Precios'!H46</f>
        <v>1319797706.9583807</v>
      </c>
      <c r="L46" s="33"/>
      <c r="M46" s="28">
        <f>H46/'10. Tipos de cambio'!$C$56</f>
        <v>43565.287623982957</v>
      </c>
      <c r="N46" s="28">
        <f>K46/'10. Tipos de cambio'!$C$56</f>
        <v>40863.041719934336</v>
      </c>
      <c r="O46" s="28">
        <f>P46/'10. Tipos de cambio'!$C$56</f>
        <v>41541.171113761076</v>
      </c>
      <c r="P46" s="69">
        <f>H46-('7. Tasas de ganancia'!I45*'15. TGpetrorecalculo'!P46)</f>
        <v>1341699982.9839315</v>
      </c>
      <c r="Q46" s="33">
        <f t="shared" si="11"/>
        <v>0.98367572758192912</v>
      </c>
      <c r="R46" s="33">
        <f>P46/'16. TGTotal1=2014'!G46</f>
        <v>1.2854541271865383</v>
      </c>
      <c r="S46" s="33">
        <f>'9. Renta de la tierra petrolera'!B45/'6. Plusvalía '!C45</f>
        <v>0.87371681912539778</v>
      </c>
      <c r="T46" s="28">
        <f t="shared" si="12"/>
        <v>65375072.837620735</v>
      </c>
      <c r="U46" s="33">
        <f>P46/'16. TGTotal1=2014'!B46</f>
        <v>0.55088209538879718</v>
      </c>
      <c r="V46" s="28">
        <f>[1]Deuda!N46/'11. Precios'!H46</f>
        <v>-151660189.31185538</v>
      </c>
      <c r="W46" s="28">
        <f t="shared" si="13"/>
        <v>1190039793.6720762</v>
      </c>
      <c r="X46" s="33">
        <f t="shared" si="14"/>
        <v>1.109036617074723</v>
      </c>
      <c r="Z46" s="28">
        <f t="shared" si="10"/>
        <v>1098.431</v>
      </c>
      <c r="AA46" s="28">
        <f>'15. TGpetrorecalculo'!S46*'7. Tasas de ganancia'!I45</f>
        <v>5708846.6054423191</v>
      </c>
      <c r="AB46" s="28">
        <f t="shared" si="8"/>
        <v>5197.2737526911742</v>
      </c>
      <c r="AD46" s="28">
        <f>I46*'10. Tipos de cambio'!B46</f>
        <v>34676336.561656527</v>
      </c>
      <c r="AE46" s="28">
        <f>I46*'10. Tipos de cambio'!C46</f>
        <v>73024733.744118094</v>
      </c>
      <c r="AG46" s="28">
        <f t="shared" si="7"/>
        <v>38348397.182461567</v>
      </c>
      <c r="AI46" s="28">
        <f>'15. TGpetrorecalculo'!P46*'7. Tasas de ganancia'!K45</f>
        <v>954763827.24633908</v>
      </c>
      <c r="AJ46" s="8" t="b">
        <f t="shared" si="9"/>
        <v>1</v>
      </c>
    </row>
    <row r="47" spans="1:36" x14ac:dyDescent="0.4">
      <c r="A47" s="46">
        <v>2005</v>
      </c>
      <c r="B47" s="28">
        <v>1119382000</v>
      </c>
      <c r="C47" s="28">
        <v>40.53</v>
      </c>
      <c r="D47" s="8">
        <f>C47*'10. Tipos de cambio'!C47</f>
        <v>181191.48150361804</v>
      </c>
      <c r="E47" s="28">
        <f t="shared" si="1"/>
        <v>202822482948482.97</v>
      </c>
      <c r="F47" s="28">
        <f t="shared" si="2"/>
        <v>202822482.94848296</v>
      </c>
      <c r="G47" s="28">
        <f>F47-'2. Consumo Intermedio'!C47-'3. Remuneraciones'!C47-'5. Consumo capital fijo'!C47</f>
        <v>177882252.83833176</v>
      </c>
      <c r="H47" s="28">
        <f>G47/'11. Precios'!H47</f>
        <v>1756743418.8808961</v>
      </c>
      <c r="I47" s="71">
        <v>32513.192344500003</v>
      </c>
      <c r="J47" s="28">
        <f>'9. Renta de la tierra petrolera'!F46</f>
        <v>203281383.02018806</v>
      </c>
      <c r="K47" s="28">
        <f>J47/'11. Precios'!H47</f>
        <v>2007582128.6471136</v>
      </c>
      <c r="L47" s="33"/>
      <c r="M47" s="28">
        <f>H47/'10. Tipos de cambio'!$C$56</f>
        <v>54391.577768678362</v>
      </c>
      <c r="N47" s="28">
        <f>K47/'10. Tipos de cambio'!$C$56</f>
        <v>62157.944241441663</v>
      </c>
      <c r="O47" s="28">
        <f>P47/'10. Tipos de cambio'!$C$56</f>
        <v>51770.703390898365</v>
      </c>
      <c r="P47" s="69">
        <f>H47-('7. Tasas de ganancia'!I46*'15. TGpetrorecalculo'!P47)</f>
        <v>1672094213.9164846</v>
      </c>
      <c r="Q47" s="33">
        <f t="shared" si="11"/>
        <v>1.2006393610709458</v>
      </c>
      <c r="R47" s="33">
        <f>P47/'16. TGTotal1=2014'!G47</f>
        <v>1.165240806106161</v>
      </c>
      <c r="S47" s="33">
        <f>'9. Renta de la tierra petrolera'!B46/'6. Plusvalía '!C46</f>
        <v>0.88825905471078914</v>
      </c>
      <c r="T47" s="28">
        <f t="shared" si="12"/>
        <v>84649204.964411497</v>
      </c>
      <c r="U47" s="33">
        <f>P47/'16. TGTotal1=2014'!B47</f>
        <v>0.55678488886480282</v>
      </c>
      <c r="V47" s="28">
        <f>[1]Deuda!N47/'11. Precios'!H47</f>
        <v>-12810943.946756452</v>
      </c>
      <c r="W47" s="28">
        <f t="shared" si="13"/>
        <v>1659283269.9697282</v>
      </c>
      <c r="X47" s="33">
        <f t="shared" si="14"/>
        <v>1.2099092210359836</v>
      </c>
      <c r="Z47" s="28">
        <f t="shared" si="10"/>
        <v>1119.3820000000001</v>
      </c>
      <c r="AA47" s="28">
        <f>'15. TGpetrorecalculo'!S47*'7. Tasas de ganancia'!I46</f>
        <v>8571309.3433049005</v>
      </c>
      <c r="AB47" s="28">
        <f t="shared" si="8"/>
        <v>7657.1798932847769</v>
      </c>
      <c r="AD47" s="28">
        <f>I47*'10. Tipos de cambio'!B47</f>
        <v>68719282.285753146</v>
      </c>
      <c r="AE47" s="28">
        <f>I47*'10. Tipos de cambio'!C47</f>
        <v>145351924.23666537</v>
      </c>
      <c r="AG47" s="28">
        <f t="shared" si="7"/>
        <v>76632641.950912222</v>
      </c>
      <c r="AI47" s="28">
        <f>'15. TGpetrorecalculo'!P47*'7. Tasas de ganancia'!K46</f>
        <v>1083843949.5852125</v>
      </c>
      <c r="AJ47" s="8" t="b">
        <f t="shared" si="9"/>
        <v>1</v>
      </c>
    </row>
    <row r="48" spans="1:36" x14ac:dyDescent="0.4">
      <c r="A48" s="46">
        <v>2006</v>
      </c>
      <c r="B48" s="28">
        <v>1107994000</v>
      </c>
      <c r="C48" s="28">
        <v>52.01</v>
      </c>
      <c r="D48" s="8">
        <f>C48*'10. Tipos de cambio'!C48</f>
        <v>239413.19454501366</v>
      </c>
      <c r="E48" s="28">
        <f t="shared" si="1"/>
        <v>265268383076707.87</v>
      </c>
      <c r="F48" s="28">
        <f t="shared" si="2"/>
        <v>265268383.07670787</v>
      </c>
      <c r="G48" s="28">
        <f>F48-'2. Consumo Intermedio'!C48-'3. Remuneraciones'!C48-'5. Consumo capital fijo'!C48</f>
        <v>233728501.62691519</v>
      </c>
      <c r="H48" s="28">
        <f>G48/'11. Precios'!H48</f>
        <v>2030963877.5729263</v>
      </c>
      <c r="I48" s="71">
        <v>32938.531114999998</v>
      </c>
      <c r="J48" s="28">
        <f>'9. Renta de la tierra petrolera'!F47</f>
        <v>235396103.18687791</v>
      </c>
      <c r="K48" s="28">
        <f>J48/'11. Precios'!H48</f>
        <v>2045454359.0798616</v>
      </c>
      <c r="L48" s="33"/>
      <c r="M48" s="28">
        <f>H48/'10. Tipos de cambio'!$C$56</f>
        <v>62881.8804756108</v>
      </c>
      <c r="N48" s="28">
        <f>K48/'10. Tipos de cambio'!$C$56</f>
        <v>63330.528891377828</v>
      </c>
      <c r="O48" s="28">
        <f>P48/'10. Tipos de cambio'!$C$56</f>
        <v>59609.741505124177</v>
      </c>
      <c r="P48" s="69">
        <f>H48-('7. Tasas de ganancia'!I47*'15. TGpetrorecalculo'!P48)</f>
        <v>1925280078.0237932</v>
      </c>
      <c r="Q48" s="33">
        <f t="shared" si="11"/>
        <v>1.0624191162770569</v>
      </c>
      <c r="R48" s="33">
        <f>P48/'16. TGTotal1=2014'!G48</f>
        <v>1.1921873601524746</v>
      </c>
      <c r="S48" s="33">
        <f>'9. Renta de la tierra petrolera'!B47/'6. Plusvalía '!C47</f>
        <v>0.87087673677163535</v>
      </c>
      <c r="T48" s="28">
        <f t="shared" si="12"/>
        <v>105683799.54913306</v>
      </c>
      <c r="U48" s="33">
        <f>P48/'16. TGTotal1=2014'!B48</f>
        <v>0.56245590671987888</v>
      </c>
      <c r="V48" s="28">
        <f>[1]Deuda!N48/'11. Precios'!H48</f>
        <v>-20203623.475337457</v>
      </c>
      <c r="W48" s="28">
        <f t="shared" si="13"/>
        <v>1905076454.5484557</v>
      </c>
      <c r="X48" s="33">
        <f t="shared" si="14"/>
        <v>1.0736862314350941</v>
      </c>
      <c r="Z48" s="28">
        <f t="shared" si="10"/>
        <v>1107.9939999999999</v>
      </c>
      <c r="AA48" s="28">
        <f>'15. TGpetrorecalculo'!S48*'7. Tasas de ganancia'!I47</f>
        <v>12162361.126962569</v>
      </c>
      <c r="AB48" s="28">
        <f t="shared" si="8"/>
        <v>10976.919664693643</v>
      </c>
      <c r="AD48" s="28">
        <f>I48*'10. Tipos de cambio'!B48</f>
        <v>70594135.968287781</v>
      </c>
      <c r="AE48" s="28">
        <f>I48*'10. Tipos de cambio'!C48</f>
        <v>151623129.35709441</v>
      </c>
      <c r="AG48" s="28">
        <f t="shared" si="7"/>
        <v>81028993.388806626</v>
      </c>
      <c r="AI48" s="28">
        <f>'15. TGpetrorecalculo'!P48*'7. Tasas de ganancia'!K47</f>
        <v>1318175490.8807402</v>
      </c>
      <c r="AJ48" s="8" t="b">
        <f t="shared" si="9"/>
        <v>1</v>
      </c>
    </row>
    <row r="49" spans="1:36" x14ac:dyDescent="0.4">
      <c r="A49" s="46">
        <v>2007</v>
      </c>
      <c r="B49" s="28">
        <v>1088401895</v>
      </c>
      <c r="C49" s="28">
        <v>61.8</v>
      </c>
      <c r="D49" s="8">
        <f>C49*'10. Tipos de cambio'!C49</f>
        <v>294611.4540163122</v>
      </c>
      <c r="E49" s="28">
        <f t="shared" si="1"/>
        <v>320655664840059.56</v>
      </c>
      <c r="F49" s="28">
        <f t="shared" si="2"/>
        <v>320655664.84005958</v>
      </c>
      <c r="G49" s="28">
        <f>F49-'2. Consumo Intermedio'!C49-'3. Remuneraciones'!C49-'5. Consumo capital fijo'!C49</f>
        <v>281271356.36358607</v>
      </c>
      <c r="H49" s="28">
        <f>G49/'11. Precios'!H49</f>
        <v>2058995796.1509852</v>
      </c>
      <c r="I49" s="71">
        <v>47721.36363</v>
      </c>
      <c r="J49" s="28">
        <f>'9. Renta de la tierra petrolera'!F48</f>
        <v>286812401.07696497</v>
      </c>
      <c r="K49" s="28">
        <f>J49/'11. Precios'!H49</f>
        <v>2099558005.9637184</v>
      </c>
      <c r="L49" s="33"/>
      <c r="M49" s="28">
        <f>H49/'10. Tipos de cambio'!$C$56</f>
        <v>63749.793377948605</v>
      </c>
      <c r="N49" s="28">
        <f>K49/'10. Tipos de cambio'!$C$56</f>
        <v>65005.664079262613</v>
      </c>
      <c r="O49" s="28">
        <f>P49/'10. Tipos de cambio'!$C$56</f>
        <v>59332.735558643857</v>
      </c>
      <c r="P49" s="69">
        <f>H49-('7. Tasas de ganancia'!I48*'15. TGpetrorecalculo'!P49)</f>
        <v>1916333318.3703086</v>
      </c>
      <c r="Q49" s="33">
        <f t="shared" si="11"/>
        <v>1.0956121181200502</v>
      </c>
      <c r="R49" s="33">
        <f>P49/'16. TGTotal1=2014'!G49</f>
        <v>1.1458408107823819</v>
      </c>
      <c r="S49" s="33">
        <f>'9. Renta de la tierra petrolera'!B48/'6. Plusvalía '!C48</f>
        <v>0.79585914224511178</v>
      </c>
      <c r="T49" s="28">
        <f t="shared" si="12"/>
        <v>142662477.7806766</v>
      </c>
      <c r="U49" s="33">
        <f>P49/'16. TGTotal1=2014'!B49</f>
        <v>0.52929088987608086</v>
      </c>
      <c r="V49" s="28">
        <f>[1]Deuda!N49/'11. Precios'!H49</f>
        <v>464786922.50152278</v>
      </c>
      <c r="W49" s="28">
        <f t="shared" si="13"/>
        <v>2381120240.8718314</v>
      </c>
      <c r="X49" s="33">
        <f t="shared" si="14"/>
        <v>0.88175219794653426</v>
      </c>
      <c r="Z49" s="28">
        <f t="shared" si="10"/>
        <v>1088.401895</v>
      </c>
      <c r="AA49" s="28">
        <f>'15. TGpetrorecalculo'!S49*'7. Tasas de ganancia'!I48</f>
        <v>19488562.678259283</v>
      </c>
      <c r="AB49" s="28">
        <f t="shared" si="8"/>
        <v>17905.66772052458</v>
      </c>
      <c r="AD49" s="28">
        <f>I49*'10. Tipos de cambio'!B49</f>
        <v>101962353.44510432</v>
      </c>
      <c r="AE49" s="28">
        <f>I49*'10. Tipos de cambio'!C49</f>
        <v>227496121.79086503</v>
      </c>
      <c r="AG49" s="28">
        <f t="shared" si="7"/>
        <v>125533768.34576072</v>
      </c>
      <c r="AI49" s="28">
        <f>'15. TGpetrorecalculo'!P49*'7. Tasas de ganancia'!K48</f>
        <v>1502814939.2378728</v>
      </c>
      <c r="AJ49" s="8" t="b">
        <f t="shared" si="9"/>
        <v>1</v>
      </c>
    </row>
    <row r="50" spans="1:36" x14ac:dyDescent="0.4">
      <c r="A50" s="46">
        <v>2008</v>
      </c>
      <c r="B50" s="28">
        <v>1079500640.0000002</v>
      </c>
      <c r="C50" s="28">
        <v>86.73</v>
      </c>
      <c r="D50" s="8">
        <f>C50*'10. Tipos de cambio'!C50</f>
        <v>537823.05642166932</v>
      </c>
      <c r="E50" s="28">
        <f t="shared" si="1"/>
        <v>580580333613948.25</v>
      </c>
      <c r="F50" s="28">
        <f t="shared" si="2"/>
        <v>580580333.61394823</v>
      </c>
      <c r="G50" s="28">
        <f>F50-'2. Consumo Intermedio'!C50-'3. Remuneraciones'!C50-'5. Consumo capital fijo'!C50</f>
        <v>521619530.819749</v>
      </c>
      <c r="H50" s="28">
        <f>G50/'11. Precios'!H50</f>
        <v>2904935585.0954509</v>
      </c>
      <c r="I50" s="71">
        <v>55865.7201375</v>
      </c>
      <c r="J50" s="28">
        <f>'9. Renta de la tierra petrolera'!F49</f>
        <v>483505478.10405451</v>
      </c>
      <c r="K50" s="28">
        <f>J50/'11. Precios'!H50</f>
        <v>2692675764.5093141</v>
      </c>
      <c r="L50" s="33"/>
      <c r="M50" s="28">
        <f>H50/'10. Tipos de cambio'!$C$56</f>
        <v>89941.43828378433</v>
      </c>
      <c r="N50" s="28">
        <f>K50/'10. Tipos de cambio'!$C$56</f>
        <v>83369.535742699984</v>
      </c>
      <c r="O50" s="28">
        <f>P50/'10. Tipos de cambio'!$C$56</f>
        <v>84003.908733114906</v>
      </c>
      <c r="P50" s="69">
        <f>H50-('7. Tasas de ganancia'!I49*'15. TGpetrorecalculo'!P50)</f>
        <v>2713164792.8064299</v>
      </c>
      <c r="Q50" s="33">
        <f t="shared" si="11"/>
        <v>0.99244829199043139</v>
      </c>
      <c r="R50" s="33">
        <f>P50/'16. TGTotal1=2014'!G50</f>
        <v>1.4486476401291024</v>
      </c>
      <c r="S50" s="33">
        <f>'9. Renta de la tierra petrolera'!B49/'6. Plusvalía '!C49</f>
        <v>0.76196078205312456</v>
      </c>
      <c r="T50" s="28">
        <f t="shared" si="12"/>
        <v>191770792.28902102</v>
      </c>
      <c r="U50" s="33">
        <f>P50/'16. TGTotal1=2014'!B50</f>
        <v>0.71899222040600541</v>
      </c>
      <c r="V50" s="28">
        <f>[1]Deuda!N50/'11. Precios'!H50</f>
        <v>-62575299.728152186</v>
      </c>
      <c r="W50" s="28">
        <f t="shared" si="13"/>
        <v>2650589493.0782776</v>
      </c>
      <c r="X50" s="33">
        <f t="shared" si="14"/>
        <v>1.0158780797784568</v>
      </c>
      <c r="Z50" s="28">
        <f t="shared" si="10"/>
        <v>1079.5006400000002</v>
      </c>
      <c r="AA50" s="28">
        <f>'15. TGpetrorecalculo'!S50*'7. Tasas de ganancia'!I49</f>
        <v>34434977.220138237</v>
      </c>
      <c r="AB50" s="28">
        <f t="shared" si="8"/>
        <v>31898.987313373182</v>
      </c>
      <c r="AD50" s="28">
        <f>I50*'10. Tipos de cambio'!B50</f>
        <v>118763371.74691816</v>
      </c>
      <c r="AE50" s="28">
        <f>I50*'10. Tipos de cambio'!C50</f>
        <v>346429982.1693514</v>
      </c>
      <c r="AG50" s="28">
        <f t="shared" si="7"/>
        <v>227666610.42243326</v>
      </c>
      <c r="AI50" s="28">
        <f>'15. TGpetrorecalculo'!P50*'7. Tasas de ganancia'!K49</f>
        <v>2291079498.1539249</v>
      </c>
      <c r="AJ50" s="8" t="b">
        <f t="shared" si="9"/>
        <v>1</v>
      </c>
    </row>
    <row r="51" spans="1:36" x14ac:dyDescent="0.4">
      <c r="A51" s="46">
        <v>2009</v>
      </c>
      <c r="B51" s="28">
        <v>1050491899.9999999</v>
      </c>
      <c r="C51" s="28">
        <v>55.9</v>
      </c>
      <c r="D51" s="8">
        <f>C51*'10. Tipos de cambio'!C51</f>
        <v>414957.84039593098</v>
      </c>
      <c r="E51" s="28">
        <f t="shared" si="1"/>
        <v>435909850177418.25</v>
      </c>
      <c r="F51" s="28">
        <f t="shared" si="2"/>
        <v>435909850.17741823</v>
      </c>
      <c r="G51" s="28">
        <f>F51-'2. Consumo Intermedio'!C51-'3. Remuneraciones'!C51-'5. Consumo capital fijo'!C51</f>
        <v>370722564.98709434</v>
      </c>
      <c r="H51" s="28">
        <f>G51/'11. Precios'!H51</f>
        <v>1605568487.5362587</v>
      </c>
      <c r="I51" s="71">
        <v>32815.969225000001</v>
      </c>
      <c r="J51" s="28">
        <f>'9. Renta de la tierra petrolera'!F50</f>
        <v>308517255.85294354</v>
      </c>
      <c r="K51" s="28">
        <f>J51/'11. Precios'!H51</f>
        <v>1336162485.4853158</v>
      </c>
      <c r="L51" s="33"/>
      <c r="M51" s="28">
        <f>H51/'10. Tipos de cambio'!$C$56</f>
        <v>49710.960812023106</v>
      </c>
      <c r="N51" s="28">
        <f>K51/'10. Tipos de cambio'!$C$56</f>
        <v>41369.721360426185</v>
      </c>
      <c r="O51" s="28">
        <f>P51/'10. Tipos de cambio'!$C$56</f>
        <v>42529.711618091256</v>
      </c>
      <c r="P51" s="69">
        <f>H51-('7. Tasas de ganancia'!I50*'15. TGpetrorecalculo'!P51)</f>
        <v>1373627941.2546933</v>
      </c>
      <c r="Q51" s="33">
        <f t="shared" si="11"/>
        <v>0.97272517932683</v>
      </c>
      <c r="R51" s="33">
        <f>P51/'16. TGTotal1=2014'!G51</f>
        <v>1.0983538175788146</v>
      </c>
      <c r="S51" s="33">
        <f>'9. Renta de la tierra petrolera'!B50/'6. Plusvalía '!C50</f>
        <v>0.1712035515347354</v>
      </c>
      <c r="T51" s="28">
        <f t="shared" si="12"/>
        <v>231940546.28156543</v>
      </c>
      <c r="U51" s="33">
        <f>P51/'16. TGTotal1=2014'!B51</f>
        <v>0.44844443608085094</v>
      </c>
      <c r="V51" s="28">
        <f>[1]Deuda!N51/'11. Precios'!H51</f>
        <v>343622805.46844351</v>
      </c>
      <c r="W51" s="28">
        <f t="shared" si="13"/>
        <v>1717250746.7231369</v>
      </c>
      <c r="X51" s="33">
        <f t="shared" si="14"/>
        <v>0.77808234355698203</v>
      </c>
      <c r="Z51" s="28">
        <f t="shared" si="10"/>
        <v>1050.4919</v>
      </c>
      <c r="AA51" s="28">
        <f>'15. TGpetrorecalculo'!S51*'7. Tasas de ganancia'!I50</f>
        <v>53554610.039684139</v>
      </c>
      <c r="AB51" s="28">
        <f t="shared" si="8"/>
        <v>50980.507360108291</v>
      </c>
      <c r="AD51" s="28">
        <f>I51*'10. Tipos de cambio'!B51</f>
        <v>69147231.199885756</v>
      </c>
      <c r="AE51" s="28">
        <f>I51*'10. Tipos de cambio'!C51</f>
        <v>243600066.54929042</v>
      </c>
      <c r="AG51" s="28">
        <f t="shared" si="7"/>
        <v>174452835.34940466</v>
      </c>
      <c r="AI51" s="28">
        <f>'15. TGpetrorecalculo'!P51*'7. Tasas de ganancia'!K50</f>
        <v>1557656789.3842669</v>
      </c>
      <c r="AJ51" s="8" t="b">
        <f t="shared" si="9"/>
        <v>0</v>
      </c>
    </row>
    <row r="52" spans="1:36" x14ac:dyDescent="0.4">
      <c r="A52" s="46">
        <v>2010</v>
      </c>
      <c r="B52" s="28">
        <v>1041577870</v>
      </c>
      <c r="C52" s="28">
        <v>69.7</v>
      </c>
      <c r="D52" s="8">
        <f>C52*'10. Tipos de cambio'!C52</f>
        <v>817686.12154717487</v>
      </c>
      <c r="E52" s="28">
        <f t="shared" si="1"/>
        <v>851683768809667.5</v>
      </c>
      <c r="F52" s="28">
        <f t="shared" si="2"/>
        <v>851683768.80966747</v>
      </c>
      <c r="G52" s="28">
        <f>F52-'2. Consumo Intermedio'!C52-'3. Remuneraciones'!C52-'5. Consumo capital fijo'!C52</f>
        <v>745604239.11235487</v>
      </c>
      <c r="H52" s="28">
        <f>G52/'11. Precios'!H52</f>
        <v>2502005974.3033957</v>
      </c>
      <c r="I52" s="71">
        <v>39738.995683969995</v>
      </c>
      <c r="J52" s="28">
        <f>'9. Renta de la tierra petrolera'!F51</f>
        <v>671748076.58369923</v>
      </c>
      <c r="K52" s="28">
        <f>J52/'11. Precios'!H52</f>
        <v>2254168649.631247</v>
      </c>
      <c r="L52" s="33"/>
      <c r="M52" s="28">
        <f>H52/'10. Tipos de cambio'!$C$56</f>
        <v>77466.094972317384</v>
      </c>
      <c r="N52" s="28">
        <f>K52/'10. Tipos de cambio'!$C$56</f>
        <v>69792.656168445988</v>
      </c>
      <c r="O52" s="28">
        <f>P52/'10. Tipos de cambio'!$C$56</f>
        <v>70060.645982387854</v>
      </c>
      <c r="P52" s="69">
        <f>H52-('7. Tasas de ganancia'!I51*'15. TGpetrorecalculo'!P52)</f>
        <v>2262824205.5331497</v>
      </c>
      <c r="Q52" s="33">
        <f t="shared" si="11"/>
        <v>0.99617488805328414</v>
      </c>
      <c r="R52" s="33">
        <f>P52/'16. TGTotal1=2014'!G52</f>
        <v>1.370045049315056</v>
      </c>
      <c r="S52" s="33">
        <f>'9. Renta de la tierra petrolera'!B51/'6. Plusvalía '!C51</f>
        <v>0.66134817231848131</v>
      </c>
      <c r="T52" s="28">
        <f t="shared" si="12"/>
        <v>239181768.77024603</v>
      </c>
      <c r="U52" s="33">
        <f>P52/'16. TGTotal1=2014'!B52</f>
        <v>0.66316326808516524</v>
      </c>
      <c r="V52" s="28">
        <f>[1]Deuda!N52/'11. Precios'!H52</f>
        <v>136520873.82282904</v>
      </c>
      <c r="W52" s="28">
        <f t="shared" si="13"/>
        <v>2399345079.355979</v>
      </c>
      <c r="X52" s="33">
        <f t="shared" si="14"/>
        <v>0.93949330966444411</v>
      </c>
      <c r="Z52" s="28">
        <f t="shared" si="10"/>
        <v>1041.5778700000001</v>
      </c>
      <c r="AA52" s="28">
        <f>'15. TGpetrorecalculo'!S52*'7. Tasas de ganancia'!I51</f>
        <v>71276784.526119411</v>
      </c>
      <c r="AB52" s="28">
        <f t="shared" si="8"/>
        <v>68431.54657857641</v>
      </c>
      <c r="AD52" s="28">
        <f>I52*'10. Tipos de cambio'!B52</f>
        <v>167734566.30744624</v>
      </c>
      <c r="AE52" s="28">
        <f>I52*'10. Tipos de cambio'!C52</f>
        <v>466198353.7303493</v>
      </c>
      <c r="AG52" s="28">
        <f t="shared" si="7"/>
        <v>298463787.42290306</v>
      </c>
      <c r="AI52" s="28">
        <f>'15. TGpetrorecalculo'!P52*'7. Tasas de ganancia'!K51</f>
        <v>2034911416.7129233</v>
      </c>
      <c r="AJ52" s="8" t="b">
        <f t="shared" si="9"/>
        <v>1</v>
      </c>
    </row>
    <row r="53" spans="1:36" x14ac:dyDescent="0.4">
      <c r="A53" s="46">
        <v>2011</v>
      </c>
      <c r="B53" s="28">
        <v>1051531055.0000001</v>
      </c>
      <c r="C53" s="28">
        <v>97.94</v>
      </c>
      <c r="D53" s="8">
        <f>C53*'10. Tipos de cambio'!C53</f>
        <v>1405622.2610261813</v>
      </c>
      <c r="E53" s="28">
        <f t="shared" si="1"/>
        <v>1478055459068346</v>
      </c>
      <c r="F53" s="28">
        <f t="shared" si="2"/>
        <v>1478055459.068346</v>
      </c>
      <c r="G53" s="28">
        <f>F53-'2. Consumo Intermedio'!C53-'3. Remuneraciones'!C53-'5. Consumo capital fijo'!C53</f>
        <v>1328754385.8846316</v>
      </c>
      <c r="H53" s="28">
        <f>G53/'11. Precios'!H53</f>
        <v>3506791212.4741416</v>
      </c>
      <c r="I53" s="71">
        <v>55530.383578000008</v>
      </c>
      <c r="J53" s="28">
        <f>'9. Renta de la tierra petrolera'!F52</f>
        <v>1117085394.9169109</v>
      </c>
      <c r="K53" s="28">
        <f>J53/'11. Precios'!H53</f>
        <v>2948163549.3302927</v>
      </c>
      <c r="L53" s="33"/>
      <c r="M53" s="28">
        <f>H53/'10. Tipos de cambio'!$C$56</f>
        <v>108575.84830077965</v>
      </c>
      <c r="N53" s="28">
        <f>K53/'10. Tipos de cambio'!$C$56</f>
        <v>91279.844993148217</v>
      </c>
      <c r="O53" s="28">
        <f>P53/'10. Tipos de cambio'!$C$56</f>
        <v>99782.753346998055</v>
      </c>
      <c r="P53" s="69">
        <f>H53-('7. Tasas de ganancia'!I52*'15. TGpetrorecalculo'!P53)</f>
        <v>3222791146.1891375</v>
      </c>
      <c r="Q53" s="33">
        <f t="shared" si="11"/>
        <v>0.91478579144553496</v>
      </c>
      <c r="R53" s="33">
        <f>P53/'16. TGTotal1=2014'!G53</f>
        <v>1.8407342043302968</v>
      </c>
      <c r="S53" s="33">
        <f>'9. Renta de la tierra petrolera'!B52/'6. Plusvalía '!C52</f>
        <v>0.61610305214057792</v>
      </c>
      <c r="T53" s="28">
        <f t="shared" si="12"/>
        <v>284000066.28500414</v>
      </c>
      <c r="U53" s="33">
        <f>P53/'16. TGTotal1=2014'!B53</f>
        <v>0.89956233798717045</v>
      </c>
      <c r="V53" s="28">
        <f>[1]Deuda!N53/'11. Precios'!H53</f>
        <v>240759793.99739161</v>
      </c>
      <c r="W53" s="28">
        <f t="shared" si="13"/>
        <v>3463550940.1865292</v>
      </c>
      <c r="X53" s="33">
        <f t="shared" si="14"/>
        <v>0.85119682090528737</v>
      </c>
      <c r="Z53" s="28">
        <f t="shared" si="10"/>
        <v>1051.5310550000002</v>
      </c>
      <c r="AA53" s="28">
        <f>'15. TGpetrorecalculo'!S53*'7. Tasas de ganancia'!I52</f>
        <v>107610151.50413889</v>
      </c>
      <c r="AB53" s="28">
        <f t="shared" si="8"/>
        <v>102336.63665229447</v>
      </c>
      <c r="AD53" s="28">
        <f>I53*'10. Tipos de cambio'!B53</f>
        <v>235968601.32661545</v>
      </c>
      <c r="AE53" s="28">
        <f>I53*'10. Tipos de cambio'!C53</f>
        <v>796964910.35899019</v>
      </c>
      <c r="AG53" s="28">
        <f t="shared" si="7"/>
        <v>560996309.03237474</v>
      </c>
      <c r="AI53" s="28">
        <f>'15. TGpetrorecalculo'!P53*'7. Tasas de ganancia'!K52</f>
        <v>3051009241.2395325</v>
      </c>
      <c r="AJ53" s="8" t="b">
        <f t="shared" si="9"/>
        <v>1</v>
      </c>
    </row>
    <row r="54" spans="1:36" x14ac:dyDescent="0.4">
      <c r="A54" s="46">
        <v>2012</v>
      </c>
      <c r="B54" s="28">
        <v>1023434450</v>
      </c>
      <c r="C54" s="28">
        <v>100.06</v>
      </c>
      <c r="D54" s="8">
        <f>C54*'10. Tipos de cambio'!C54</f>
        <v>1546353.0803586345</v>
      </c>
      <c r="E54" s="28">
        <f t="shared" si="1"/>
        <v>1582591014302644.7</v>
      </c>
      <c r="F54" s="28">
        <f t="shared" si="2"/>
        <v>1582591014.3026447</v>
      </c>
      <c r="G54" s="28">
        <f>F54-'2. Consumo Intermedio'!C54-'3. Remuneraciones'!C54-'5. Consumo capital fijo'!C54</f>
        <v>1391205307.2237928</v>
      </c>
      <c r="H54" s="28">
        <f>G54/'11. Precios'!H54</f>
        <v>3031641273.6519828</v>
      </c>
      <c r="I54" s="71">
        <v>62992.242682000011</v>
      </c>
      <c r="J54" s="28">
        <f>'9. Renta de la tierra petrolera'!F53</f>
        <v>1258734307.7678933</v>
      </c>
      <c r="K54" s="28">
        <f>J54/'11. Precios'!H54</f>
        <v>2742967454.3191247</v>
      </c>
      <c r="L54" s="33"/>
      <c r="M54" s="28">
        <f>H54/'10. Tipos de cambio'!$C$56</f>
        <v>93864.448462041779</v>
      </c>
      <c r="N54" s="28">
        <f>K54/'10. Tipos de cambio'!$C$56</f>
        <v>84926.646660554528</v>
      </c>
      <c r="O54" s="28">
        <f>P54/'10. Tipos de cambio'!$C$56</f>
        <v>83016.677291669199</v>
      </c>
      <c r="P54" s="69">
        <f>H54-('7. Tasas de ganancia'!I53*'15. TGpetrorecalculo'!P54)</f>
        <v>2681279114.7507591</v>
      </c>
      <c r="Q54" s="33">
        <f t="shared" si="11"/>
        <v>1.0230070563071909</v>
      </c>
      <c r="R54" s="33">
        <f>P54/'16. TGTotal1=2014'!G54</f>
        <v>1.6023215696337243</v>
      </c>
      <c r="S54" s="33">
        <f>'9. Renta de la tierra petrolera'!B53/'6. Plusvalía '!C53</f>
        <v>0.36867774118294605</v>
      </c>
      <c r="T54" s="28">
        <f t="shared" si="12"/>
        <v>350362158.90122366</v>
      </c>
      <c r="U54" s="33">
        <f>P54/'16. TGTotal1=2014'!B54</f>
        <v>0.7523464697154757</v>
      </c>
      <c r="V54" s="28">
        <f>[1]Deuda!N54/'11. Precios'!H54</f>
        <v>191388317.07532883</v>
      </c>
      <c r="W54" s="28">
        <f t="shared" si="13"/>
        <v>2872667431.826088</v>
      </c>
      <c r="X54" s="33">
        <f t="shared" si="14"/>
        <v>0.95485033315376988</v>
      </c>
      <c r="Z54" s="28">
        <f t="shared" si="10"/>
        <v>1023.43445</v>
      </c>
      <c r="AA54" s="28">
        <f>'15. TGpetrorecalculo'!S54*'7. Tasas de ganancia'!I53</f>
        <v>160779475.84036046</v>
      </c>
      <c r="AB54" s="28">
        <f t="shared" si="8"/>
        <v>157097.97128713076</v>
      </c>
      <c r="AD54" s="28">
        <f>I54*'10. Tipos de cambio'!B54</f>
        <v>269526755.65348536</v>
      </c>
      <c r="AE54" s="28">
        <f>I54*'10. Tipos de cambio'!C54</f>
        <v>973498386.06845248</v>
      </c>
      <c r="AG54" s="28">
        <f t="shared" si="7"/>
        <v>703971630.41496706</v>
      </c>
      <c r="AI54" s="28">
        <f>'15. TGpetrorecalculo'!P54*'7. Tasas de ganancia'!K53</f>
        <v>2827037796.5280833</v>
      </c>
      <c r="AJ54" s="8" t="b">
        <f t="shared" si="9"/>
        <v>0</v>
      </c>
    </row>
    <row r="55" spans="1:36" x14ac:dyDescent="0.4">
      <c r="A55" s="46">
        <v>2013</v>
      </c>
      <c r="B55" s="28">
        <v>1018162389.9999999</v>
      </c>
      <c r="C55" s="28">
        <v>96.66</v>
      </c>
      <c r="D55" s="8">
        <f>C55*'10. Tipos de cambio'!C55</f>
        <v>2078327.9921241689</v>
      </c>
      <c r="E55" s="28">
        <f t="shared" si="1"/>
        <v>2116075395665044.7</v>
      </c>
      <c r="F55" s="28">
        <f t="shared" si="2"/>
        <v>2116075395.6650448</v>
      </c>
      <c r="G55" s="28">
        <f>F55-'2. Consumo Intermedio'!C55-'3. Remuneraciones'!C55-'5. Consumo capital fijo'!C55</f>
        <v>1846010274.5883124</v>
      </c>
      <c r="H55" s="28">
        <f>G55/'11. Precios'!H55</f>
        <v>2903969402.6659045</v>
      </c>
      <c r="I55" s="71">
        <v>53909.920818000006</v>
      </c>
      <c r="J55" s="28">
        <f>'9. Renta de la tierra petrolera'!F54</f>
        <v>1395479345.2914467</v>
      </c>
      <c r="K55" s="28">
        <f>J55/'11. Precios'!H55</f>
        <v>2195236601.0976629</v>
      </c>
      <c r="L55" s="33"/>
      <c r="M55" s="28">
        <f>H55/'10. Tipos de cambio'!$C$56</f>
        <v>89911.523734971692</v>
      </c>
      <c r="N55" s="28">
        <f>K55/'10. Tipos de cambio'!$C$56</f>
        <v>67968.025965519759</v>
      </c>
      <c r="O55" s="28">
        <f>P55/'10. Tipos de cambio'!$C$56</f>
        <v>77406.19890082955</v>
      </c>
      <c r="P55" s="69">
        <f>H55-('7. Tasas de ganancia'!I54*'15. TGpetrorecalculo'!P55)</f>
        <v>2500071446.3172693</v>
      </c>
      <c r="Q55" s="33">
        <f t="shared" si="11"/>
        <v>0.87806954650490354</v>
      </c>
      <c r="R55" s="33">
        <f>P55/'16. TGTotal1=2014'!G55</f>
        <v>1.5279643817998743</v>
      </c>
      <c r="S55" s="33">
        <f>'9. Renta de la tierra petrolera'!B54/'6. Plusvalía '!C54</f>
        <v>0.25560756640099874</v>
      </c>
      <c r="T55" s="28">
        <f t="shared" si="12"/>
        <v>403897956.3486352</v>
      </c>
      <c r="U55" s="33">
        <f>P55/'16. TGTotal1=2014'!B55</f>
        <v>0.70764414573355439</v>
      </c>
      <c r="V55" s="28">
        <f>[1]Deuda!N55/'11. Precios'!H55</f>
        <v>137302411.32920104</v>
      </c>
      <c r="W55" s="28">
        <f t="shared" si="13"/>
        <v>2637373857.6464705</v>
      </c>
      <c r="X55" s="33">
        <f t="shared" si="14"/>
        <v>0.83235700343850361</v>
      </c>
      <c r="Z55" s="28">
        <f t="shared" si="10"/>
        <v>1018.1623899999998</v>
      </c>
      <c r="AA55" s="28">
        <f>'15. TGpetrorecalculo'!S55*'7. Tasas de ganancia'!I54</f>
        <v>256751939.81738451</v>
      </c>
      <c r="AB55" s="28">
        <f t="shared" si="8"/>
        <v>252171.89550419807</v>
      </c>
      <c r="AD55" s="28">
        <f>I55*'10. Tipos de cambio'!B55</f>
        <v>329618745.0661884</v>
      </c>
      <c r="AE55" s="28">
        <f>I55*'10. Tipos de cambio'!C55</f>
        <v>1159140259.5618341</v>
      </c>
      <c r="AG55" s="28">
        <f t="shared" si="7"/>
        <v>829521514.49564576</v>
      </c>
      <c r="AI55" s="28">
        <f>'15. TGpetrorecalculo'!P55*'7. Tasas de ganancia'!K54</f>
        <v>2765279957.3722868</v>
      </c>
      <c r="AJ55" s="8" t="b">
        <f t="shared" si="9"/>
        <v>0</v>
      </c>
    </row>
    <row r="56" spans="1:36" x14ac:dyDescent="0.4">
      <c r="A56" s="46">
        <v>2014</v>
      </c>
      <c r="B56" s="28">
        <v>979161044.99999988</v>
      </c>
      <c r="C56" s="28">
        <v>86.88</v>
      </c>
      <c r="D56" s="8">
        <f>C56*'10. Tipos de cambio'!C56</f>
        <v>2806057.0127506494</v>
      </c>
      <c r="E56" s="28">
        <f t="shared" si="1"/>
        <v>2747581716934504</v>
      </c>
      <c r="F56" s="28">
        <f t="shared" si="2"/>
        <v>2747581716.934504</v>
      </c>
      <c r="G56" s="28">
        <f>F56-'2. Consumo Intermedio'!C56-'3. Remuneraciones'!C56-'5. Consumo capital fijo'!C56</f>
        <v>2353391527.0463967</v>
      </c>
      <c r="H56" s="28">
        <f>G56/'11. Precios'!H56</f>
        <v>2353391527.0463967</v>
      </c>
      <c r="I56" s="71">
        <v>62308.108308834002</v>
      </c>
      <c r="J56" s="28">
        <f>'9. Renta de la tierra petrolera'!F55</f>
        <v>2527707652.2751064</v>
      </c>
      <c r="K56" s="28">
        <f>J56/'11. Precios'!H56</f>
        <v>2527707652.2751064</v>
      </c>
      <c r="L56" s="33"/>
      <c r="M56" s="28">
        <f>H56/'10. Tipos de cambio'!$C$56</f>
        <v>72864.754686279717</v>
      </c>
      <c r="N56" s="28">
        <f>K56/'10. Tipos de cambio'!$C$56</f>
        <v>78261.859909393039</v>
      </c>
      <c r="O56" s="28">
        <f>P56/'10. Tipos de cambio'!$C$56</f>
        <v>67465.930387524582</v>
      </c>
      <c r="P56" s="69">
        <f>H56-('7. Tasas de ganancia'!I55*'15. TGpetrorecalculo'!P56)</f>
        <v>2179019878.9785972</v>
      </c>
      <c r="Q56" s="33">
        <f t="shared" si="11"/>
        <v>1.1600204645493895</v>
      </c>
      <c r="R56" s="33">
        <f>P56/'16. TGTotal1=2014'!G56</f>
        <v>2.6408233044811489</v>
      </c>
      <c r="S56" s="33">
        <f>'9. Renta de la tierra petrolera'!B55/'6. Plusvalía '!C55</f>
        <v>1.118454838651408E-2</v>
      </c>
      <c r="T56" s="28">
        <f t="shared" si="12"/>
        <v>174371648.06779957</v>
      </c>
      <c r="U56" s="33">
        <f>P56/'16. TGTotal1=2014'!B56</f>
        <v>0.71885371380861263</v>
      </c>
      <c r="V56" s="28">
        <f>[1]Deuda!N56/'11. Precios'!H56</f>
        <v>1148324813.1191769</v>
      </c>
      <c r="W56" s="28">
        <f t="shared" si="13"/>
        <v>3327344692.097774</v>
      </c>
      <c r="X56" s="33">
        <f t="shared" si="14"/>
        <v>0.75967712581093472</v>
      </c>
      <c r="Z56" s="28">
        <f t="shared" si="10"/>
        <v>979.16104499999983</v>
      </c>
      <c r="AA56" s="28">
        <f>'15. TGpetrorecalculo'!S56*'7. Tasas de ganancia'!I55</f>
        <v>174371648.06779951</v>
      </c>
      <c r="AB56" s="28">
        <f t="shared" si="8"/>
        <v>178082.70555514138</v>
      </c>
      <c r="AD56" s="28">
        <f>I56*'10. Tipos de cambio'!B56</f>
        <v>410533522.56431097</v>
      </c>
      <c r="AE56" s="28">
        <f>I56*'10. Tipos de cambio'!C56</f>
        <v>2012432139.4018264</v>
      </c>
      <c r="AG56" s="28">
        <f t="shared" si="7"/>
        <v>1601898616.8375154</v>
      </c>
      <c r="AI56" s="28">
        <f>'15. TGpetrorecalculo'!P56*'7. Tasas de ganancia'!K55</f>
        <v>2351419199.3164163</v>
      </c>
      <c r="AJ56" s="8" t="b">
        <f t="shared" si="9"/>
        <v>0</v>
      </c>
    </row>
    <row r="57" spans="1:36" x14ac:dyDescent="0.4">
      <c r="A57" s="46">
        <v>2015</v>
      </c>
      <c r="B57" s="28">
        <v>968662915</v>
      </c>
      <c r="C57" s="28">
        <v>41.11</v>
      </c>
      <c r="D57" s="8">
        <f>C57*'10. Tipos de cambio'!C57</f>
        <v>2521194.4266261277</v>
      </c>
      <c r="E57" s="28">
        <f t="shared" si="1"/>
        <v>2442187542577418.5</v>
      </c>
      <c r="F57" s="28"/>
      <c r="G57" s="28"/>
    </row>
    <row r="58" spans="1:36" x14ac:dyDescent="0.4">
      <c r="A58" s="46">
        <v>2016</v>
      </c>
      <c r="B58" s="28">
        <v>865963595.00000012</v>
      </c>
      <c r="C58" s="28">
        <v>34.020000000000003</v>
      </c>
      <c r="D58" s="8">
        <f>C58*'10. Tipos de cambio'!C58</f>
        <v>8976701.0700193979</v>
      </c>
      <c r="E58" s="28">
        <f t="shared" si="1"/>
        <v>7773496329834346</v>
      </c>
      <c r="F58" s="28"/>
      <c r="G58" s="28"/>
    </row>
    <row r="59" spans="1:36" x14ac:dyDescent="0.4">
      <c r="B59" s="28"/>
      <c r="C59" s="28"/>
    </row>
    <row r="60" spans="1:36" x14ac:dyDescent="0.4">
      <c r="B60" s="28"/>
      <c r="C60" s="28"/>
    </row>
    <row r="61" spans="1:36" x14ac:dyDescent="0.4">
      <c r="B61" s="28"/>
      <c r="C61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RowHeight="18" x14ac:dyDescent="0.4"/>
  <cols>
    <col min="1" max="1" width="11" style="16"/>
    <col min="2" max="2" width="16" style="8" bestFit="1" customWidth="1"/>
    <col min="3" max="3" width="16.625" style="8" customWidth="1"/>
    <col min="4" max="4" width="15.375" style="8" customWidth="1"/>
    <col min="5" max="5" width="16.75" style="8" customWidth="1"/>
    <col min="6" max="6" width="17.5" style="8" customWidth="1"/>
    <col min="7" max="7" width="17.375" style="8" customWidth="1"/>
    <col min="8" max="8" width="8.25" style="8" customWidth="1"/>
    <col min="9" max="9" width="11.375" style="8" bestFit="1" customWidth="1"/>
    <col min="10" max="10" width="16.75" style="8" customWidth="1"/>
    <col min="11" max="11" width="11" style="8"/>
    <col min="12" max="12" width="17.75" style="8" customWidth="1"/>
    <col min="13" max="13" width="8.875" style="8" customWidth="1"/>
    <col min="14" max="14" width="15.125" style="8" bestFit="1" customWidth="1"/>
    <col min="15" max="15" width="13" style="8" customWidth="1"/>
    <col min="16" max="16" width="17.5" style="8" customWidth="1"/>
    <col min="17" max="18" width="11" style="8"/>
    <col min="19" max="19" width="16.125" style="8" bestFit="1" customWidth="1"/>
    <col min="20" max="20" width="11" style="8"/>
    <col min="21" max="21" width="11.375" style="8" bestFit="1" customWidth="1"/>
    <col min="22" max="16384" width="11" style="8"/>
  </cols>
  <sheetData>
    <row r="1" spans="1:28" s="18" customFormat="1" x14ac:dyDescent="0.2">
      <c r="A1" s="19" t="s">
        <v>63</v>
      </c>
      <c r="B1" s="19" t="s">
        <v>295</v>
      </c>
      <c r="C1" s="19" t="s">
        <v>296</v>
      </c>
      <c r="D1" s="19" t="s">
        <v>297</v>
      </c>
      <c r="E1" s="19" t="s">
        <v>298</v>
      </c>
      <c r="F1" s="19" t="s">
        <v>299</v>
      </c>
      <c r="G1" s="19" t="s">
        <v>300</v>
      </c>
      <c r="I1" s="19" t="s">
        <v>301</v>
      </c>
      <c r="J1" s="19" t="s">
        <v>114</v>
      </c>
      <c r="K1" s="19" t="s">
        <v>115</v>
      </c>
      <c r="L1" s="19" t="s">
        <v>44</v>
      </c>
      <c r="N1" s="19" t="s">
        <v>302</v>
      </c>
      <c r="O1" s="19" t="s">
        <v>116</v>
      </c>
      <c r="P1" s="19" t="s">
        <v>303</v>
      </c>
      <c r="Q1" s="19" t="s">
        <v>45</v>
      </c>
      <c r="R1" s="19" t="s">
        <v>117</v>
      </c>
      <c r="S1" s="19" t="s">
        <v>118</v>
      </c>
      <c r="U1" s="19" t="s">
        <v>330</v>
      </c>
      <c r="V1" s="19" t="s">
        <v>152</v>
      </c>
      <c r="W1" s="19" t="s">
        <v>331</v>
      </c>
      <c r="X1" s="19" t="s">
        <v>332</v>
      </c>
      <c r="Y1" s="19" t="s">
        <v>333</v>
      </c>
      <c r="Z1" s="19" t="s">
        <v>334</v>
      </c>
      <c r="AA1" s="19" t="s">
        <v>335</v>
      </c>
      <c r="AB1" s="19" t="s">
        <v>336</v>
      </c>
    </row>
    <row r="2" spans="1:28" x14ac:dyDescent="0.4">
      <c r="A2" s="46">
        <v>1960</v>
      </c>
      <c r="B2" s="28">
        <f>'1. PIB'!C2/'11. Precios'!H2</f>
        <v>115911528.29139695</v>
      </c>
      <c r="C2" s="28">
        <f>'2. Consumo Intermedio'!C2/'11. Precios'!H2</f>
        <v>11433907.357246747</v>
      </c>
      <c r="D2" s="28">
        <f>'3. Remuneraciones'!C2/'11. Precios'!H2</f>
        <v>16691734.478499142</v>
      </c>
      <c r="E2" s="28">
        <f>'4. Capital fijo constante'!C2/'11. Precios'!H2</f>
        <v>227713486.02082512</v>
      </c>
      <c r="F2" s="28">
        <f>'5. Consumo capital fijo'!C2/'11. Precios'!H2</f>
        <v>22846018.036921643</v>
      </c>
      <c r="G2" s="28">
        <f>B2-F2-D2</f>
        <v>76373775.775976151</v>
      </c>
      <c r="I2" s="28">
        <f>(D2+C2)/4</f>
        <v>7031410.4589364724</v>
      </c>
      <c r="J2" s="33"/>
      <c r="K2" s="70"/>
      <c r="L2" s="33">
        <f>E2/[1]PDVSA!K2</f>
        <v>2.8110419304522228E-2</v>
      </c>
      <c r="M2" s="14"/>
      <c r="N2" s="28">
        <f t="shared" ref="N2:N33" si="0">E2+I2</f>
        <v>234744896.4797616</v>
      </c>
      <c r="O2" s="70"/>
      <c r="P2" s="28"/>
      <c r="U2" s="28">
        <f t="shared" ref="U2:U31" si="1">C2/4</f>
        <v>2858476.8393116868</v>
      </c>
      <c r="V2" s="28">
        <f t="shared" ref="V2:V31" si="2">D2/4</f>
        <v>4172933.6196247856</v>
      </c>
      <c r="W2" s="28">
        <f t="shared" ref="W2:W33" si="3">(E2+U2)/V2</f>
        <v>55.25416502572331</v>
      </c>
      <c r="X2" s="28" t="e">
        <f>[1]PDVSA!P2/V2</f>
        <v>#VALUE!</v>
      </c>
      <c r="Y2" s="15">
        <v>40690</v>
      </c>
      <c r="Z2" s="28">
        <f>'4. Capital fijo constante'!C2/'11. Precios'!D2</f>
        <v>4742021.6961509166</v>
      </c>
      <c r="AA2" s="28">
        <f>('2. Consumo Intermedio'!C2/'11. Precios'!D2)/4</f>
        <v>59526.378638467089</v>
      </c>
      <c r="AB2" s="28">
        <f>(Z2+AA2)/Y2</f>
        <v>118.00314757408168</v>
      </c>
    </row>
    <row r="3" spans="1:28" x14ac:dyDescent="0.4">
      <c r="A3" s="46">
        <v>1961</v>
      </c>
      <c r="B3" s="28">
        <f>'1. PIB'!C3/'11. Precios'!H3</f>
        <v>135764244.03248942</v>
      </c>
      <c r="C3" s="28">
        <f>'2. Consumo Intermedio'!C3/'11. Precios'!H3</f>
        <v>12384424.04457273</v>
      </c>
      <c r="D3" s="28">
        <f>'3. Remuneraciones'!C3/'11. Precios'!H3</f>
        <v>16088355.386952957</v>
      </c>
      <c r="E3" s="28">
        <f>'4. Capital fijo constante'!C3/'11. Precios'!H3</f>
        <v>211061669.95738646</v>
      </c>
      <c r="F3" s="28">
        <f>'5. Consumo capital fijo'!C3/'11. Precios'!H3</f>
        <v>22917766.209450617</v>
      </c>
      <c r="G3" s="28">
        <f t="shared" ref="G3:G56" si="4">B3-F3-D3</f>
        <v>96758122.43608585</v>
      </c>
      <c r="I3" s="28">
        <f>(D3+C3)/4</f>
        <v>7118194.8578814212</v>
      </c>
      <c r="J3" s="33">
        <f t="shared" ref="J3:J34" si="5">G3/P3</f>
        <v>0.40584819041278852</v>
      </c>
      <c r="K3" s="33">
        <f>'14. PQ'!H3/P3</f>
        <v>0.65760708203290974</v>
      </c>
      <c r="L3" s="33">
        <f>E3/[1]PDVSA!K3</f>
        <v>2.6700385511397844E-2</v>
      </c>
      <c r="M3" s="14"/>
      <c r="N3" s="28">
        <f t="shared" si="0"/>
        <v>218179864.81526789</v>
      </c>
      <c r="O3" s="70">
        <f>K3-'7. Tasas de ganancia'!D3</f>
        <v>0.50023375960071848</v>
      </c>
      <c r="P3" s="28">
        <f>S3/'11. Precios'!H3</f>
        <v>238409643.61002347</v>
      </c>
      <c r="Q3" s="33">
        <f>G3/D3</f>
        <v>6.01417112618938</v>
      </c>
      <c r="R3" s="71">
        <f>('2. Consumo Intermedio'!C3+'3. Remuneraciones'!C3)/7</f>
        <v>212.43737860180903</v>
      </c>
      <c r="S3" s="28">
        <f>R3+'4. Capital fijo constante'!C2</f>
        <v>12451.535997950068</v>
      </c>
      <c r="U3" s="28">
        <f t="shared" si="1"/>
        <v>3096106.0111431824</v>
      </c>
      <c r="V3" s="28">
        <f t="shared" si="2"/>
        <v>4022088.8467382393</v>
      </c>
      <c r="W3" s="28">
        <f t="shared" si="3"/>
        <v>53.245411558276103</v>
      </c>
      <c r="X3" s="28" t="e">
        <f>[1]PDVSA!P3/V3</f>
        <v>#VALUE!</v>
      </c>
      <c r="Y3" s="15">
        <v>37324</v>
      </c>
      <c r="Z3" s="28">
        <f>'4. Capital fijo constante'!C3/'11. Precios'!D3</f>
        <v>4262477.5495050643</v>
      </c>
      <c r="AA3" s="28">
        <f>('2. Consumo Intermedio'!C3/'11. Precios'!D3)/4</f>
        <v>62527.13894498226</v>
      </c>
      <c r="AB3" s="28">
        <f t="shared" ref="AB3:AB56" si="6">(Z3+AA3)/Y3</f>
        <v>115.87730919649681</v>
      </c>
    </row>
    <row r="4" spans="1:28" x14ac:dyDescent="0.4">
      <c r="A4" s="46">
        <v>1962</v>
      </c>
      <c r="B4" s="28">
        <f>'1. PIB'!C4/'11. Precios'!H4</f>
        <v>154016949.31272587</v>
      </c>
      <c r="C4" s="28">
        <f>'2. Consumo Intermedio'!C4/'11. Precios'!H4</f>
        <v>13393524.340494623</v>
      </c>
      <c r="D4" s="28">
        <f>'3. Remuneraciones'!C4/'11. Precios'!H4</f>
        <v>13229771.876899557</v>
      </c>
      <c r="E4" s="28">
        <f>'4. Capital fijo constante'!C4/'11. Precios'!H4</f>
        <v>193242600.99951926</v>
      </c>
      <c r="F4" s="28">
        <f>'5. Consumo capital fijo'!C4/'11. Precios'!H4</f>
        <v>22887555.143908177</v>
      </c>
      <c r="G4" s="28">
        <f t="shared" si="4"/>
        <v>117899622.29191814</v>
      </c>
      <c r="I4" s="28">
        <f t="shared" ref="I4:I31" si="7">(D4+C4)/4</f>
        <v>6655824.0543485451</v>
      </c>
      <c r="J4" s="33">
        <f t="shared" si="5"/>
        <v>0.55411970116830411</v>
      </c>
      <c r="K4" s="33">
        <f>'14. PQ'!H4/P4</f>
        <v>0.82869949062650294</v>
      </c>
      <c r="L4" s="33">
        <f>E4/[1]PDVSA!K4</f>
        <v>2.6406985814143514E-2</v>
      </c>
      <c r="M4" s="14"/>
      <c r="N4" s="28">
        <f t="shared" si="0"/>
        <v>199898425.05386782</v>
      </c>
      <c r="O4" s="70">
        <f>K4-'7. Tasas de ganancia'!D4</f>
        <v>0.67672230563457769</v>
      </c>
      <c r="P4" s="28">
        <f>S4/'11. Precios'!H4</f>
        <v>212769230.26439771</v>
      </c>
      <c r="Q4" s="33">
        <f t="shared" ref="Q4:Q56" si="8">G4/D4</f>
        <v>8.91168973954737</v>
      </c>
      <c r="R4" s="71">
        <f>('2. Consumo Intermedio'!C4+'3. Remuneraciones'!C4)/7</f>
        <v>200.63044565194963</v>
      </c>
      <c r="S4" s="28">
        <f>R4+'4. Capital fijo constante'!C3</f>
        <v>11223.850569921131</v>
      </c>
      <c r="U4" s="28">
        <f t="shared" si="1"/>
        <v>3348381.0851236559</v>
      </c>
      <c r="V4" s="28">
        <f t="shared" si="2"/>
        <v>3307442.9692248893</v>
      </c>
      <c r="W4" s="28">
        <f t="shared" si="3"/>
        <v>59.438963547938272</v>
      </c>
      <c r="X4" s="28" t="e">
        <f>[1]PDVSA!P4/V4</f>
        <v>#VALUE!</v>
      </c>
      <c r="Y4" s="15">
        <v>34818</v>
      </c>
      <c r="Z4" s="28">
        <f>'4. Capital fijo constante'!C4/'11. Precios'!D4</f>
        <v>3934115.9003851772</v>
      </c>
      <c r="AA4" s="28">
        <f>('2. Consumo Intermedio'!C4/'11. Precios'!D4)/4</f>
        <v>68167.780807125018</v>
      </c>
      <c r="AB4" s="28">
        <f t="shared" si="6"/>
        <v>114.94869553657023</v>
      </c>
    </row>
    <row r="5" spans="1:28" x14ac:dyDescent="0.4">
      <c r="A5" s="46">
        <v>1963</v>
      </c>
      <c r="B5" s="28">
        <f>'1. PIB'!C5/'11. Precios'!H5</f>
        <v>164996230.99686399</v>
      </c>
      <c r="C5" s="28">
        <f>'2. Consumo Intermedio'!C5/'11. Precios'!H5</f>
        <v>14440381.732692454</v>
      </c>
      <c r="D5" s="28">
        <f>'3. Remuneraciones'!C5/'11. Precios'!H5</f>
        <v>13433524.518027991</v>
      </c>
      <c r="E5" s="28">
        <f>'4. Capital fijo constante'!C5/'11. Precios'!H5</f>
        <v>176594694.6033861</v>
      </c>
      <c r="F5" s="28">
        <f>'5. Consumo capital fijo'!C5/'11. Precios'!H5</f>
        <v>22694042.701452184</v>
      </c>
      <c r="G5" s="28">
        <f t="shared" si="4"/>
        <v>128868663.7773838</v>
      </c>
      <c r="I5" s="28">
        <f t="shared" si="7"/>
        <v>6968476.5626801113</v>
      </c>
      <c r="J5" s="33">
        <f t="shared" si="5"/>
        <v>0.66038434950707792</v>
      </c>
      <c r="K5" s="33">
        <f>'14. PQ'!H5/P5</f>
        <v>0.90659797562127364</v>
      </c>
      <c r="L5" s="33">
        <f>E5/[1]PDVSA!K5</f>
        <v>2.6138721489176512E-2</v>
      </c>
      <c r="M5" s="14"/>
      <c r="N5" s="28">
        <f t="shared" si="0"/>
        <v>183563171.16606623</v>
      </c>
      <c r="O5" s="70">
        <f>K5-'7. Tasas de ganancia'!D5</f>
        <v>0.72367401905834894</v>
      </c>
      <c r="P5" s="28">
        <f>S5/'11. Precios'!H5</f>
        <v>195141910.72755367</v>
      </c>
      <c r="Q5" s="33">
        <f t="shared" si="8"/>
        <v>9.5930642479149935</v>
      </c>
      <c r="R5" s="71">
        <f>('2. Consumo Intermedio'!C5+'3. Remuneraciones'!C5)/7</f>
        <v>212.34345211606725</v>
      </c>
      <c r="S5" s="28">
        <f>R5+'4. Capital fijo constante'!C4</f>
        <v>10406.139212274995</v>
      </c>
      <c r="U5" s="28">
        <f t="shared" si="1"/>
        <v>3610095.4331731135</v>
      </c>
      <c r="V5" s="28">
        <f t="shared" si="2"/>
        <v>3358381.1295069978</v>
      </c>
      <c r="W5" s="28">
        <f t="shared" si="3"/>
        <v>53.658230881916865</v>
      </c>
      <c r="X5" s="28" t="e">
        <f>[1]PDVSA!P5/V5</f>
        <v>#VALUE!</v>
      </c>
      <c r="Y5" s="15">
        <v>33742</v>
      </c>
      <c r="Z5" s="28">
        <f>'4. Capital fijo constante'!C5/'11. Precios'!D5</f>
        <v>3562266.1198693947</v>
      </c>
      <c r="AA5" s="28">
        <f>('2. Consumo Intermedio'!C5/'11. Precios'!D5)/4</f>
        <v>72822.802972480815</v>
      </c>
      <c r="AB5" s="28">
        <f t="shared" si="6"/>
        <v>107.73187489899459</v>
      </c>
    </row>
    <row r="6" spans="1:28" x14ac:dyDescent="0.4">
      <c r="A6" s="46">
        <v>1964</v>
      </c>
      <c r="B6" s="28">
        <f>'1. PIB'!C6/'11. Precios'!H6</f>
        <v>161465392.18312925</v>
      </c>
      <c r="C6" s="28">
        <f>'2. Consumo Intermedio'!C6/'11. Precios'!H6</f>
        <v>15653347.57462327</v>
      </c>
      <c r="D6" s="28">
        <f>'3. Remuneraciones'!C6/'11. Precios'!H6</f>
        <v>13652211.370472815</v>
      </c>
      <c r="E6" s="28">
        <f>'4. Capital fijo constante'!C6/'11. Precios'!H6</f>
        <v>164507270.31661665</v>
      </c>
      <c r="F6" s="28">
        <f>'5. Consumo capital fijo'!C6/'11. Precios'!H6</f>
        <v>22586165.575644884</v>
      </c>
      <c r="G6" s="28">
        <f t="shared" si="4"/>
        <v>125227015.23701155</v>
      </c>
      <c r="I6" s="28">
        <f t="shared" si="7"/>
        <v>7326389.7362740207</v>
      </c>
      <c r="J6" s="33">
        <f t="shared" si="5"/>
        <v>0.70704933681393134</v>
      </c>
      <c r="K6" s="33">
        <f>'14. PQ'!H6/P6</f>
        <v>1.034201501323641</v>
      </c>
      <c r="L6" s="33">
        <f>E6/[1]PDVSA!K6</f>
        <v>2.5850912998272531E-2</v>
      </c>
      <c r="M6" s="14"/>
      <c r="N6" s="28">
        <f t="shared" si="0"/>
        <v>171833660.05289069</v>
      </c>
      <c r="O6" s="70">
        <f>K6-'7. Tasas de ganancia'!D6</f>
        <v>0.83186303135638506</v>
      </c>
      <c r="P6" s="28">
        <f>S6/'11. Precios'!H6</f>
        <v>177112131.66722277</v>
      </c>
      <c r="Q6" s="33">
        <f t="shared" si="8"/>
        <v>9.1726542930513233</v>
      </c>
      <c r="R6" s="71">
        <f>('2. Consumo Intermedio'!C6+'3. Remuneraciones'!C6)/7</f>
        <v>227.98661472984637</v>
      </c>
      <c r="S6" s="28">
        <f>R6+'4. Capital fijo constante'!C5</f>
        <v>9645.07682021459</v>
      </c>
      <c r="U6" s="28">
        <f t="shared" si="1"/>
        <v>3913336.8936558175</v>
      </c>
      <c r="V6" s="28">
        <f t="shared" si="2"/>
        <v>3413052.8426182037</v>
      </c>
      <c r="W6" s="28">
        <f t="shared" si="3"/>
        <v>49.346029779332248</v>
      </c>
      <c r="X6" s="28" t="e">
        <f>[1]PDVSA!P6/V6</f>
        <v>#VALUE!</v>
      </c>
      <c r="Y6" s="15">
        <v>33262</v>
      </c>
      <c r="Z6" s="28">
        <f>'4. Capital fijo constante'!C6/'11. Precios'!D6</f>
        <v>3358657.8018773915</v>
      </c>
      <c r="AA6" s="28">
        <f>('2. Consumo Intermedio'!C6/'11. Precios'!D6)/4</f>
        <v>79896.526542293082</v>
      </c>
      <c r="AB6" s="28">
        <f t="shared" si="6"/>
        <v>103.37785846971572</v>
      </c>
    </row>
    <row r="7" spans="1:28" x14ac:dyDescent="0.4">
      <c r="A7" s="46">
        <v>1965</v>
      </c>
      <c r="B7" s="28">
        <f>'1. PIB'!C7/'11. Precios'!H7</f>
        <v>160486298.93286353</v>
      </c>
      <c r="C7" s="28">
        <f>'2. Consumo Intermedio'!C7/'11. Precios'!H7</f>
        <v>16365718.212901941</v>
      </c>
      <c r="D7" s="28">
        <f>'3. Remuneraciones'!C7/'11. Precios'!H7</f>
        <v>13052053.169860356</v>
      </c>
      <c r="E7" s="28">
        <f>'4. Capital fijo constante'!C7/'11. Precios'!H7</f>
        <v>153881337.58963722</v>
      </c>
      <c r="F7" s="28">
        <f>'5. Consumo capital fijo'!C7/'11. Precios'!H7</f>
        <v>22324535.261539917</v>
      </c>
      <c r="G7" s="28">
        <f t="shared" si="4"/>
        <v>125109710.50146326</v>
      </c>
      <c r="I7" s="28">
        <f t="shared" si="7"/>
        <v>7354442.8456905745</v>
      </c>
      <c r="J7" s="33">
        <f t="shared" si="5"/>
        <v>0.75434297148622287</v>
      </c>
      <c r="K7" s="33">
        <f>'14. PQ'!H7/P7</f>
        <v>1.1623059686474495</v>
      </c>
      <c r="L7" s="33">
        <f>E7/[1]PDVSA!K7</f>
        <v>2.534162940595781E-2</v>
      </c>
      <c r="M7" s="14"/>
      <c r="N7" s="28">
        <f t="shared" si="0"/>
        <v>161235780.4353278</v>
      </c>
      <c r="O7" s="70">
        <f>K7-'7. Tasas de ganancia'!D7</f>
        <v>0.95786159295754481</v>
      </c>
      <c r="P7" s="28">
        <f>S7/'11. Precios'!H7</f>
        <v>165852556.76866639</v>
      </c>
      <c r="Q7" s="33">
        <f t="shared" si="8"/>
        <v>9.5854429087344748</v>
      </c>
      <c r="R7" s="71">
        <f>('2. Consumo Intermedio'!C7+'3. Remuneraciones'!C7)/7</f>
        <v>232.90480491373927</v>
      </c>
      <c r="S7" s="28">
        <f>R7+'4. Capital fijo constante'!C6</f>
        <v>9191.552892718415</v>
      </c>
      <c r="U7" s="28">
        <f t="shared" si="1"/>
        <v>4091429.5532254851</v>
      </c>
      <c r="V7" s="28">
        <f t="shared" si="2"/>
        <v>3263013.2924650889</v>
      </c>
      <c r="W7" s="28">
        <f t="shared" si="3"/>
        <v>48.413154646857102</v>
      </c>
      <c r="X7" s="28" t="e">
        <f>[1]PDVSA!P7/V7</f>
        <v>#VALUE!</v>
      </c>
      <c r="Y7" s="15">
        <v>31838</v>
      </c>
      <c r="Z7" s="28">
        <f>'4. Capital fijo constante'!C7/'11. Precios'!D7</f>
        <v>3180622.4646644448</v>
      </c>
      <c r="AA7" s="28">
        <f>('2. Consumo Intermedio'!C7/'11. Precios'!D7)/4</f>
        <v>84567.062864271196</v>
      </c>
      <c r="AB7" s="28">
        <f t="shared" si="6"/>
        <v>102.55636432969143</v>
      </c>
    </row>
    <row r="8" spans="1:28" x14ac:dyDescent="0.4">
      <c r="A8" s="46">
        <v>1966</v>
      </c>
      <c r="B8" s="28">
        <f>'1. PIB'!C8/'11. Precios'!H8</f>
        <v>149470053.74065405</v>
      </c>
      <c r="C8" s="28">
        <f>'2. Consumo Intermedio'!C8/'11. Precios'!H8</f>
        <v>16757744.602296708</v>
      </c>
      <c r="D8" s="28">
        <f>'3. Remuneraciones'!C8/'11. Precios'!H8</f>
        <v>12309005.934084725</v>
      </c>
      <c r="E8" s="28">
        <f>'4. Capital fijo constante'!C8/'11. Precios'!H8</f>
        <v>141563206.73122057</v>
      </c>
      <c r="F8" s="28">
        <f>'5. Consumo capital fijo'!C8/'11. Precios'!H8</f>
        <v>21993407.064150076</v>
      </c>
      <c r="G8" s="28">
        <f t="shared" si="4"/>
        <v>115167640.74241924</v>
      </c>
      <c r="I8" s="28">
        <f t="shared" si="7"/>
        <v>7266687.6340953577</v>
      </c>
      <c r="J8" s="33">
        <f t="shared" si="5"/>
        <v>0.7410749063282388</v>
      </c>
      <c r="K8" s="33">
        <f>'14. PQ'!H8/P8</f>
        <v>1.0523474844173744</v>
      </c>
      <c r="L8" s="33">
        <f>E8/[1]PDVSA!K8</f>
        <v>2.5435506322598733E-2</v>
      </c>
      <c r="M8" s="14"/>
      <c r="N8" s="28">
        <f t="shared" si="0"/>
        <v>148829894.36531594</v>
      </c>
      <c r="O8" s="70">
        <f>K8-'7. Tasas de ganancia'!D8</f>
        <v>0.86182276777928091</v>
      </c>
      <c r="P8" s="28">
        <f>S8/'11. Precios'!H8</f>
        <v>155406207.60326877</v>
      </c>
      <c r="Q8" s="33">
        <f t="shared" si="8"/>
        <v>9.3563721846546422</v>
      </c>
      <c r="R8" s="71">
        <f>('2. Consumo Intermedio'!C8+'3. Remuneraciones'!C8)/7</f>
        <v>234.12337671717347</v>
      </c>
      <c r="S8" s="28">
        <f>R8+'4. Capital fijo constante'!C7</f>
        <v>8762.2309996237473</v>
      </c>
      <c r="U8" s="28">
        <f t="shared" si="1"/>
        <v>4189436.150574177</v>
      </c>
      <c r="V8" s="28">
        <f t="shared" si="2"/>
        <v>3077251.4835211812</v>
      </c>
      <c r="W8" s="28">
        <f t="shared" si="3"/>
        <v>47.364553616208049</v>
      </c>
      <c r="X8" s="28" t="e">
        <f>[1]PDVSA!P8/V8</f>
        <v>#VALUE!</v>
      </c>
      <c r="Y8" s="15">
        <v>29448</v>
      </c>
      <c r="Z8" s="28">
        <f>'4. Capital fijo constante'!C8/'11. Precios'!D8</f>
        <v>2923776.8640235127</v>
      </c>
      <c r="AA8" s="28">
        <f>('2. Consumo Intermedio'!C8/'11. Precios'!D8)/4</f>
        <v>86526.554273449467</v>
      </c>
      <c r="AB8" s="28">
        <f t="shared" si="6"/>
        <v>102.22437579112204</v>
      </c>
    </row>
    <row r="9" spans="1:28" x14ac:dyDescent="0.4">
      <c r="A9" s="46">
        <v>1967</v>
      </c>
      <c r="B9" s="28">
        <f>'1. PIB'!C9/'11. Precios'!H9</f>
        <v>154891289.05279943</v>
      </c>
      <c r="C9" s="28">
        <f>'2. Consumo Intermedio'!C9/'11. Precios'!H9</f>
        <v>14992562.813155668</v>
      </c>
      <c r="D9" s="28">
        <f>'3. Remuneraciones'!C9/'11. Precios'!H9</f>
        <v>11864012.992762147</v>
      </c>
      <c r="E9" s="28">
        <f>'4. Capital fijo constante'!C9/'11. Precios'!H9</f>
        <v>129966952.50001514</v>
      </c>
      <c r="F9" s="28">
        <f>'5. Consumo capital fijo'!C9/'11. Precios'!H9</f>
        <v>21531078.301052686</v>
      </c>
      <c r="G9" s="28">
        <f t="shared" si="4"/>
        <v>121496197.7589846</v>
      </c>
      <c r="I9" s="28">
        <f t="shared" si="7"/>
        <v>6714143.9514794536</v>
      </c>
      <c r="J9" s="33">
        <f t="shared" si="5"/>
        <v>0.83535804891073318</v>
      </c>
      <c r="K9" s="33">
        <f>'14. PQ'!H9/P9</f>
        <v>1.0612818394469576</v>
      </c>
      <c r="L9" s="33">
        <f>E9/[1]PDVSA!K9</f>
        <v>2.5002841268870177E-2</v>
      </c>
      <c r="M9" s="14"/>
      <c r="N9" s="28">
        <f t="shared" si="0"/>
        <v>136681096.4514946</v>
      </c>
      <c r="O9" s="70">
        <f>K9-'7. Tasas de ganancia'!D9</f>
        <v>0.85537666723922423</v>
      </c>
      <c r="P9" s="28">
        <f>S9/'11. Precios'!H9</f>
        <v>145442062.73873797</v>
      </c>
      <c r="Q9" s="33">
        <f t="shared" si="8"/>
        <v>10.240733707313497</v>
      </c>
      <c r="R9" s="71">
        <f>('2. Consumo Intermedio'!C9+'3. Remuneraciones'!C9)/7</f>
        <v>216.25665666133546</v>
      </c>
      <c r="S9" s="28">
        <f>R9+'4. Capital fijo constante'!C8</f>
        <v>8197.9810520796018</v>
      </c>
      <c r="U9" s="28">
        <f t="shared" si="1"/>
        <v>3748140.703288917</v>
      </c>
      <c r="V9" s="28">
        <f t="shared" si="2"/>
        <v>2966003.2481905366</v>
      </c>
      <c r="W9" s="28">
        <f t="shared" si="3"/>
        <v>45.0825848841802</v>
      </c>
      <c r="X9" s="28" t="e">
        <f>[1]PDVSA!P9/V9</f>
        <v>#VALUE!</v>
      </c>
      <c r="Y9" s="15">
        <v>27072</v>
      </c>
      <c r="Z9" s="28">
        <f>'4. Capital fijo constante'!C9/'11. Precios'!D9</f>
        <v>2650137.2604556358</v>
      </c>
      <c r="AA9" s="28">
        <f>('2. Consumo Intermedio'!C9/'11. Precios'!D9)/4</f>
        <v>76427.792943865439</v>
      </c>
      <c r="AB9" s="28">
        <f t="shared" si="6"/>
        <v>100.71531668881137</v>
      </c>
    </row>
    <row r="10" spans="1:28" x14ac:dyDescent="0.4">
      <c r="A10" s="46">
        <v>1968</v>
      </c>
      <c r="B10" s="28">
        <f>'1. PIB'!C10/'11. Precios'!H10</f>
        <v>155230246.6553711</v>
      </c>
      <c r="C10" s="28">
        <f>'2. Consumo Intermedio'!C10/'11. Precios'!H10</f>
        <v>2241339.1508051325</v>
      </c>
      <c r="D10" s="28">
        <f>'3. Remuneraciones'!C10/'11. Precios'!H10</f>
        <v>10401214.496705068</v>
      </c>
      <c r="E10" s="28">
        <f>'4. Capital fijo constante'!C10/'11. Precios'!H10</f>
        <v>127563647.42676829</v>
      </c>
      <c r="F10" s="28">
        <f>'5. Consumo capital fijo'!C10/'11. Precios'!H10</f>
        <v>21232635.244120073</v>
      </c>
      <c r="G10" s="28">
        <f t="shared" si="4"/>
        <v>123596396.91454595</v>
      </c>
      <c r="I10" s="28">
        <f t="shared" si="7"/>
        <v>3160638.4118775502</v>
      </c>
      <c r="J10" s="33">
        <f t="shared" si="5"/>
        <v>0.95013726045991498</v>
      </c>
      <c r="K10" s="33">
        <f>'14. PQ'!H10/P10</f>
        <v>1.2878595933216515</v>
      </c>
      <c r="L10" s="33">
        <f>E10/[1]PDVSA!K10</f>
        <v>2.3858873629283094E-2</v>
      </c>
      <c r="M10" s="14"/>
      <c r="N10" s="28">
        <f t="shared" si="0"/>
        <v>130724285.83864585</v>
      </c>
      <c r="O10" s="70">
        <f>K10-'7. Tasas de ganancia'!D10</f>
        <v>1.0915528594621451</v>
      </c>
      <c r="P10" s="28">
        <f>S10/'11. Precios'!H10</f>
        <v>130082675.48071842</v>
      </c>
      <c r="Q10" s="33">
        <f t="shared" si="8"/>
        <v>11.882881268692154</v>
      </c>
      <c r="R10" s="71">
        <f>('2. Consumo Intermedio'!C10+'3. Remuneraciones'!C10)/7</f>
        <v>103.14285714285714</v>
      </c>
      <c r="S10" s="28">
        <f>R10+'4. Capital fijo constante'!C9</f>
        <v>7428.8545111750464</v>
      </c>
      <c r="U10" s="28">
        <f t="shared" si="1"/>
        <v>560334.78770128312</v>
      </c>
      <c r="V10" s="28">
        <f t="shared" si="2"/>
        <v>2600303.6241762671</v>
      </c>
      <c r="W10" s="28">
        <f t="shared" si="3"/>
        <v>49.272700704348367</v>
      </c>
      <c r="X10" s="28" t="e">
        <f>[1]PDVSA!P10/V10</f>
        <v>#VALUE!</v>
      </c>
      <c r="Y10" s="15">
        <v>25419</v>
      </c>
      <c r="Z10" s="28">
        <f>'4. Capital fijo constante'!C10/'11. Precios'!D10</f>
        <v>2573224.2282466614</v>
      </c>
      <c r="AA10" s="28">
        <f>('2. Consumo Intermedio'!C10/'11. Precios'!D10)/4</f>
        <v>11303.118723303502</v>
      </c>
      <c r="AB10" s="28">
        <f t="shared" si="6"/>
        <v>101.67698756717279</v>
      </c>
    </row>
    <row r="11" spans="1:28" x14ac:dyDescent="0.4">
      <c r="A11" s="46">
        <v>1969</v>
      </c>
      <c r="B11" s="28">
        <f>'1. PIB'!C11/'11. Precios'!H11</f>
        <v>133149689.45622103</v>
      </c>
      <c r="C11" s="28">
        <f>'2. Consumo Intermedio'!C11/'11. Precios'!H11</f>
        <v>10554527.685698107</v>
      </c>
      <c r="D11" s="28">
        <f>'3. Remuneraciones'!C11/'11. Precios'!H11</f>
        <v>9947457.0395182576</v>
      </c>
      <c r="E11" s="28">
        <f>'4. Capital fijo constante'!C11/'11. Precios'!H11</f>
        <v>131663114.59969269</v>
      </c>
      <c r="F11" s="28">
        <f>'5. Consumo capital fijo'!C11/'11. Precios'!H11</f>
        <v>21616278.478897262</v>
      </c>
      <c r="G11" s="28">
        <f t="shared" si="4"/>
        <v>101585953.93780552</v>
      </c>
      <c r="I11" s="28">
        <f t="shared" si="7"/>
        <v>5125496.1813040916</v>
      </c>
      <c r="J11" s="33">
        <f t="shared" si="5"/>
        <v>0.79692578438560779</v>
      </c>
      <c r="K11" s="33">
        <f>'14. PQ'!H11/P11</f>
        <v>1.1095363397727156</v>
      </c>
      <c r="L11" s="33">
        <f>E11/[1]PDVSA!K11</f>
        <v>2.3482111123812106E-2</v>
      </c>
      <c r="M11" s="14"/>
      <c r="N11" s="28">
        <f t="shared" si="0"/>
        <v>136788610.78099677</v>
      </c>
      <c r="O11" s="70">
        <f>K11-'7. Tasas de ganancia'!D11</f>
        <v>0.89384621335648018</v>
      </c>
      <c r="P11" s="28">
        <f>S11/'11. Precios'!H11</f>
        <v>127472289.04900284</v>
      </c>
      <c r="Q11" s="33">
        <f t="shared" si="8"/>
        <v>10.212253597500855</v>
      </c>
      <c r="R11" s="71">
        <f>('2. Consumo Intermedio'!C11+'3. Remuneraciones'!C11)/7</f>
        <v>171.31932317195978</v>
      </c>
      <c r="S11" s="28">
        <f>R11+'4. Capital fijo constante'!C10</f>
        <v>7456.3153777676926</v>
      </c>
      <c r="U11" s="28">
        <f t="shared" si="1"/>
        <v>2638631.9214245267</v>
      </c>
      <c r="V11" s="28">
        <f t="shared" si="2"/>
        <v>2486864.2598795644</v>
      </c>
      <c r="W11" s="28">
        <f t="shared" si="3"/>
        <v>54.004453997670652</v>
      </c>
      <c r="X11" s="28" t="e">
        <f>[1]PDVSA!P11/V11</f>
        <v>#VALUE!</v>
      </c>
      <c r="Y11" s="15">
        <v>24521</v>
      </c>
      <c r="Z11" s="28">
        <f>'4. Capital fijo constante'!C11/'11. Precios'!D11</f>
        <v>2764701.6136661638</v>
      </c>
      <c r="AA11" s="28">
        <f>('2. Consumo Intermedio'!C11/'11. Precios'!D11)/4</f>
        <v>55406.785364398987</v>
      </c>
      <c r="AB11" s="28">
        <f t="shared" si="6"/>
        <v>115.0078870776299</v>
      </c>
    </row>
    <row r="12" spans="1:28" x14ac:dyDescent="0.4">
      <c r="A12" s="46">
        <v>1970</v>
      </c>
      <c r="B12" s="28">
        <f>'1. PIB'!C12/'11. Precios'!H12</f>
        <v>142747770.5148384</v>
      </c>
      <c r="C12" s="28">
        <f>'2. Consumo Intermedio'!C12/'11. Precios'!H12</f>
        <v>12805057.311603196</v>
      </c>
      <c r="D12" s="28">
        <f>'3. Remuneraciones'!C12/'11. Precios'!H12</f>
        <v>10618094.757199397</v>
      </c>
      <c r="E12" s="28">
        <f>'4. Capital fijo constante'!C12/'11. Precios'!H12</f>
        <v>131125028.53646274</v>
      </c>
      <c r="F12" s="28">
        <f>'5. Consumo capital fijo'!C12/'11. Precios'!H12</f>
        <v>21813209.869099826</v>
      </c>
      <c r="G12" s="28">
        <f t="shared" si="4"/>
        <v>110316465.88853918</v>
      </c>
      <c r="I12" s="28">
        <f t="shared" si="7"/>
        <v>5855788.0172006488</v>
      </c>
      <c r="J12" s="33">
        <f t="shared" si="5"/>
        <v>0.8371162861854603</v>
      </c>
      <c r="K12" s="33">
        <f>'14. PQ'!H12/P12</f>
        <v>0.97320398382297235</v>
      </c>
      <c r="L12" s="33">
        <f>E12/[1]PDVSA!K12</f>
        <v>2.3652545305245475E-2</v>
      </c>
      <c r="M12" s="14"/>
      <c r="N12" s="28">
        <f t="shared" si="0"/>
        <v>136980816.55366337</v>
      </c>
      <c r="O12" s="70">
        <f>K12-'7. Tasas de ganancia'!D12</f>
        <v>0.76094001910365616</v>
      </c>
      <c r="P12" s="28">
        <f>S12/'11. Precios'!H12</f>
        <v>131781531.08360256</v>
      </c>
      <c r="Q12" s="33">
        <f t="shared" si="8"/>
        <v>10.389478377346482</v>
      </c>
      <c r="R12" s="71">
        <f>('2. Consumo Intermedio'!C12+'3. Remuneraciones'!C12)/7</f>
        <v>200.64820432704821</v>
      </c>
      <c r="S12" s="28">
        <f>R12+'4. Capital fijo constante'!C11</f>
        <v>7902.1001308479999</v>
      </c>
      <c r="U12" s="28">
        <f t="shared" si="1"/>
        <v>3201264.327900799</v>
      </c>
      <c r="V12" s="28">
        <f t="shared" si="2"/>
        <v>2654523.6892998493</v>
      </c>
      <c r="W12" s="28">
        <f t="shared" si="3"/>
        <v>50.602785503787736</v>
      </c>
      <c r="X12" s="28" t="e">
        <f>[1]PDVSA!P12/V12</f>
        <v>#VALUE!</v>
      </c>
      <c r="Y12" s="15">
        <v>23854</v>
      </c>
      <c r="Z12" s="28">
        <f>'4. Capital fijo constante'!C12/'11. Precios'!D12</f>
        <v>2703037.2741341926</v>
      </c>
      <c r="AA12" s="28">
        <f>('2. Consumo Intermedio'!C12/'11. Precios'!D12)/4</f>
        <v>65991.49604963306</v>
      </c>
      <c r="AB12" s="28">
        <f t="shared" si="6"/>
        <v>116.08236648712274</v>
      </c>
    </row>
    <row r="13" spans="1:28" x14ac:dyDescent="0.4">
      <c r="A13" s="46">
        <v>1971</v>
      </c>
      <c r="B13" s="28">
        <f>'1. PIB'!C13/'11. Precios'!H13</f>
        <v>158352906.68701896</v>
      </c>
      <c r="C13" s="28">
        <f>'2. Consumo Intermedio'!C13/'11. Precios'!H13</f>
        <v>16485093.325739145</v>
      </c>
      <c r="D13" s="28">
        <f>'3. Remuneraciones'!C13/'11. Precios'!H13</f>
        <v>9895065.4777686689</v>
      </c>
      <c r="E13" s="28">
        <f>'4. Capital fijo constante'!C13/'11. Precios'!H13</f>
        <v>130213207.23932633</v>
      </c>
      <c r="F13" s="28">
        <f>'5. Consumo capital fijo'!C13/'11. Precios'!H13</f>
        <v>22073659.092165083</v>
      </c>
      <c r="G13" s="28">
        <f t="shared" si="4"/>
        <v>126384182.1170852</v>
      </c>
      <c r="I13" s="28">
        <f t="shared" si="7"/>
        <v>6595039.7008769531</v>
      </c>
      <c r="J13" s="33">
        <f t="shared" si="5"/>
        <v>0.96639561263966489</v>
      </c>
      <c r="K13" s="33">
        <f>'14. PQ'!H13/P13</f>
        <v>1.2355418356562295</v>
      </c>
      <c r="L13" s="33">
        <f>E13/[1]PDVSA!K13</f>
        <v>2.4337073012083515E-2</v>
      </c>
      <c r="M13" s="14"/>
      <c r="N13" s="28">
        <f t="shared" si="0"/>
        <v>136808246.94020328</v>
      </c>
      <c r="O13" s="70">
        <f>K13-'7. Tasas de ganancia'!D13</f>
        <v>1.0372268840979817</v>
      </c>
      <c r="P13" s="28">
        <f>S13/'11. Precios'!H13</f>
        <v>130778927.86772144</v>
      </c>
      <c r="Q13" s="33">
        <f t="shared" si="8"/>
        <v>12.772445255772553</v>
      </c>
      <c r="R13" s="71">
        <f>('2. Consumo Intermedio'!C13+'3. Remuneraciones'!C13)/7</f>
        <v>233.29954055559884</v>
      </c>
      <c r="S13" s="28">
        <f>R13+'4. Capital fijo constante'!C12</f>
        <v>8096.0333897934343</v>
      </c>
      <c r="U13" s="28">
        <f t="shared" si="1"/>
        <v>4121273.3314347863</v>
      </c>
      <c r="V13" s="28">
        <f t="shared" si="2"/>
        <v>2473766.3694421672</v>
      </c>
      <c r="W13" s="28">
        <f t="shared" si="3"/>
        <v>54.303624719845089</v>
      </c>
      <c r="X13" s="28" t="e">
        <f>[1]PDVSA!P13/V13</f>
        <v>#VALUE!</v>
      </c>
      <c r="Y13" s="15">
        <v>23714</v>
      </c>
      <c r="Z13" s="28">
        <f>'4. Capital fijo constante'!C13/'11. Precios'!D13</f>
        <v>2600572.7275974564</v>
      </c>
      <c r="AA13" s="28">
        <f>('2. Consumo Intermedio'!C13/'11. Precios'!D13)/4</f>
        <v>82308.632556798897</v>
      </c>
      <c r="AB13" s="28">
        <f t="shared" si="6"/>
        <v>113.13491440306382</v>
      </c>
    </row>
    <row r="14" spans="1:28" x14ac:dyDescent="0.4">
      <c r="A14" s="46">
        <v>1972</v>
      </c>
      <c r="B14" s="28">
        <f>'1. PIB'!C14/'11. Precios'!H14</f>
        <v>153883232.56565508</v>
      </c>
      <c r="C14" s="28">
        <f>'2. Consumo Intermedio'!C14/'11. Precios'!H14</f>
        <v>16488395.591911113</v>
      </c>
      <c r="D14" s="28">
        <f>'3. Remuneraciones'!C14/'11. Precios'!H14</f>
        <v>10061883.64620016</v>
      </c>
      <c r="E14" s="28">
        <f>'4. Capital fijo constante'!C14/'11. Precios'!H14</f>
        <v>125015304.55667461</v>
      </c>
      <c r="F14" s="28">
        <f>'5. Consumo capital fijo'!C14/'11. Precios'!H14</f>
        <v>21982329.673451182</v>
      </c>
      <c r="G14" s="28">
        <f t="shared" si="4"/>
        <v>121839019.24600373</v>
      </c>
      <c r="I14" s="28">
        <f t="shared" si="7"/>
        <v>6637569.8095278181</v>
      </c>
      <c r="J14" s="33">
        <f t="shared" si="5"/>
        <v>0.93400902187568724</v>
      </c>
      <c r="K14" s="33">
        <f>'14. PQ'!H14/P14</f>
        <v>1.2492494848365938</v>
      </c>
      <c r="L14" s="33">
        <f>E14/[1]PDVSA!K14</f>
        <v>2.4349646001294221E-2</v>
      </c>
      <c r="M14" s="14"/>
      <c r="N14" s="28">
        <f t="shared" si="0"/>
        <v>131652874.36620243</v>
      </c>
      <c r="O14" s="70">
        <f>K14-'7. Tasas de ganancia'!D14</f>
        <v>1.0368756450598029</v>
      </c>
      <c r="P14" s="28">
        <f>S14/'11. Precios'!H14</f>
        <v>130447368.70027794</v>
      </c>
      <c r="Q14" s="33">
        <f t="shared" si="8"/>
        <v>12.108967220269525</v>
      </c>
      <c r="R14" s="71">
        <f>('2. Consumo Intermedio'!C14+'3. Remuneraciones'!C14)/7</f>
        <v>241.40156394260902</v>
      </c>
      <c r="S14" s="28">
        <f>R14+'4. Capital fijo constante'!C13</f>
        <v>8302.4133094126228</v>
      </c>
      <c r="U14" s="28">
        <f t="shared" si="1"/>
        <v>4122098.8979777782</v>
      </c>
      <c r="V14" s="28">
        <f t="shared" si="2"/>
        <v>2515470.9115500399</v>
      </c>
      <c r="W14" s="28">
        <f t="shared" si="3"/>
        <v>51.337267651040968</v>
      </c>
      <c r="X14" s="28" t="e">
        <f>[1]PDVSA!P14/V14</f>
        <v>#VALUE!</v>
      </c>
      <c r="Y14" s="15">
        <v>23328</v>
      </c>
      <c r="Z14" s="28">
        <f>'4. Capital fijo constante'!C14/'11. Precios'!D14</f>
        <v>2462586.0003013285</v>
      </c>
      <c r="AA14" s="28">
        <f>('2. Consumo Intermedio'!C14/'11. Precios'!D14)/4</f>
        <v>81198.242679285177</v>
      </c>
      <c r="AB14" s="28">
        <f t="shared" si="6"/>
        <v>109.04424909896321</v>
      </c>
    </row>
    <row r="15" spans="1:28" x14ac:dyDescent="0.4">
      <c r="A15" s="46">
        <v>1973</v>
      </c>
      <c r="B15" s="28">
        <f>'1. PIB'!C15/'11. Precios'!H15</f>
        <v>218230760.88584149</v>
      </c>
      <c r="C15" s="28">
        <f>'2. Consumo Intermedio'!C15/'11. Precios'!H15</f>
        <v>23002236.233272627</v>
      </c>
      <c r="D15" s="28">
        <f>'3. Remuneraciones'!C15/'11. Precios'!H15</f>
        <v>9556534.6271043215</v>
      </c>
      <c r="E15" s="28">
        <f>'4. Capital fijo constante'!C15/'11. Precios'!H15</f>
        <v>120691230.61711204</v>
      </c>
      <c r="F15" s="28">
        <f>'5. Consumo capital fijo'!C15/'11. Precios'!H15</f>
        <v>21500382.366557099</v>
      </c>
      <c r="G15" s="28">
        <f t="shared" si="4"/>
        <v>187173843.89218009</v>
      </c>
      <c r="I15" s="28">
        <f t="shared" si="7"/>
        <v>8139692.7150942367</v>
      </c>
      <c r="J15" s="33">
        <f t="shared" si="5"/>
        <v>1.5006674367264539</v>
      </c>
      <c r="K15" s="33">
        <f>'14. PQ'!H15/P15</f>
        <v>2.1106485766652359</v>
      </c>
      <c r="L15" s="33">
        <f>E15/[1]PDVSA!K15</f>
        <v>2.4474444173040205E-2</v>
      </c>
      <c r="M15" s="14"/>
      <c r="N15" s="28">
        <f t="shared" si="0"/>
        <v>128830923.33220628</v>
      </c>
      <c r="O15" s="70">
        <f>K15-'7. Tasas de ganancia'!D15</f>
        <v>1.8468042182081092</v>
      </c>
      <c r="P15" s="28">
        <f>S15/'11. Precios'!H15</f>
        <v>124727064.31245013</v>
      </c>
      <c r="Q15" s="33">
        <f t="shared" si="8"/>
        <v>19.585953611397599</v>
      </c>
      <c r="R15" s="71">
        <f>('2. Consumo Intermedio'!C15+'3. Remuneraciones'!C15)/7</f>
        <v>308.20994010412727</v>
      </c>
      <c r="S15" s="28">
        <f>R15+'4. Capital fijo constante'!C14</f>
        <v>8264.8957573274856</v>
      </c>
      <c r="U15" s="28">
        <f t="shared" si="1"/>
        <v>5750559.0583181567</v>
      </c>
      <c r="V15" s="28">
        <f t="shared" si="2"/>
        <v>2389133.6567760804</v>
      </c>
      <c r="W15" s="28">
        <f t="shared" si="3"/>
        <v>52.923698645663862</v>
      </c>
      <c r="X15" s="28" t="e">
        <f>[1]PDVSA!P15/V15</f>
        <v>#VALUE!</v>
      </c>
      <c r="Y15" s="15">
        <v>22674</v>
      </c>
      <c r="Z15" s="28">
        <f>'4. Capital fijo constante'!C15/'11. Precios'!D15</f>
        <v>2208140.1502615763</v>
      </c>
      <c r="AA15" s="28">
        <f>('2. Consumo Intermedio'!C15/'11. Precios'!D15)/4</f>
        <v>105210.960880884</v>
      </c>
      <c r="AB15" s="28">
        <f t="shared" si="6"/>
        <v>102.0265992388842</v>
      </c>
    </row>
    <row r="16" spans="1:28" x14ac:dyDescent="0.4">
      <c r="A16" s="46">
        <v>1974</v>
      </c>
      <c r="B16" s="28">
        <f>'1. PIB'!C16/'11. Precios'!H16</f>
        <v>488438769.1601131</v>
      </c>
      <c r="C16" s="28">
        <f>'2. Consumo Intermedio'!C16/'11. Precios'!H16</f>
        <v>31152705.771250848</v>
      </c>
      <c r="D16" s="28">
        <f>'3. Remuneraciones'!C16/'11. Precios'!H16</f>
        <v>12873083.654375948</v>
      </c>
      <c r="E16" s="28">
        <f>'4. Capital fijo constante'!C16/'11. Precios'!H16</f>
        <v>124306315.35132223</v>
      </c>
      <c r="F16" s="28">
        <f>'5. Consumo capital fijo'!C16/'11. Precios'!H16</f>
        <v>21262187.385187723</v>
      </c>
      <c r="G16" s="28">
        <f t="shared" si="4"/>
        <v>454303498.12054938</v>
      </c>
      <c r="I16" s="28">
        <f t="shared" si="7"/>
        <v>11006447.3564067</v>
      </c>
      <c r="J16" s="33">
        <f t="shared" si="5"/>
        <v>3.8583178374978799</v>
      </c>
      <c r="K16" s="33">
        <f>'14. PQ'!H16/P16</f>
        <v>7.1502185540138878</v>
      </c>
      <c r="L16" s="33">
        <f>E16/[1]PDVSA!K16</f>
        <v>2.5668482468999863E-2</v>
      </c>
      <c r="M16" s="14"/>
      <c r="N16" s="28">
        <f t="shared" si="0"/>
        <v>135312762.70772892</v>
      </c>
      <c r="O16" s="70">
        <f>K16-'7. Tasas de ganancia'!D16</f>
        <v>6.9499238859635994</v>
      </c>
      <c r="P16" s="28">
        <f>S16/'11. Precios'!H16</f>
        <v>117746519.9225695</v>
      </c>
      <c r="Q16" s="33">
        <f t="shared" si="8"/>
        <v>35.290961382521424</v>
      </c>
      <c r="R16" s="71">
        <f>('2. Consumo Intermedio'!C16+'3. Remuneraciones'!C16)/7</f>
        <v>451.28789541041908</v>
      </c>
      <c r="S16" s="28">
        <f>R16+'4. Capital fijo constante'!C15</f>
        <v>8448.7537651689927</v>
      </c>
      <c r="U16" s="28">
        <f t="shared" si="1"/>
        <v>7788176.4428127119</v>
      </c>
      <c r="V16" s="28">
        <f t="shared" si="2"/>
        <v>3218270.913593987</v>
      </c>
      <c r="W16" s="28">
        <f t="shared" si="3"/>
        <v>41.045174673197145</v>
      </c>
      <c r="X16" s="28" t="e">
        <f>[1]PDVSA!P16/V16</f>
        <v>#VALUE!</v>
      </c>
      <c r="Y16" s="15">
        <v>23097</v>
      </c>
      <c r="Z16" s="28">
        <f>'4. Capital fijo constante'!C16/'11. Precios'!D16</f>
        <v>1704822.6991515253</v>
      </c>
      <c r="AA16" s="28">
        <f>('2. Consumo Intermedio'!C16/'11. Precios'!D16)/4</f>
        <v>106812.43303832722</v>
      </c>
      <c r="AB16" s="28">
        <f t="shared" si="6"/>
        <v>78.435949785247104</v>
      </c>
    </row>
    <row r="17" spans="1:28" x14ac:dyDescent="0.4">
      <c r="A17" s="46">
        <v>1975</v>
      </c>
      <c r="B17" s="28">
        <f>'1. PIB'!C17/'11. Precios'!H17</f>
        <v>363843907.75791335</v>
      </c>
      <c r="C17" s="28">
        <f>'2. Consumo Intermedio'!C17/'11. Precios'!H17</f>
        <v>46484294.704854287</v>
      </c>
      <c r="D17" s="28">
        <f>'3. Remuneraciones'!C17/'11. Precios'!H17</f>
        <v>22052353.235571012</v>
      </c>
      <c r="E17" s="28">
        <f>'4. Capital fijo constante'!C17/'11. Precios'!H17</f>
        <v>119473586.45519045</v>
      </c>
      <c r="F17" s="28">
        <f>'5. Consumo capital fijo'!C17/'11. Precios'!H17</f>
        <v>20571945.349035196</v>
      </c>
      <c r="G17" s="28">
        <f>B17-F17-D17</f>
        <v>321219609.17330712</v>
      </c>
      <c r="I17" s="28">
        <f t="shared" si="7"/>
        <v>17134161.985106327</v>
      </c>
      <c r="J17" s="33">
        <f t="shared" si="5"/>
        <v>2.6221482028073284</v>
      </c>
      <c r="K17" s="33">
        <f>'14. PQ'!H17/P17</f>
        <v>4.2312415149074969</v>
      </c>
      <c r="L17" s="33">
        <f>E17/[1]PDVSA!K17</f>
        <v>2.8733745478210813E-2</v>
      </c>
      <c r="M17" s="14"/>
      <c r="N17" s="28">
        <f t="shared" si="0"/>
        <v>136607748.44029677</v>
      </c>
      <c r="O17" s="70">
        <f>K17-'7. Tasas de ganancia'!D17</f>
        <v>4.0547585535037989</v>
      </c>
      <c r="P17" s="28">
        <f>S17/'11. Precios'!H17</f>
        <v>122502461.46629031</v>
      </c>
      <c r="Q17" s="33">
        <f t="shared" si="8"/>
        <v>14.566228181724009</v>
      </c>
      <c r="R17" s="71">
        <f>('2. Consumo Intermedio'!C17+'3. Remuneraciones'!C17)/7</f>
        <v>774.8083833850651</v>
      </c>
      <c r="S17" s="28">
        <f>R17+'4. Capital fijo constante'!C16</f>
        <v>9694.2520370013663</v>
      </c>
      <c r="U17" s="28">
        <f t="shared" si="1"/>
        <v>11621073.676213572</v>
      </c>
      <c r="V17" s="28">
        <f t="shared" si="2"/>
        <v>5513088.308892753</v>
      </c>
      <c r="W17" s="28">
        <f t="shared" si="3"/>
        <v>23.77880650305292</v>
      </c>
      <c r="X17" s="28" t="e">
        <f>[1]PDVSA!P17/V17</f>
        <v>#VALUE!</v>
      </c>
      <c r="Y17" s="15">
        <v>23733</v>
      </c>
      <c r="Z17" s="28">
        <f>'4. Capital fijo constante'!C17/'11. Precios'!D17</f>
        <v>1821577.5098023585</v>
      </c>
      <c r="AA17" s="28">
        <f>('2. Consumo Intermedio'!C17/'11. Precios'!D17)/4</f>
        <v>177182.98308795094</v>
      </c>
      <c r="AB17" s="28">
        <f t="shared" si="6"/>
        <v>84.218619343964491</v>
      </c>
    </row>
    <row r="18" spans="1:28" x14ac:dyDescent="0.4">
      <c r="A18" s="46">
        <v>1976</v>
      </c>
      <c r="B18" s="28">
        <f>'1. PIB'!C18/'11. Precios'!H18</f>
        <v>345810430.44058669</v>
      </c>
      <c r="C18" s="28">
        <f>'2. Consumo Intermedio'!C18/'11. Precios'!H18</f>
        <v>53378109.261899933</v>
      </c>
      <c r="D18" s="28">
        <f>'3. Remuneraciones'!C18/'11. Precios'!H18</f>
        <v>15734062.931692148</v>
      </c>
      <c r="E18" s="28">
        <f>'4. Capital fijo constante'!C18/'11. Precios'!H18</f>
        <v>115794716.22290362</v>
      </c>
      <c r="F18" s="28">
        <f>'5. Consumo capital fijo'!C18/'11. Precios'!H18</f>
        <v>19724580.906987462</v>
      </c>
      <c r="G18" s="28">
        <f t="shared" si="4"/>
        <v>310351786.60190707</v>
      </c>
      <c r="I18" s="28">
        <f t="shared" si="7"/>
        <v>17278043.048398022</v>
      </c>
      <c r="J18" s="33">
        <f t="shared" si="5"/>
        <v>2.5663543077227473</v>
      </c>
      <c r="K18" s="33">
        <f>'14. PQ'!H18/P18</f>
        <v>4.3188750186699263</v>
      </c>
      <c r="L18" s="33">
        <f>E18/[1]PDVSA!K18</f>
        <v>3.0362220467187478E-2</v>
      </c>
      <c r="M18" s="14"/>
      <c r="N18" s="28">
        <f t="shared" si="0"/>
        <v>133072759.27130164</v>
      </c>
      <c r="O18" s="70">
        <f>K18-'7. Tasas de ganancia'!D18</f>
        <v>4.1576441599277656</v>
      </c>
      <c r="P18" s="28">
        <f>S18/'11. Precios'!H18</f>
        <v>120930997.58984467</v>
      </c>
      <c r="Q18" s="33">
        <f t="shared" si="8"/>
        <v>19.724834453075989</v>
      </c>
      <c r="R18" s="71">
        <f>('2. Consumo Intermedio'!C18+'3. Remuneraciones'!C18)/7</f>
        <v>840.52127658472182</v>
      </c>
      <c r="S18" s="28">
        <f>R18+'4. Capital fijo constante'!C17</f>
        <v>10295.082801291712</v>
      </c>
      <c r="U18" s="28">
        <f t="shared" si="1"/>
        <v>13344527.315474983</v>
      </c>
      <c r="V18" s="28">
        <f t="shared" si="2"/>
        <v>3933515.7329230369</v>
      </c>
      <c r="W18" s="28">
        <f t="shared" si="3"/>
        <v>32.830488628149929</v>
      </c>
      <c r="X18" s="28" t="e">
        <f>[1]PDVSA!P18/V18</f>
        <v>#VALUE!</v>
      </c>
      <c r="Y18" s="15">
        <v>23868</v>
      </c>
      <c r="Z18" s="28">
        <f>'4. Capital fijo constante'!C18/'11. Precios'!D18</f>
        <v>1805820.4958205663</v>
      </c>
      <c r="AA18" s="28">
        <f>('2. Consumo Intermedio'!C18/'11. Precios'!D18)/4</f>
        <v>208108.12202289153</v>
      </c>
      <c r="AB18" s="28">
        <f t="shared" si="6"/>
        <v>84.377770145946783</v>
      </c>
    </row>
    <row r="19" spans="1:28" x14ac:dyDescent="0.4">
      <c r="A19" s="46">
        <v>1977</v>
      </c>
      <c r="B19" s="28">
        <f>'1. PIB'!C19/'11. Precios'!H19</f>
        <v>338725416.85103709</v>
      </c>
      <c r="C19" s="28">
        <f>'2. Consumo Intermedio'!C19/'11. Precios'!H19</f>
        <v>48435525.665820897</v>
      </c>
      <c r="D19" s="28">
        <f>'3. Remuneraciones'!C19/'11. Precios'!H19</f>
        <v>16751505.947446685</v>
      </c>
      <c r="E19" s="28">
        <f>'4. Capital fijo constante'!C19/'11. Precios'!H19</f>
        <v>117613182.12805898</v>
      </c>
      <c r="F19" s="28">
        <f>'5. Consumo capital fijo'!C19/'11. Precios'!H19</f>
        <v>19955552.584208626</v>
      </c>
      <c r="G19" s="28">
        <f t="shared" si="4"/>
        <v>302018358.31938177</v>
      </c>
      <c r="I19" s="28">
        <f t="shared" si="7"/>
        <v>16296757.903316896</v>
      </c>
      <c r="J19" s="33">
        <f t="shared" si="5"/>
        <v>2.5864437725664926</v>
      </c>
      <c r="K19" s="33">
        <f>'14. PQ'!H19/P19</f>
        <v>3.7813123553534771</v>
      </c>
      <c r="L19" s="33">
        <f>E19/[1]PDVSA!K19</f>
        <v>2.8807991145492661E-2</v>
      </c>
      <c r="M19" s="14"/>
      <c r="N19" s="28">
        <f t="shared" si="0"/>
        <v>133909940.03137589</v>
      </c>
      <c r="O19" s="70">
        <f>K19-'7. Tasas de ganancia'!D19</f>
        <v>3.67076245280612</v>
      </c>
      <c r="P19" s="28">
        <f>S19/'11. Precios'!H19</f>
        <v>116769736.70287566</v>
      </c>
      <c r="Q19" s="33">
        <f t="shared" si="8"/>
        <v>18.029325797148186</v>
      </c>
      <c r="R19" s="71">
        <f>('2. Consumo Intermedio'!C19+'3. Remuneraciones'!C19)/7</f>
        <v>854.29561586208899</v>
      </c>
      <c r="S19" s="28">
        <f>R19+'4. Capital fijo constante'!C18</f>
        <v>10712.117144053789</v>
      </c>
      <c r="U19" s="28">
        <f t="shared" si="1"/>
        <v>12108881.416455224</v>
      </c>
      <c r="V19" s="28">
        <f t="shared" si="2"/>
        <v>4187876.4868616713</v>
      </c>
      <c r="W19" s="28">
        <f t="shared" si="3"/>
        <v>30.975618299986177</v>
      </c>
      <c r="X19" s="28" t="e">
        <f>[1]PDVSA!P19/V19</f>
        <v>#VALUE!</v>
      </c>
      <c r="Y19" s="15">
        <v>24626</v>
      </c>
      <c r="Z19" s="28">
        <f>'4. Capital fijo constante'!C19/'11. Precios'!D19</f>
        <v>1830256.7331285549</v>
      </c>
      <c r="AA19" s="28">
        <f>('2. Consumo Intermedio'!C19/'11. Precios'!D19)/4</f>
        <v>188434.33484345058</v>
      </c>
      <c r="AB19" s="28">
        <f t="shared" si="6"/>
        <v>81.973973360351067</v>
      </c>
    </row>
    <row r="20" spans="1:28" x14ac:dyDescent="0.4">
      <c r="A20" s="46">
        <v>1978</v>
      </c>
      <c r="B20" s="28">
        <f>'1. PIB'!C20/'11. Precios'!H20</f>
        <v>291012725.84232372</v>
      </c>
      <c r="C20" s="28">
        <f>'2. Consumo Intermedio'!C20/'11. Precios'!H20</f>
        <v>44410440.690432467</v>
      </c>
      <c r="D20" s="28">
        <f>'3. Remuneraciones'!C20/'11. Precios'!H20</f>
        <v>18649363.067557484</v>
      </c>
      <c r="E20" s="28">
        <f>'4. Capital fijo constante'!C20/'11. Precios'!H20</f>
        <v>129274199.27416743</v>
      </c>
      <c r="F20" s="28">
        <f>'5. Consumo capital fijo'!C20/'11. Precios'!H20</f>
        <v>20861163.463320691</v>
      </c>
      <c r="G20" s="28">
        <f t="shared" si="4"/>
        <v>251502199.31144556</v>
      </c>
      <c r="I20" s="28">
        <f t="shared" si="7"/>
        <v>15764950.939497488</v>
      </c>
      <c r="J20" s="33">
        <f t="shared" si="5"/>
        <v>2.118034626906443</v>
      </c>
      <c r="K20" s="33">
        <f>'14. PQ'!H20/P20</f>
        <v>3.1771380822872053</v>
      </c>
      <c r="L20" s="33">
        <f>E20/[1]PDVSA!K20</f>
        <v>2.5272803808373101E-2</v>
      </c>
      <c r="M20" s="14"/>
      <c r="N20" s="28">
        <f t="shared" si="0"/>
        <v>145039150.21366492</v>
      </c>
      <c r="O20" s="70">
        <f>K20-'7. Tasas de ganancia'!D20</f>
        <v>3.0649058681125774</v>
      </c>
      <c r="P20" s="28">
        <f>S20/'11. Precios'!H20</f>
        <v>118743195.27947682</v>
      </c>
      <c r="Q20" s="33">
        <f t="shared" si="8"/>
        <v>13.485833183705878</v>
      </c>
      <c r="R20" s="71">
        <f>('2. Consumo Intermedio'!C20+'3. Remuneraciones'!C20)/7</f>
        <v>885.75129783750367</v>
      </c>
      <c r="S20" s="28">
        <f>R20+'4. Capital fijo constante'!C19</f>
        <v>11675.243680153328</v>
      </c>
      <c r="U20" s="28">
        <f t="shared" si="1"/>
        <v>11102610.172608117</v>
      </c>
      <c r="V20" s="28">
        <f t="shared" si="2"/>
        <v>4662340.766889371</v>
      </c>
      <c r="W20" s="28">
        <f t="shared" si="3"/>
        <v>30.108654957975627</v>
      </c>
      <c r="X20" s="28" t="e">
        <f>[1]PDVSA!P20/V20</f>
        <v>#VALUE!</v>
      </c>
      <c r="Y20" s="15">
        <v>26120</v>
      </c>
      <c r="Z20" s="28">
        <f>'4. Capital fijo constante'!C20/'11. Precios'!D20</f>
        <v>2028305.810460028</v>
      </c>
      <c r="AA20" s="28">
        <f>('2. Consumo Intermedio'!C20/'11. Precios'!D20)/4</f>
        <v>174199.40599758696</v>
      </c>
      <c r="AB20" s="28">
        <f t="shared" si="6"/>
        <v>84.322558057335954</v>
      </c>
    </row>
    <row r="21" spans="1:28" x14ac:dyDescent="0.4">
      <c r="A21" s="46">
        <v>1979</v>
      </c>
      <c r="B21" s="28">
        <f>'1. PIB'!C21/'11. Precios'!H21</f>
        <v>390337992.24532628</v>
      </c>
      <c r="C21" s="28">
        <f>'2. Consumo Intermedio'!C21/'11. Precios'!H21</f>
        <v>49792080.481816299</v>
      </c>
      <c r="D21" s="28">
        <f>'3. Remuneraciones'!C21/'11. Precios'!H21</f>
        <v>18105754.994514868</v>
      </c>
      <c r="E21" s="28">
        <f>'4. Capital fijo constante'!C21/'11. Precios'!H21</f>
        <v>148171232.28934291</v>
      </c>
      <c r="F21" s="28">
        <f>'5. Consumo capital fijo'!C21/'11. Precios'!H21</f>
        <v>22103310.693530805</v>
      </c>
      <c r="G21" s="28">
        <f t="shared" si="4"/>
        <v>350128926.5572806</v>
      </c>
      <c r="I21" s="28">
        <f t="shared" si="7"/>
        <v>16974458.869082794</v>
      </c>
      <c r="J21" s="33">
        <f t="shared" si="5"/>
        <v>2.805987618540533</v>
      </c>
      <c r="K21" s="33">
        <f>'14. PQ'!H21/P21</f>
        <v>4.5714331190839212</v>
      </c>
      <c r="L21" s="33">
        <f>E21/[1]PDVSA!K21</f>
        <v>2.3496000442818479E-2</v>
      </c>
      <c r="M21" s="14"/>
      <c r="N21" s="28">
        <f t="shared" si="0"/>
        <v>165145691.15842569</v>
      </c>
      <c r="O21" s="70">
        <f>K21-'7. Tasas de ganancia'!D21</f>
        <v>4.4640781979788358</v>
      </c>
      <c r="P21" s="28">
        <f>S21/'11. Precios'!H21</f>
        <v>124779212.93871985</v>
      </c>
      <c r="Q21" s="33">
        <f t="shared" si="8"/>
        <v>19.337990968250264</v>
      </c>
      <c r="R21" s="71">
        <f>('2. Consumo Intermedio'!C21+'3. Remuneraciones'!C21)/7</f>
        <v>1071.3439428733493</v>
      </c>
      <c r="S21" s="28">
        <f>R21+'4. Capital fijo constante'!C20</f>
        <v>13782.032538798887</v>
      </c>
      <c r="U21" s="28">
        <f t="shared" si="1"/>
        <v>12448020.120454075</v>
      </c>
      <c r="V21" s="28">
        <f t="shared" si="2"/>
        <v>4526438.7486287169</v>
      </c>
      <c r="W21" s="28">
        <f t="shared" si="3"/>
        <v>35.484684832741088</v>
      </c>
      <c r="X21" s="28" t="e">
        <f>[1]PDVSA!P21/V21</f>
        <v>#VALUE!</v>
      </c>
      <c r="Y21" s="15">
        <v>30493</v>
      </c>
      <c r="Z21" s="28">
        <f>'4. Capital fijo constante'!C21/'11. Precios'!D21</f>
        <v>2153713.3155656806</v>
      </c>
      <c r="AA21" s="28">
        <f>('2. Consumo Intermedio'!C21/'11. Precios'!D21)/4</f>
        <v>180935.70709798101</v>
      </c>
      <c r="AB21" s="28">
        <f t="shared" si="6"/>
        <v>76.563441532930895</v>
      </c>
    </row>
    <row r="22" spans="1:28" x14ac:dyDescent="0.4">
      <c r="A22" s="46">
        <v>1980</v>
      </c>
      <c r="B22" s="28">
        <f>'1. PIB'!C22/'11. Precios'!H22</f>
        <v>440020093.40658098</v>
      </c>
      <c r="C22" s="28">
        <f>'2. Consumo Intermedio'!C22/'11. Precios'!H22</f>
        <v>45677233.342678845</v>
      </c>
      <c r="D22" s="28">
        <f>'3. Remuneraciones'!C22/'11. Precios'!H22</f>
        <v>24078869.456228234</v>
      </c>
      <c r="E22" s="28">
        <f>'4. Capital fijo constante'!C22/'11. Precios'!H22</f>
        <v>175936549.17331669</v>
      </c>
      <c r="F22" s="28">
        <f>'5. Consumo capital fijo'!C22/'11. Precios'!H22</f>
        <v>23775698.308169574</v>
      </c>
      <c r="G22" s="28">
        <f t="shared" si="4"/>
        <v>392165525.64218318</v>
      </c>
      <c r="I22" s="28">
        <f t="shared" si="7"/>
        <v>17439025.699726768</v>
      </c>
      <c r="J22" s="33">
        <f t="shared" si="5"/>
        <v>2.974941864314447</v>
      </c>
      <c r="K22" s="33">
        <f>'14. PQ'!H22/P22</f>
        <v>6.4129077334418456</v>
      </c>
      <c r="L22" s="33">
        <f>E22/[1]PDVSA!K22</f>
        <v>2.3169268251132261E-2</v>
      </c>
      <c r="M22" s="14"/>
      <c r="N22" s="28">
        <f t="shared" si="0"/>
        <v>193375574.87304345</v>
      </c>
      <c r="O22" s="70">
        <f>K22-'7. Tasas de ganancia'!D22</f>
        <v>6.3103816285745555</v>
      </c>
      <c r="P22" s="28">
        <f>S22/'11. Precios'!H22</f>
        <v>131822920.75900945</v>
      </c>
      <c r="Q22" s="33">
        <f t="shared" si="8"/>
        <v>16.286708408593732</v>
      </c>
      <c r="R22" s="71">
        <f>('2. Consumo Intermedio'!C22+'3. Remuneraciones'!C22)/7</f>
        <v>1338.3382448303662</v>
      </c>
      <c r="S22" s="28">
        <f>R22+'4. Capital fijo constante'!C21</f>
        <v>17704.050903464824</v>
      </c>
      <c r="U22" s="28">
        <f t="shared" si="1"/>
        <v>11419308.335669711</v>
      </c>
      <c r="V22" s="28">
        <f t="shared" si="2"/>
        <v>6019717.3640570585</v>
      </c>
      <c r="W22" s="28">
        <f t="shared" si="3"/>
        <v>31.123696708364353</v>
      </c>
      <c r="X22" s="28" t="e">
        <f>[1]PDVSA!P22/V22</f>
        <v>#VALUE!</v>
      </c>
      <c r="Y22" s="15">
        <v>33424</v>
      </c>
      <c r="Z22" s="28">
        <f>'4. Capital fijo constante'!C22/'11. Precios'!D22</f>
        <v>2490603.0097725778</v>
      </c>
      <c r="AA22" s="28">
        <f>('2. Consumo Intermedio'!C22/'11. Precios'!D22)/4</f>
        <v>161654.66382043573</v>
      </c>
      <c r="AB22" s="28">
        <f t="shared" si="6"/>
        <v>79.351893058670825</v>
      </c>
    </row>
    <row r="23" spans="1:28" x14ac:dyDescent="0.4">
      <c r="A23" s="46">
        <v>1981</v>
      </c>
      <c r="B23" s="28">
        <f>'1. PIB'!C23/'11. Precios'!H23</f>
        <v>407069823.94279957</v>
      </c>
      <c r="C23" s="28">
        <f>'2. Consumo Intermedio'!C23/'11. Precios'!H23</f>
        <v>47022752.978551269</v>
      </c>
      <c r="D23" s="28">
        <f>'3. Remuneraciones'!C23/'11. Precios'!H23</f>
        <v>23914404.368728753</v>
      </c>
      <c r="E23" s="28">
        <f>'4. Capital fijo constante'!C23/'11. Precios'!H23</f>
        <v>213690613.51503271</v>
      </c>
      <c r="F23" s="28">
        <f>'5. Consumo capital fijo'!C23/'11. Precios'!H23</f>
        <v>25969021.666550618</v>
      </c>
      <c r="G23" s="28">
        <f t="shared" si="4"/>
        <v>357186397.90752017</v>
      </c>
      <c r="I23" s="28">
        <f t="shared" si="7"/>
        <v>17734289.336820006</v>
      </c>
      <c r="J23" s="33">
        <f t="shared" si="5"/>
        <v>2.2074975388038753</v>
      </c>
      <c r="K23" s="33">
        <f>'14. PQ'!H23/P23</f>
        <v>5.7933031046414598</v>
      </c>
      <c r="L23" s="33">
        <f>E23/[1]PDVSA!K23</f>
        <v>2.0253967234611807E-2</v>
      </c>
      <c r="M23" s="14"/>
      <c r="N23" s="28">
        <f t="shared" si="0"/>
        <v>231424902.85185272</v>
      </c>
      <c r="O23" s="70">
        <f>K23-'7. Tasas de ganancia'!D23</f>
        <v>5.6889489409074656</v>
      </c>
      <c r="P23" s="28">
        <f>S23/'11. Precios'!H23</f>
        <v>161806023.16823435</v>
      </c>
      <c r="Q23" s="33">
        <f t="shared" si="8"/>
        <v>14.936035721407665</v>
      </c>
      <c r="R23" s="71">
        <f>('2. Consumo Intermedio'!C23+'3. Remuneraciones'!C23)/7</f>
        <v>1578.7294322824309</v>
      </c>
      <c r="S23" s="28">
        <f>R23+'4. Capital fijo constante'!C22</f>
        <v>25207.318485005722</v>
      </c>
      <c r="U23" s="28">
        <f t="shared" si="1"/>
        <v>11755688.244637817</v>
      </c>
      <c r="V23" s="28">
        <f t="shared" si="2"/>
        <v>5978601.0921821883</v>
      </c>
      <c r="W23" s="28">
        <f t="shared" si="3"/>
        <v>37.708871738318749</v>
      </c>
      <c r="X23" s="28" t="e">
        <f>[1]PDVSA!P23/V23</f>
        <v>#VALUE!</v>
      </c>
      <c r="Y23" s="15">
        <v>36606</v>
      </c>
      <c r="Z23" s="28">
        <f>'4. Capital fijo constante'!C23/'11. Precios'!D23</f>
        <v>3118075.5499200174</v>
      </c>
      <c r="AA23" s="28">
        <f>('2. Consumo Intermedio'!C23/'11. Precios'!D23)/4</f>
        <v>171533.61808991546</v>
      </c>
      <c r="AB23" s="28">
        <f t="shared" si="6"/>
        <v>89.865299896463213</v>
      </c>
    </row>
    <row r="24" spans="1:28" x14ac:dyDescent="0.4">
      <c r="A24" s="46">
        <v>1982</v>
      </c>
      <c r="B24" s="28">
        <f>'1. PIB'!C24/'11. Precios'!H24</f>
        <v>300458097.65021688</v>
      </c>
      <c r="C24" s="28">
        <f>'2. Consumo Intermedio'!C24/'11. Precios'!H24</f>
        <v>65098978.985910416</v>
      </c>
      <c r="D24" s="28">
        <f>'3. Remuneraciones'!C24/'11. Precios'!H24</f>
        <v>24355381.529535182</v>
      </c>
      <c r="E24" s="28">
        <f>'4. Capital fijo constante'!C24/'11. Precios'!H24</f>
        <v>258819287.81173301</v>
      </c>
      <c r="F24" s="28">
        <f>'5. Consumo capital fijo'!C24/'11. Precios'!H24</f>
        <v>29243018.461205479</v>
      </c>
      <c r="G24" s="28">
        <f t="shared" si="4"/>
        <v>246859697.65947622</v>
      </c>
      <c r="I24" s="28">
        <f t="shared" si="7"/>
        <v>22363590.128861398</v>
      </c>
      <c r="J24" s="33">
        <f t="shared" si="5"/>
        <v>1.1889721279770831</v>
      </c>
      <c r="K24" s="33">
        <f>'14. PQ'!H24/P24</f>
        <v>3.014562559193696</v>
      </c>
      <c r="L24" s="33">
        <f>E24/[1]PDVSA!K24</f>
        <v>1.8430957286731085E-2</v>
      </c>
      <c r="M24" s="14"/>
      <c r="N24" s="28">
        <f t="shared" si="0"/>
        <v>281182877.94059443</v>
      </c>
      <c r="O24" s="70">
        <f>K24-'7. Tasas de ganancia'!D24</f>
        <v>2.9218263978724028</v>
      </c>
      <c r="P24" s="28">
        <f>S24/'11. Precios'!H24</f>
        <v>207624461.37360954</v>
      </c>
      <c r="Q24" s="33">
        <f t="shared" si="8"/>
        <v>10.135735191013758</v>
      </c>
      <c r="R24" s="71">
        <f>('2. Consumo Intermedio'!C24+'3. Remuneraciones'!C24)/7</f>
        <v>2183.3885328847609</v>
      </c>
      <c r="S24" s="28">
        <f>R24+'4. Capital fijo constante'!C23</f>
        <v>35473.665660140585</v>
      </c>
      <c r="U24" s="28">
        <f t="shared" si="1"/>
        <v>16274744.746477604</v>
      </c>
      <c r="V24" s="28">
        <f t="shared" si="2"/>
        <v>6088845.3823837955</v>
      </c>
      <c r="W24" s="28">
        <f t="shared" si="3"/>
        <v>45.179999701439414</v>
      </c>
      <c r="X24" s="28" t="e">
        <f>[1]PDVSA!P24/V24</f>
        <v>#VALUE!</v>
      </c>
      <c r="Y24" s="15">
        <v>39189</v>
      </c>
      <c r="Z24" s="28">
        <f>'4. Capital fijo constante'!C24/'11. Precios'!D24</f>
        <v>4083338.7698365115</v>
      </c>
      <c r="AA24" s="28">
        <f>('2. Consumo Intermedio'!C24/'11. Precios'!D24)/4</f>
        <v>256763.30676261324</v>
      </c>
      <c r="AB24" s="28">
        <f t="shared" si="6"/>
        <v>110.74796694478361</v>
      </c>
    </row>
    <row r="25" spans="1:28" x14ac:dyDescent="0.4">
      <c r="A25" s="46">
        <v>1983</v>
      </c>
      <c r="B25" s="28">
        <f>'1. PIB'!C25/'11. Precios'!H25</f>
        <v>242607977.26435882</v>
      </c>
      <c r="C25" s="28">
        <f>'2. Consumo Intermedio'!C25/'11. Precios'!H25</f>
        <v>36627355.252358407</v>
      </c>
      <c r="D25" s="28">
        <f>'3. Remuneraciones'!C25/'11. Precios'!H25</f>
        <v>28649243.849072482</v>
      </c>
      <c r="E25" s="28">
        <f>'4. Capital fijo constante'!C25/'11. Precios'!H25</f>
        <v>280652625.7758258</v>
      </c>
      <c r="F25" s="28">
        <f>'5. Consumo capital fijo'!C25/'11. Precios'!H25</f>
        <v>31007469.014256496</v>
      </c>
      <c r="G25" s="28">
        <f t="shared" si="4"/>
        <v>182951264.40102983</v>
      </c>
      <c r="I25" s="28">
        <f t="shared" si="7"/>
        <v>16319149.775357723</v>
      </c>
      <c r="J25" s="33">
        <f t="shared" si="5"/>
        <v>0.72386048388583213</v>
      </c>
      <c r="K25" s="33">
        <f>'14. PQ'!H25/P25</f>
        <v>2.1378741027756676</v>
      </c>
      <c r="L25" s="33">
        <f>E25/[1]PDVSA!K25</f>
        <v>1.8380895292527042E-2</v>
      </c>
      <c r="M25" s="14"/>
      <c r="N25" s="28">
        <f t="shared" si="0"/>
        <v>296971775.55118352</v>
      </c>
      <c r="O25" s="70">
        <f>K25-'7. Tasas de ganancia'!D25</f>
        <v>2.0400435742266279</v>
      </c>
      <c r="P25" s="28">
        <f>S25/'11. Precios'!H25</f>
        <v>252743820.76903793</v>
      </c>
      <c r="Q25" s="33">
        <f t="shared" si="8"/>
        <v>6.3859020281595624</v>
      </c>
      <c r="R25" s="71">
        <f>('2. Consumo Intermedio'!C25+'3. Remuneraciones'!C25)/7</f>
        <v>1694.0644176286994</v>
      </c>
      <c r="S25" s="28">
        <f>R25+'4. Capital fijo constante'!C24</f>
        <v>45914.61926693374</v>
      </c>
      <c r="U25" s="28">
        <f t="shared" si="1"/>
        <v>9156838.8130896017</v>
      </c>
      <c r="V25" s="28">
        <f t="shared" si="2"/>
        <v>7162310.9622681206</v>
      </c>
      <c r="W25" s="28">
        <f t="shared" si="3"/>
        <v>40.463122324018748</v>
      </c>
      <c r="X25" s="28" t="e">
        <f>[1]PDVSA!P25/V25</f>
        <v>#VALUE!</v>
      </c>
      <c r="Y25" s="15">
        <v>39595</v>
      </c>
      <c r="Z25" s="28">
        <f>'4. Capital fijo constante'!C25/'11. Precios'!D25</f>
        <v>4455364.1006918289</v>
      </c>
      <c r="AA25" s="28">
        <f>('2. Consumo Intermedio'!C25/'11. Precios'!D25)/4</f>
        <v>145364.9357845241</v>
      </c>
      <c r="AB25" s="28">
        <f t="shared" si="6"/>
        <v>116.19469722127423</v>
      </c>
    </row>
    <row r="26" spans="1:28" x14ac:dyDescent="0.4">
      <c r="A26" s="46">
        <v>1984</v>
      </c>
      <c r="B26" s="28">
        <f>'1. PIB'!C26/'11. Precios'!H26</f>
        <v>322937488.67995107</v>
      </c>
      <c r="C26" s="28">
        <f>'2. Consumo Intermedio'!C26/'11. Precios'!H26</f>
        <v>39099988.318245336</v>
      </c>
      <c r="D26" s="28">
        <f>'3. Remuneraciones'!C26/'11. Precios'!H26</f>
        <v>23486631.892905124</v>
      </c>
      <c r="E26" s="28">
        <f>'4. Capital fijo constante'!C26/'11. Precios'!H26</f>
        <v>287918398.55716246</v>
      </c>
      <c r="F26" s="28">
        <f>'5. Consumo capital fijo'!C26/'11. Precios'!H26</f>
        <v>31742381.156785145</v>
      </c>
      <c r="G26" s="28">
        <f t="shared" si="4"/>
        <v>267708475.63026083</v>
      </c>
      <c r="I26" s="28">
        <f t="shared" si="7"/>
        <v>15646655.052787615</v>
      </c>
      <c r="J26" s="33">
        <f t="shared" si="5"/>
        <v>1.0278495840469126</v>
      </c>
      <c r="K26" s="33">
        <f>'14. PQ'!H26/P26</f>
        <v>2.1548055710075844</v>
      </c>
      <c r="L26" s="33">
        <f>E26/[1]PDVSA!K26</f>
        <v>1.9286939473619018E-2</v>
      </c>
      <c r="M26" s="14"/>
      <c r="N26" s="28">
        <f t="shared" si="0"/>
        <v>303565053.60995007</v>
      </c>
      <c r="O26" s="70">
        <f>K26-'7. Tasas de ganancia'!D26</f>
        <v>2.0675440904706934</v>
      </c>
      <c r="P26" s="28">
        <f>S26/'11. Precios'!H26</f>
        <v>260454914.59579381</v>
      </c>
      <c r="Q26" s="33">
        <f t="shared" si="8"/>
        <v>11.398334033205101</v>
      </c>
      <c r="R26" s="71">
        <f>('2. Consumo Intermedio'!C26+'3. Remuneraciones'!C26)/7</f>
        <v>1812.4285714285729</v>
      </c>
      <c r="S26" s="28">
        <f>R26+'4. Capital fijo constante'!C25</f>
        <v>52797.091300484171</v>
      </c>
      <c r="U26" s="28">
        <f t="shared" si="1"/>
        <v>9774997.0795613341</v>
      </c>
      <c r="V26" s="28">
        <f t="shared" si="2"/>
        <v>5871657.9732262809</v>
      </c>
      <c r="W26" s="28">
        <f t="shared" si="3"/>
        <v>50.700057291169358</v>
      </c>
      <c r="X26" s="28" t="e">
        <f>[1]PDVSA!P26/V26</f>
        <v>#VALUE!</v>
      </c>
      <c r="Y26" s="15">
        <v>40105</v>
      </c>
      <c r="Z26" s="28">
        <f>'4. Capital fijo constante'!C26/'11. Precios'!D26</f>
        <v>4205448.7997322874</v>
      </c>
      <c r="AA26" s="28">
        <f>('2. Consumo Intermedio'!C26/'11. Precios'!D26)/4</f>
        <v>142777.43256989645</v>
      </c>
      <c r="AB26" s="28">
        <f t="shared" si="6"/>
        <v>108.42105054986122</v>
      </c>
    </row>
    <row r="27" spans="1:28" x14ac:dyDescent="0.4">
      <c r="A27" s="46">
        <v>1985</v>
      </c>
      <c r="B27" s="28">
        <f>'1. PIB'!C27/'11. Precios'!H27</f>
        <v>264561653.94929561</v>
      </c>
      <c r="C27" s="28">
        <f>'2. Consumo Intermedio'!C27/'11. Precios'!H27</f>
        <v>31362833.629384961</v>
      </c>
      <c r="D27" s="28">
        <f>'3. Remuneraciones'!C27/'11. Precios'!H27</f>
        <v>27220551.730029594</v>
      </c>
      <c r="E27" s="28">
        <f>'4. Capital fijo constante'!C27/'11. Precios'!H27</f>
        <v>288643297.93641073</v>
      </c>
      <c r="F27" s="28">
        <f>'5. Consumo capital fijo'!C27/'11. Precios'!H27</f>
        <v>31917058.305291835</v>
      </c>
      <c r="G27" s="28">
        <f t="shared" si="4"/>
        <v>205424043.9139742</v>
      </c>
      <c r="I27" s="28">
        <f t="shared" si="7"/>
        <v>14645846.339853639</v>
      </c>
      <c r="J27" s="33">
        <f t="shared" si="5"/>
        <v>0.76976970539068534</v>
      </c>
      <c r="K27" s="33">
        <f>'14. PQ'!H27/P27</f>
        <v>1.8282136940015685</v>
      </c>
      <c r="L27" s="33">
        <f>E27/[1]PDVSA!K27</f>
        <v>1.9810474026718598E-2</v>
      </c>
      <c r="M27" s="14"/>
      <c r="N27" s="28">
        <f t="shared" si="0"/>
        <v>303289144.27626437</v>
      </c>
      <c r="O27" s="70">
        <f>K27-'7. Tasas de ganancia'!D27</f>
        <v>1.75736573288181</v>
      </c>
      <c r="P27" s="28">
        <f>S27/'11. Precios'!H27</f>
        <v>266864287.42959458</v>
      </c>
      <c r="Q27" s="33">
        <f t="shared" si="8"/>
        <v>7.5466524687429937</v>
      </c>
      <c r="R27" s="71">
        <f>('2. Consumo Intermedio'!C27+'3. Remuneraciones'!C27)/7</f>
        <v>1889.6037648356596</v>
      </c>
      <c r="S27" s="28">
        <f>R27+'4. Capital fijo constante'!C26</f>
        <v>60253.84695565002</v>
      </c>
      <c r="U27" s="28">
        <f t="shared" si="1"/>
        <v>7840708.4073462402</v>
      </c>
      <c r="V27" s="28">
        <f t="shared" si="2"/>
        <v>6805137.9325073985</v>
      </c>
      <c r="W27" s="28">
        <f t="shared" si="3"/>
        <v>43.567670381445957</v>
      </c>
      <c r="X27" s="28" t="e">
        <f>[1]PDVSA!P27/V27</f>
        <v>#VALUE!</v>
      </c>
      <c r="Y27" s="15">
        <v>38401</v>
      </c>
      <c r="Z27" s="28">
        <f>'4. Capital fijo constante'!C27/'11. Precios'!D27</f>
        <v>4252778.0579119697</v>
      </c>
      <c r="AA27" s="28">
        <f>('2. Consumo Intermedio'!C27/'11. Precios'!D27)/4</f>
        <v>115522.49060220337</v>
      </c>
      <c r="AB27" s="28">
        <f t="shared" si="6"/>
        <v>113.75486441796238</v>
      </c>
    </row>
    <row r="28" spans="1:28" x14ac:dyDescent="0.4">
      <c r="A28" s="46">
        <v>1986</v>
      </c>
      <c r="B28" s="28">
        <f>'1. PIB'!C28/'11. Precios'!H28</f>
        <v>157482218.47782063</v>
      </c>
      <c r="C28" s="28">
        <f>'2. Consumo Intermedio'!C28/'11. Precios'!H28</f>
        <v>37942282.344554439</v>
      </c>
      <c r="D28" s="28">
        <f>'3. Remuneraciones'!C28/'11. Precios'!H28</f>
        <v>17884330.582022801</v>
      </c>
      <c r="E28" s="28">
        <f>'4. Capital fijo constante'!C28/'11. Precios'!H28</f>
        <v>294283029.22520632</v>
      </c>
      <c r="F28" s="28">
        <f>'5. Consumo capital fijo'!C28/'11. Precios'!H28</f>
        <v>32944694.537613388</v>
      </c>
      <c r="G28" s="28">
        <f t="shared" si="4"/>
        <v>106653193.35818444</v>
      </c>
      <c r="I28" s="28">
        <f t="shared" si="7"/>
        <v>13956653.23164431</v>
      </c>
      <c r="J28" s="33">
        <f t="shared" si="5"/>
        <v>0.39982736239053357</v>
      </c>
      <c r="K28" s="33">
        <f>'14. PQ'!H28/P28</f>
        <v>0.63248852538453015</v>
      </c>
      <c r="L28" s="33">
        <f>E28/[1]PDVSA!K28</f>
        <v>2.0229686841250559E-2</v>
      </c>
      <c r="M28" s="14"/>
      <c r="N28" s="28">
        <f t="shared" si="0"/>
        <v>308239682.45685065</v>
      </c>
      <c r="O28" s="70">
        <f>K28-'7. Tasas de ganancia'!D28</f>
        <v>0.55774482123930857</v>
      </c>
      <c r="P28" s="28">
        <f>S28/'11. Precios'!H28</f>
        <v>266748110.28568462</v>
      </c>
      <c r="Q28" s="33">
        <f t="shared" si="8"/>
        <v>5.9634993252356594</v>
      </c>
      <c r="R28" s="71">
        <f>('2. Consumo Intermedio'!C28+'3. Remuneraciones'!C28)/7</f>
        <v>2008.5390478558979</v>
      </c>
      <c r="S28" s="28">
        <f>R28+'4. Capital fijo constante'!C27</f>
        <v>67179.751225217726</v>
      </c>
      <c r="U28" s="28">
        <f t="shared" si="1"/>
        <v>9485570.5861386098</v>
      </c>
      <c r="V28" s="28">
        <f t="shared" si="2"/>
        <v>4471082.6455057003</v>
      </c>
      <c r="W28" s="28">
        <f t="shared" si="3"/>
        <v>67.94072574719479</v>
      </c>
      <c r="X28" s="28" t="e">
        <f>[1]PDVSA!P28/V28</f>
        <v>#VALUE!</v>
      </c>
      <c r="Y28" s="15">
        <v>38924</v>
      </c>
      <c r="Z28" s="28">
        <f>'4. Capital fijo constante'!C28/'11. Precios'!D28</f>
        <v>4893959.4453377007</v>
      </c>
      <c r="AA28" s="28">
        <f>('2. Consumo Intermedio'!C28/'11. Precios'!D28)/4</f>
        <v>157746.09187173043</v>
      </c>
      <c r="AB28" s="28">
        <f t="shared" si="6"/>
        <v>129.78382327637013</v>
      </c>
    </row>
    <row r="29" spans="1:28" x14ac:dyDescent="0.4">
      <c r="A29" s="46">
        <v>1987</v>
      </c>
      <c r="B29" s="28">
        <f>'1. PIB'!C29/'11. Precios'!H29</f>
        <v>228851022.11485252</v>
      </c>
      <c r="C29" s="28">
        <f>'2. Consumo Intermedio'!C29/'11. Precios'!H29</f>
        <v>45655995.483554691</v>
      </c>
      <c r="D29" s="28">
        <f>'3. Remuneraciones'!C29/'11. Precios'!H29</f>
        <v>16798097.408346515</v>
      </c>
      <c r="E29" s="28">
        <f>'4. Capital fijo constante'!C29/'11. Precios'!H29</f>
        <v>288895399.07636857</v>
      </c>
      <c r="F29" s="28">
        <f>'5. Consumo capital fijo'!C29/'11. Precios'!H29</f>
        <v>33911063.226316348</v>
      </c>
      <c r="G29" s="28">
        <f t="shared" si="4"/>
        <v>178141861.48018965</v>
      </c>
      <c r="I29" s="28">
        <f t="shared" si="7"/>
        <v>15613523.222975302</v>
      </c>
      <c r="J29" s="33">
        <f t="shared" si="5"/>
        <v>0.7466535165409971</v>
      </c>
      <c r="K29" s="33">
        <f>'14. PQ'!H29/P29</f>
        <v>0.99180406579802549</v>
      </c>
      <c r="L29" s="33">
        <f>E29/[1]PDVSA!K29</f>
        <v>2.2691185724120367E-2</v>
      </c>
      <c r="M29" s="14"/>
      <c r="N29" s="28">
        <f t="shared" si="0"/>
        <v>304508922.29934388</v>
      </c>
      <c r="O29" s="70">
        <f>K29-'7. Tasas de ganancia'!D29</f>
        <v>0.91172015698777331</v>
      </c>
      <c r="P29" s="28">
        <f>S29/'11. Precios'!H29</f>
        <v>238587052.13827017</v>
      </c>
      <c r="Q29" s="33">
        <f t="shared" si="8"/>
        <v>10.604883228720643</v>
      </c>
      <c r="R29" s="71">
        <f>('2. Consumo Intermedio'!C29+'3. Remuneraciones'!C29)/7</f>
        <v>2879.1893914537027</v>
      </c>
      <c r="S29" s="28">
        <f>R29+'4. Capital fijo constante'!C28</f>
        <v>76993.531464878368</v>
      </c>
      <c r="U29" s="28">
        <f t="shared" si="1"/>
        <v>11413998.870888673</v>
      </c>
      <c r="V29" s="28">
        <f t="shared" si="2"/>
        <v>4199524.3520866288</v>
      </c>
      <c r="W29" s="28">
        <f t="shared" si="3"/>
        <v>71.510336116527512</v>
      </c>
      <c r="X29" s="28" t="e">
        <f>[1]PDVSA!P29/V29</f>
        <v>#VALUE!</v>
      </c>
      <c r="Y29" s="15">
        <v>39138</v>
      </c>
      <c r="Z29" s="28">
        <f>'4. Capital fijo constante'!C29/'11. Precios'!D29</f>
        <v>4478975.2166822068</v>
      </c>
      <c r="AA29" s="28">
        <f>('2. Consumo Intermedio'!C29/'11. Precios'!D29)/4</f>
        <v>176960.30545794484</v>
      </c>
      <c r="AB29" s="28">
        <f t="shared" si="6"/>
        <v>118.96201957535264</v>
      </c>
    </row>
    <row r="30" spans="1:28" x14ac:dyDescent="0.4">
      <c r="A30" s="46">
        <v>1988</v>
      </c>
      <c r="B30" s="28">
        <f>'1. PIB'!C30/'11. Precios'!H30</f>
        <v>196294714.3284145</v>
      </c>
      <c r="C30" s="28">
        <f>'2. Consumo Intermedio'!C30/'11. Precios'!H30</f>
        <v>47993448.00711216</v>
      </c>
      <c r="D30" s="28">
        <f>'3. Remuneraciones'!C30/'11. Precios'!H30</f>
        <v>18074259.280039225</v>
      </c>
      <c r="E30" s="28">
        <f>'4. Capital fijo constante'!C30/'11. Precios'!H30</f>
        <v>293528047.12807941</v>
      </c>
      <c r="F30" s="28">
        <f>'5. Consumo capital fijo'!C30/'11. Precios'!H30</f>
        <v>35091246.690821312</v>
      </c>
      <c r="G30" s="28">
        <f t="shared" si="4"/>
        <v>143129208.35755396</v>
      </c>
      <c r="I30" s="28">
        <f t="shared" si="7"/>
        <v>16516926.821787845</v>
      </c>
      <c r="J30" s="33">
        <f t="shared" si="5"/>
        <v>0.6154047896229643</v>
      </c>
      <c r="K30" s="33">
        <f>'14. PQ'!H30/P30</f>
        <v>0.72887349625005426</v>
      </c>
      <c r="L30" s="33">
        <f>E30/[1]PDVSA!K30</f>
        <v>2.5098473956455408E-2</v>
      </c>
      <c r="M30" s="14"/>
      <c r="N30" s="28">
        <f t="shared" si="0"/>
        <v>310044973.94986725</v>
      </c>
      <c r="O30" s="70">
        <f>K30-'7. Tasas de ganancia'!D30</f>
        <v>0.63685821058758885</v>
      </c>
      <c r="P30" s="28">
        <f>S30/'11. Precios'!H30</f>
        <v>232577338.96618503</v>
      </c>
      <c r="Q30" s="33">
        <f t="shared" si="8"/>
        <v>7.9189529230457811</v>
      </c>
      <c r="R30" s="71">
        <f>('2. Consumo Intermedio'!C30+'3. Remuneraciones'!C30)/7</f>
        <v>3943.3336287848733</v>
      </c>
      <c r="S30" s="28">
        <f>R30+'4. Capital fijo constante'!C29</f>
        <v>97171.682776391928</v>
      </c>
      <c r="U30" s="28">
        <f t="shared" si="1"/>
        <v>11998362.00177804</v>
      </c>
      <c r="V30" s="28">
        <f t="shared" si="2"/>
        <v>4518564.8200098062</v>
      </c>
      <c r="W30" s="28">
        <f t="shared" si="3"/>
        <v>67.61580751854622</v>
      </c>
      <c r="X30" s="28" t="e">
        <f>[1]PDVSA!P30/V30</f>
        <v>#VALUE!</v>
      </c>
      <c r="Y30" s="15">
        <v>41959</v>
      </c>
      <c r="Z30" s="28">
        <f>'4. Capital fijo constante'!C30/'11. Precios'!D30</f>
        <v>4972133.9784518545</v>
      </c>
      <c r="AA30" s="28">
        <f>('2. Consumo Intermedio'!C30/'11. Precios'!D30)/4</f>
        <v>203242.80414939355</v>
      </c>
      <c r="AB30" s="28">
        <f t="shared" si="6"/>
        <v>123.34366363834334</v>
      </c>
    </row>
    <row r="31" spans="1:28" x14ac:dyDescent="0.4">
      <c r="A31" s="46">
        <v>1989</v>
      </c>
      <c r="B31" s="28">
        <f>'1. PIB'!C31/'11. Precios'!H31</f>
        <v>313740677.04462308</v>
      </c>
      <c r="C31" s="28">
        <f>'2. Consumo Intermedio'!C31/'11. Precios'!H31</f>
        <v>58623495.920677856</v>
      </c>
      <c r="D31" s="28">
        <f>'3. Remuneraciones'!C31/'11. Precios'!H31</f>
        <v>21454139.293595258</v>
      </c>
      <c r="E31" s="28">
        <f>'4. Capital fijo constante'!C31/'11. Precios'!H31</f>
        <v>303779194.80307961</v>
      </c>
      <c r="F31" s="28">
        <f>'5. Consumo capital fijo'!C31/'11. Precios'!H31</f>
        <v>36589292.835459419</v>
      </c>
      <c r="G31" s="28">
        <f t="shared" si="4"/>
        <v>255697244.91556841</v>
      </c>
      <c r="I31" s="28">
        <f t="shared" si="7"/>
        <v>20019408.803568278</v>
      </c>
      <c r="J31" s="33">
        <f t="shared" si="5"/>
        <v>1.4991177895373764</v>
      </c>
      <c r="K31" s="33">
        <f>'14. PQ'!H31/P31</f>
        <v>1.8609051814675397</v>
      </c>
      <c r="L31" s="33">
        <f>E31/[1]PDVSA!K31</f>
        <v>2.9592006897968117E-2</v>
      </c>
      <c r="M31" s="14"/>
      <c r="N31" s="28">
        <f t="shared" si="0"/>
        <v>323798603.60664791</v>
      </c>
      <c r="O31" s="70">
        <f>K31-'7. Tasas de ganancia'!D31</f>
        <v>1.7651481101299573</v>
      </c>
      <c r="P31" s="28">
        <f>S31/'11. Precios'!H31</f>
        <v>170565146.18139237</v>
      </c>
      <c r="Q31" s="33">
        <f t="shared" si="8"/>
        <v>11.918317552450224</v>
      </c>
      <c r="R31" s="71">
        <f>('2. Consumo Intermedio'!C31+'3. Remuneraciones'!C31)/7</f>
        <v>8816.4833857525045</v>
      </c>
      <c r="S31" s="28">
        <f>R31+'4. Capital fijo constante'!C30</f>
        <v>131453.60017575294</v>
      </c>
      <c r="U31" s="28">
        <f t="shared" si="1"/>
        <v>14655873.980169464</v>
      </c>
      <c r="V31" s="28">
        <f t="shared" si="2"/>
        <v>5363534.8233988145</v>
      </c>
      <c r="W31" s="28">
        <f t="shared" si="3"/>
        <v>59.370374066381132</v>
      </c>
      <c r="X31" s="28" t="e">
        <f>[1]PDVSA!P31/V31</f>
        <v>#VALUE!</v>
      </c>
      <c r="Y31" s="15">
        <v>38954</v>
      </c>
      <c r="Z31" s="28">
        <f>'4. Capital fijo constante'!C31/'11. Precios'!D31</f>
        <v>5017930.425061834</v>
      </c>
      <c r="AA31" s="28">
        <f>('2. Consumo Intermedio'!C31/'11. Precios'!D31)/4</f>
        <v>242090.82520821426</v>
      </c>
      <c r="AB31" s="28">
        <f t="shared" si="6"/>
        <v>135.03160780074057</v>
      </c>
    </row>
    <row r="32" spans="1:28" x14ac:dyDescent="0.4">
      <c r="A32" s="46">
        <v>1990</v>
      </c>
      <c r="B32" s="28">
        <f>'1. PIB'!C32/'11. Precios'!H32</f>
        <v>436444061.53081036</v>
      </c>
      <c r="C32" s="28">
        <f>'2. Consumo Intermedio'!C32/'11. Precios'!H32</f>
        <v>73607752.521526858</v>
      </c>
      <c r="D32" s="28">
        <f>'3. Remuneraciones'!C32/'11. Precios'!H32</f>
        <v>24216837.920719083</v>
      </c>
      <c r="E32" s="28">
        <f>'4. Capital fijo constante'!C32/'11. Precios'!H32</f>
        <v>333647749.79460377</v>
      </c>
      <c r="F32" s="28">
        <f>'5. Consumo capital fijo'!C32/'11. Precios'!H32</f>
        <v>38908445.903451584</v>
      </c>
      <c r="G32" s="28">
        <f t="shared" si="4"/>
        <v>373318777.70663971</v>
      </c>
      <c r="I32" s="28">
        <f>(D32+C32)/9</f>
        <v>10869398.938027328</v>
      </c>
      <c r="J32" s="33">
        <f t="shared" si="5"/>
        <v>1.6656679226764375</v>
      </c>
      <c r="K32" s="33">
        <f>'14. PQ'!H32/P32</f>
        <v>2.1674227553853576</v>
      </c>
      <c r="L32" s="33">
        <f>E32/[1]PDVSA!K32</f>
        <v>2.3911390199328083E-2</v>
      </c>
      <c r="M32" s="14"/>
      <c r="N32" s="28">
        <f t="shared" si="0"/>
        <v>344517148.73263109</v>
      </c>
      <c r="O32" s="70">
        <f>K32-'7. Tasas de ganancia'!D32</f>
        <v>2.0688147280785341</v>
      </c>
      <c r="P32" s="28">
        <f>S32/'11. Precios'!H32</f>
        <v>224125573.06547731</v>
      </c>
      <c r="Q32" s="33">
        <f t="shared" si="8"/>
        <v>15.415669829760935</v>
      </c>
      <c r="R32" s="71">
        <f>('2. Consumo Intermedio'!C32+'3. Remuneraciones'!C32)/12</f>
        <v>8837.0334434541892</v>
      </c>
      <c r="S32" s="28">
        <f>R32+'4. Capital fijo constante'!C31</f>
        <v>242957.95268969014</v>
      </c>
      <c r="U32" s="28">
        <f>C32/9</f>
        <v>8178639.1690585399</v>
      </c>
      <c r="V32" s="28">
        <f>D32/9</f>
        <v>2690759.768968787</v>
      </c>
      <c r="W32" s="28">
        <f t="shared" si="3"/>
        <v>127.03712643015496</v>
      </c>
      <c r="X32" s="28" t="e">
        <f>[1]PDVSA!P32/V32</f>
        <v>#VALUE!</v>
      </c>
      <c r="Y32" s="15">
        <v>40363</v>
      </c>
      <c r="Z32" s="28">
        <f>'4. Capital fijo constante'!C32/'11. Precios'!D32</f>
        <v>5469125.3707752554</v>
      </c>
      <c r="AA32" s="28">
        <f>('2. Consumo Intermedio'!C32/'11. Precios'!D32)/9</f>
        <v>134063.55356944702</v>
      </c>
      <c r="AB32" s="28">
        <f t="shared" si="6"/>
        <v>138.8199322236876</v>
      </c>
    </row>
    <row r="33" spans="1:28" x14ac:dyDescent="0.4">
      <c r="A33" s="46">
        <v>1991</v>
      </c>
      <c r="B33" s="28">
        <f>'1. PIB'!C33/'11. Precios'!H33</f>
        <v>334478370.82163006</v>
      </c>
      <c r="C33" s="28">
        <f>'2. Consumo Intermedio'!C33/'11. Precios'!H33</f>
        <v>75195612.614279851</v>
      </c>
      <c r="D33" s="28">
        <f>'3. Remuneraciones'!C33/'11. Precios'!H33</f>
        <v>19803432.636334721</v>
      </c>
      <c r="E33" s="28">
        <f>'4. Capital fijo constante'!C33/'11. Precios'!H33</f>
        <v>388429700.37386119</v>
      </c>
      <c r="F33" s="28">
        <f>'5. Consumo capital fijo'!C33/'11. Precios'!H33</f>
        <v>42680850.684333116</v>
      </c>
      <c r="G33" s="28">
        <f t="shared" si="4"/>
        <v>271994087.5009622</v>
      </c>
      <c r="I33" s="28">
        <f t="shared" ref="I33:I56" si="9">(D33+C33)/9</f>
        <v>10555449.472290508</v>
      </c>
      <c r="J33" s="33">
        <f t="shared" si="5"/>
        <v>1.0602967999452941</v>
      </c>
      <c r="K33" s="33">
        <f>'14. PQ'!H33/P33</f>
        <v>1.2855739422342782</v>
      </c>
      <c r="L33" s="33">
        <f>E33/[1]PDVSA!K33</f>
        <v>2.1981125078479578E-2</v>
      </c>
      <c r="M33" s="14"/>
      <c r="N33" s="28">
        <f t="shared" si="0"/>
        <v>398985149.84615171</v>
      </c>
      <c r="O33" s="70">
        <f>K33-'7. Tasas de ganancia'!D33</f>
        <v>1.1821671663281468</v>
      </c>
      <c r="P33" s="28">
        <f>S33/'11. Precios'!H33</f>
        <v>256526368.38571587</v>
      </c>
      <c r="Q33" s="33">
        <f t="shared" si="8"/>
        <v>13.734694004609883</v>
      </c>
      <c r="R33" s="71">
        <f>('2. Consumo Intermedio'!C33+'3. Remuneraciones'!C33)/12</f>
        <v>11517.220711399494</v>
      </c>
      <c r="S33" s="28">
        <f>R33+'4. Capital fijo constante'!C32</f>
        <v>373200.06261510716</v>
      </c>
      <c r="U33" s="28">
        <f t="shared" ref="U33:U56" si="10">C33/9</f>
        <v>8355068.0682533169</v>
      </c>
      <c r="V33" s="28">
        <f t="shared" ref="V33:V56" si="11">D33/9</f>
        <v>2200381.4040371911</v>
      </c>
      <c r="W33" s="28">
        <f t="shared" si="3"/>
        <v>180.32545072145504</v>
      </c>
      <c r="X33" s="28" t="e">
        <f>[1]PDVSA!P33/V33</f>
        <v>#VALUE!</v>
      </c>
      <c r="Y33" s="15">
        <v>42911</v>
      </c>
      <c r="Z33" s="28">
        <f>'4. Capital fijo constante'!C33/'11. Precios'!D33</f>
        <v>7035839.9177983599</v>
      </c>
      <c r="AA33" s="28">
        <f>('2. Consumo Intermedio'!C33/'11. Precios'!D33)/9</f>
        <v>151339.92424873533</v>
      </c>
      <c r="AB33" s="28">
        <f t="shared" si="6"/>
        <v>167.49038339929379</v>
      </c>
    </row>
    <row r="34" spans="1:28" x14ac:dyDescent="0.4">
      <c r="A34" s="46">
        <v>1992</v>
      </c>
      <c r="B34" s="28">
        <f>'1. PIB'!C34/'11. Precios'!H34</f>
        <v>291173223.33602214</v>
      </c>
      <c r="C34" s="28">
        <f>'2. Consumo Intermedio'!C34/'11. Precios'!H34</f>
        <v>49934517.49810414</v>
      </c>
      <c r="D34" s="28">
        <f>'3. Remuneraciones'!C34/'11. Precios'!H34</f>
        <v>29856851.926869724</v>
      </c>
      <c r="E34" s="28">
        <f>'4. Capital fijo constante'!C34/'11. Precios'!H34</f>
        <v>456756946.73735815</v>
      </c>
      <c r="F34" s="28">
        <f>'5. Consumo capital fijo'!C34/'11. Precios'!H34</f>
        <v>46816123.930229954</v>
      </c>
      <c r="G34" s="28">
        <f t="shared" si="4"/>
        <v>214500247.47892246</v>
      </c>
      <c r="I34" s="28">
        <f t="shared" si="9"/>
        <v>8865707.7138859853</v>
      </c>
      <c r="J34" s="33">
        <f t="shared" si="5"/>
        <v>0.70977936979587519</v>
      </c>
      <c r="K34" s="33">
        <f>'14. PQ'!H34/P34</f>
        <v>0.96011055957419877</v>
      </c>
      <c r="L34" s="33">
        <f>E34/[1]PDVSA!K34</f>
        <v>2.2079062801535598E-2</v>
      </c>
      <c r="M34" s="14"/>
      <c r="N34" s="28">
        <f t="shared" ref="N34:N56" si="12">E34+I34</f>
        <v>465622654.45124412</v>
      </c>
      <c r="O34" s="70">
        <f>K34-'7. Tasas de ganancia'!D34</f>
        <v>0.86862124044233968</v>
      </c>
      <c r="P34" s="28">
        <f>S34/'11. Precios'!H34</f>
        <v>302206934.4458552</v>
      </c>
      <c r="Q34" s="33">
        <f t="shared" si="8"/>
        <v>7.1842888193407486</v>
      </c>
      <c r="R34" s="71">
        <f>('2. Consumo Intermedio'!C34+'3. Remuneraciones'!C34)/12</f>
        <v>12713.191455820415</v>
      </c>
      <c r="S34" s="28">
        <f>R34+'4. Capital fijo constante'!C33</f>
        <v>577809.05046367832</v>
      </c>
      <c r="U34" s="28">
        <f t="shared" si="10"/>
        <v>5548279.7220115708</v>
      </c>
      <c r="V34" s="28">
        <f t="shared" si="11"/>
        <v>3317427.9918744136</v>
      </c>
      <c r="W34" s="28">
        <f t="shared" ref="W34:W56" si="13">(E34+U34)/V34</f>
        <v>139.35652185721082</v>
      </c>
      <c r="X34" s="28" t="e">
        <f>[1]PDVSA!P34/V34</f>
        <v>#VALUE!</v>
      </c>
      <c r="Y34" s="15">
        <v>44244</v>
      </c>
      <c r="Z34" s="28">
        <f>'4. Capital fijo constante'!C34/'11. Precios'!D34</f>
        <v>8478550.9457131382</v>
      </c>
      <c r="AA34" s="28">
        <f>('2. Consumo Intermedio'!C34/'11. Precios'!D34)/9</f>
        <v>102989.94382058451</v>
      </c>
      <c r="AB34" s="28">
        <f t="shared" si="6"/>
        <v>193.95942703041595</v>
      </c>
    </row>
    <row r="35" spans="1:28" x14ac:dyDescent="0.4">
      <c r="A35" s="46">
        <v>1993</v>
      </c>
      <c r="B35" s="28">
        <f>'1. PIB'!C35/'11. Precios'!H35</f>
        <v>266827395.27946034</v>
      </c>
      <c r="C35" s="28">
        <f>'2. Consumo Intermedio'!C35/'11. Precios'!H35</f>
        <v>50825252.382668026</v>
      </c>
      <c r="D35" s="28">
        <f>'3. Remuneraciones'!C35/'11. Precios'!H35</f>
        <v>27543755.549111813</v>
      </c>
      <c r="E35" s="28">
        <f>'4. Capital fijo constante'!C35/'11. Precios'!H35</f>
        <v>507692110.49362034</v>
      </c>
      <c r="F35" s="28">
        <f>'5. Consumo capital fijo'!C35/'11. Precios'!H35</f>
        <v>49128103.424222939</v>
      </c>
      <c r="G35" s="28">
        <f t="shared" si="4"/>
        <v>190155536.30612558</v>
      </c>
      <c r="I35" s="28">
        <f t="shared" si="9"/>
        <v>8707667.5479755364</v>
      </c>
      <c r="J35" s="33">
        <f t="shared" ref="J35:J56" si="14">G35/P35</f>
        <v>0.56388720089997713</v>
      </c>
      <c r="K35" s="33">
        <f>'14. PQ'!H35/P35</f>
        <v>0.66459952193511407</v>
      </c>
      <c r="L35" s="33">
        <f>E35/[1]PDVSA!K35</f>
        <v>2.2573697784417555E-2</v>
      </c>
      <c r="M35" s="14"/>
      <c r="N35" s="28">
        <f t="shared" si="12"/>
        <v>516399778.04159588</v>
      </c>
      <c r="O35" s="70">
        <f>K35-'7. Tasas de ganancia'!D35</f>
        <v>0.54895483153587998</v>
      </c>
      <c r="P35" s="28">
        <f>S35/'11. Precios'!H35</f>
        <v>337222650.20846885</v>
      </c>
      <c r="Q35" s="33">
        <f t="shared" si="8"/>
        <v>6.9037621237622915</v>
      </c>
      <c r="R35" s="71">
        <f>('2. Consumo Intermedio'!C35+'3. Remuneraciones'!C35)/12</f>
        <v>17246.644921434261</v>
      </c>
      <c r="S35" s="28">
        <f>R35+'4. Capital fijo constante'!C34</f>
        <v>890549.89380597183</v>
      </c>
      <c r="U35" s="28">
        <f t="shared" si="10"/>
        <v>5647250.2647408918</v>
      </c>
      <c r="V35" s="28">
        <f t="shared" si="11"/>
        <v>3060417.2832346461</v>
      </c>
      <c r="W35" s="28">
        <f t="shared" si="13"/>
        <v>167.73508748970258</v>
      </c>
      <c r="X35" s="28" t="e">
        <f>[1]PDVSA!P35/V35</f>
        <v>#VALUE!</v>
      </c>
      <c r="Y35" s="15">
        <v>43343</v>
      </c>
      <c r="Z35" s="28">
        <f>'4. Capital fijo constante'!C35/'11. Precios'!D35</f>
        <v>9887611.7228062879</v>
      </c>
      <c r="AA35" s="28">
        <f>('2. Consumo Intermedio'!C35/'11. Precios'!D35)/9</f>
        <v>109983.62347010436</v>
      </c>
      <c r="AB35" s="28">
        <f t="shared" si="6"/>
        <v>230.66228332778979</v>
      </c>
    </row>
    <row r="36" spans="1:28" x14ac:dyDescent="0.4">
      <c r="A36" s="46">
        <v>1994</v>
      </c>
      <c r="B36" s="28">
        <f>'1. PIB'!C36/'11. Precios'!H36</f>
        <v>290401101.92366964</v>
      </c>
      <c r="C36" s="28">
        <f>'2. Consumo Intermedio'!C36/'11. Precios'!H36</f>
        <v>54764283.224824846</v>
      </c>
      <c r="D36" s="28">
        <f>'3. Remuneraciones'!C36/'11. Precios'!H36</f>
        <v>27067987.253394894</v>
      </c>
      <c r="E36" s="28">
        <f>'4. Capital fijo constante'!C36/'11. Precios'!H36</f>
        <v>553094696.80575597</v>
      </c>
      <c r="F36" s="28">
        <f>'5. Consumo capital fijo'!C36/'11. Precios'!H36</f>
        <v>52816986.419790037</v>
      </c>
      <c r="G36" s="28">
        <f t="shared" si="4"/>
        <v>210516128.2504847</v>
      </c>
      <c r="I36" s="28">
        <f t="shared" si="9"/>
        <v>9092474.4975799713</v>
      </c>
      <c r="J36" s="33">
        <f t="shared" si="14"/>
        <v>0.65273372633506344</v>
      </c>
      <c r="K36" s="33">
        <f>'14. PQ'!H36/P36</f>
        <v>0.69778342474120292</v>
      </c>
      <c r="L36" s="33">
        <f>E36/[1]PDVSA!K36</f>
        <v>2.6203384931217495E-2</v>
      </c>
      <c r="M36" s="14"/>
      <c r="N36" s="28">
        <f t="shared" si="12"/>
        <v>562187171.30333591</v>
      </c>
      <c r="O36" s="70">
        <f>K36-'7. Tasas de ganancia'!D36</f>
        <v>0.57849192802137617</v>
      </c>
      <c r="P36" s="28">
        <f>S36/'11. Precios'!H36</f>
        <v>322514556.48305488</v>
      </c>
      <c r="Q36" s="33">
        <f t="shared" si="8"/>
        <v>7.7773100112599458</v>
      </c>
      <c r="R36" s="71">
        <f>('2. Consumo Intermedio'!C36+'3. Remuneraciones'!C36)/12</f>
        <v>28961.250433498586</v>
      </c>
      <c r="S36" s="28">
        <f>R36+'4. Capital fijo constante'!C35</f>
        <v>1369693.1224080604</v>
      </c>
      <c r="U36" s="28">
        <f t="shared" si="10"/>
        <v>6084920.3583138715</v>
      </c>
      <c r="V36" s="28">
        <f t="shared" si="11"/>
        <v>3007554.1392660993</v>
      </c>
      <c r="W36" s="28">
        <f t="shared" si="13"/>
        <v>185.92503784504456</v>
      </c>
      <c r="X36" s="28" t="e">
        <f>[1]PDVSA!P36/V36</f>
        <v>#VALUE!</v>
      </c>
      <c r="Y36" s="15">
        <v>42446</v>
      </c>
      <c r="Z36" s="28">
        <f>'4. Capital fijo constante'!C36/'11. Precios'!D36</f>
        <v>10634734.945786405</v>
      </c>
      <c r="AA36" s="28">
        <f>('2. Consumo Intermedio'!C36/'11. Precios'!D36)/9</f>
        <v>116998.9796514249</v>
      </c>
      <c r="AB36" s="28">
        <f t="shared" si="6"/>
        <v>253.30381956928403</v>
      </c>
    </row>
    <row r="37" spans="1:28" x14ac:dyDescent="0.4">
      <c r="A37" s="46">
        <v>1995</v>
      </c>
      <c r="B37" s="28">
        <f>'1. PIB'!C37/'11. Precios'!H37</f>
        <v>252952323.05991271</v>
      </c>
      <c r="C37" s="28">
        <f>'2. Consumo Intermedio'!C37/'11. Precios'!H37</f>
        <v>41307006.665354185</v>
      </c>
      <c r="D37" s="28">
        <f>'3. Remuneraciones'!C37/'11. Precios'!H37</f>
        <v>27213013.282060299</v>
      </c>
      <c r="E37" s="28">
        <f>'4. Capital fijo constante'!C37/'11. Precios'!H37</f>
        <v>606457003.74564135</v>
      </c>
      <c r="F37" s="28">
        <f>'5. Consumo capital fijo'!C37/'11. Precios'!H37</f>
        <v>56761494.813965388</v>
      </c>
      <c r="G37" s="28">
        <f t="shared" si="4"/>
        <v>168977814.96388704</v>
      </c>
      <c r="I37" s="28">
        <f t="shared" si="9"/>
        <v>7613335.5497127213</v>
      </c>
      <c r="J37" s="33">
        <f t="shared" si="14"/>
        <v>0.48065032228021354</v>
      </c>
      <c r="K37" s="33">
        <f>'14. PQ'!H37/P37</f>
        <v>0.68524725835648226</v>
      </c>
      <c r="L37" s="33">
        <f>E37/[1]PDVSA!K37</f>
        <v>2.9834234472693948E-2</v>
      </c>
      <c r="M37" s="14"/>
      <c r="N37" s="28">
        <f t="shared" si="12"/>
        <v>614070339.29535413</v>
      </c>
      <c r="O37" s="70">
        <f>K37-'7. Tasas de ganancia'!D37</f>
        <v>0.49293030610330857</v>
      </c>
      <c r="P37" s="28">
        <f>S37/'11. Precios'!H37</f>
        <v>351560806.53863567</v>
      </c>
      <c r="Q37" s="33">
        <f t="shared" si="8"/>
        <v>6.2094488843425024</v>
      </c>
      <c r="R37" s="71">
        <f>('2. Consumo Intermedio'!C37+'3. Remuneraciones'!C37)/12</f>
        <v>38781.168668487539</v>
      </c>
      <c r="S37" s="28">
        <f>R37+'4. Capital fijo constante'!C36</f>
        <v>2387729.4162029163</v>
      </c>
      <c r="U37" s="28">
        <f t="shared" si="10"/>
        <v>4589667.4072615765</v>
      </c>
      <c r="V37" s="28">
        <f t="shared" si="11"/>
        <v>3023668.1424511443</v>
      </c>
      <c r="W37" s="28">
        <f t="shared" si="13"/>
        <v>202.08787550923375</v>
      </c>
      <c r="X37" s="28" t="e">
        <f>[1]PDVSA!P37/V37</f>
        <v>#VALUE!</v>
      </c>
      <c r="Y37" s="15">
        <v>42139</v>
      </c>
      <c r="Z37" s="28">
        <f>'4. Capital fijo constante'!C37/'11. Precios'!D37</f>
        <v>12287990.266249586</v>
      </c>
      <c r="AA37" s="28">
        <f>('2. Consumo Intermedio'!C37/'11. Precios'!D37)/9</f>
        <v>92995.526603576742</v>
      </c>
      <c r="AB37" s="28">
        <f t="shared" si="6"/>
        <v>293.81299491808454</v>
      </c>
    </row>
    <row r="38" spans="1:28" x14ac:dyDescent="0.4">
      <c r="A38" s="46">
        <v>1996</v>
      </c>
      <c r="B38" s="28">
        <f>'1. PIB'!C38/'11. Precios'!H38</f>
        <v>399709719.45166701</v>
      </c>
      <c r="C38" s="28">
        <f>'2. Consumo Intermedio'!C38/'11. Precios'!H38</f>
        <v>54994828.30877576</v>
      </c>
      <c r="D38" s="28">
        <f>'3. Remuneraciones'!C38/'11. Precios'!H38</f>
        <v>25762464.718129281</v>
      </c>
      <c r="E38" s="28">
        <f>'4. Capital fijo constante'!C38/'11. Precios'!H38</f>
        <v>676516667.13294983</v>
      </c>
      <c r="F38" s="28">
        <f>'5. Consumo capital fijo'!C38/'11. Precios'!H38</f>
        <v>61874487.655083798</v>
      </c>
      <c r="G38" s="28">
        <f t="shared" si="4"/>
        <v>312072767.07845396</v>
      </c>
      <c r="I38" s="28">
        <f t="shared" si="9"/>
        <v>8973032.5585450046</v>
      </c>
      <c r="J38" s="33">
        <f t="shared" si="14"/>
        <v>1.0062094686900305</v>
      </c>
      <c r="K38" s="33">
        <f>'14. PQ'!H38/P38</f>
        <v>1.1514113842495843</v>
      </c>
      <c r="L38" s="33">
        <f>E38/[1]PDVSA!K38</f>
        <v>3.6689854852252235E-2</v>
      </c>
      <c r="M38" s="14"/>
      <c r="N38" s="28">
        <f t="shared" si="12"/>
        <v>685489699.69149482</v>
      </c>
      <c r="O38" s="70">
        <f>K38-'7. Tasas de ganancia'!D38</f>
        <v>1.0018502677046475</v>
      </c>
      <c r="P38" s="28">
        <f>S38/'11. Precios'!H38</f>
        <v>310146919.49255556</v>
      </c>
      <c r="Q38" s="33">
        <f t="shared" si="8"/>
        <v>12.113467034031318</v>
      </c>
      <c r="R38" s="71">
        <f>('2. Consumo Intermedio'!C38+'3. Remuneraciones'!C38)/12</f>
        <v>91357.680144271537</v>
      </c>
      <c r="S38" s="28">
        <f>R38+'4. Capital fijo constante'!C37</f>
        <v>4210290.1679914696</v>
      </c>
      <c r="U38" s="28">
        <f t="shared" si="10"/>
        <v>6110536.4787528627</v>
      </c>
      <c r="V38" s="28">
        <f t="shared" si="11"/>
        <v>2862496.0797921424</v>
      </c>
      <c r="W38" s="28">
        <f t="shared" si="13"/>
        <v>238.47271213076073</v>
      </c>
      <c r="X38" s="28" t="e">
        <f>[1]PDVSA!P38/V38</f>
        <v>#VALUE!</v>
      </c>
      <c r="Y38" s="15">
        <v>41554</v>
      </c>
      <c r="Z38" s="28">
        <f>'4. Capital fijo constante'!C38/'11. Precios'!D38</f>
        <v>12712242.114330696</v>
      </c>
      <c r="AA38" s="28">
        <f>('2. Consumo Intermedio'!C38/'11. Precios'!D38)/9</f>
        <v>114821.4418656601</v>
      </c>
      <c r="AB38" s="28">
        <f t="shared" si="6"/>
        <v>308.6842074456456</v>
      </c>
    </row>
    <row r="39" spans="1:28" x14ac:dyDescent="0.4">
      <c r="A39" s="46">
        <v>1997</v>
      </c>
      <c r="B39" s="28">
        <f>'1. PIB'!C39/'11. Precios'!H39</f>
        <v>290799461.78062332</v>
      </c>
      <c r="C39" s="28">
        <f>'2. Consumo Intermedio'!C39/'11. Precios'!H39</f>
        <v>57642958.521627486</v>
      </c>
      <c r="D39" s="28">
        <f>'3. Remuneraciones'!C39/'11. Precios'!H39</f>
        <v>34540400.40979071</v>
      </c>
      <c r="E39" s="28">
        <f>'4. Capital fijo constante'!C39/'11. Precios'!H39</f>
        <v>730071507.08731902</v>
      </c>
      <c r="F39" s="28">
        <f>'5. Consumo capital fijo'!C39/'11. Precios'!H39</f>
        <v>66688465.542555638</v>
      </c>
      <c r="G39" s="28">
        <f t="shared" si="4"/>
        <v>189570595.82827699</v>
      </c>
      <c r="I39" s="28">
        <f t="shared" si="9"/>
        <v>10242595.436824244</v>
      </c>
      <c r="J39" s="33">
        <f t="shared" si="14"/>
        <v>0.41339308791753049</v>
      </c>
      <c r="K39" s="33">
        <f>'14. PQ'!H39/P39</f>
        <v>0.55119633278409874</v>
      </c>
      <c r="L39" s="33">
        <f>E39/[1]PDVSA!K39</f>
        <v>4.1859894604869094E-2</v>
      </c>
      <c r="M39" s="14"/>
      <c r="N39" s="28">
        <f t="shared" si="12"/>
        <v>740314102.52414322</v>
      </c>
      <c r="O39" s="70">
        <f>K39-'7. Tasas de ganancia'!D39</f>
        <v>0.41634740477066784</v>
      </c>
      <c r="P39" s="28">
        <f>S39/'11. Precios'!H39</f>
        <v>458572243.6319381</v>
      </c>
      <c r="Q39" s="33">
        <f t="shared" si="8"/>
        <v>5.4883728497409638</v>
      </c>
      <c r="R39" s="71">
        <f>('2. Consumo Intermedio'!C39+'3. Remuneraciones'!C39)/12</f>
        <v>156467.25000000009</v>
      </c>
      <c r="S39" s="28">
        <f>R39+'4. Capital fijo constante'!C38</f>
        <v>9340280.7690009028</v>
      </c>
      <c r="U39" s="28">
        <f t="shared" si="10"/>
        <v>6404773.1690697204</v>
      </c>
      <c r="V39" s="28">
        <f t="shared" si="11"/>
        <v>3837822.2677545231</v>
      </c>
      <c r="W39" s="28">
        <f t="shared" si="13"/>
        <v>191.89952761603385</v>
      </c>
      <c r="X39" s="28" t="e">
        <f>[1]PDVSA!P39/V39</f>
        <v>#VALUE!</v>
      </c>
      <c r="Y39" s="15">
        <v>39865</v>
      </c>
      <c r="Z39" s="28">
        <f>'4. Capital fijo constante'!C39/'11. Precios'!D39</f>
        <v>14870225.907341124</v>
      </c>
      <c r="AA39" s="28">
        <f>('2. Consumo Intermedio'!C39/'11. Precios'!D39)/9</f>
        <v>130453.55555555574</v>
      </c>
      <c r="AB39" s="28">
        <f t="shared" si="6"/>
        <v>376.28695504569623</v>
      </c>
    </row>
    <row r="40" spans="1:28" x14ac:dyDescent="0.4">
      <c r="A40" s="46">
        <v>1998</v>
      </c>
      <c r="B40" s="28">
        <f>'1. PIB'!C40/'11. Precios'!H40</f>
        <v>137791901.6303919</v>
      </c>
      <c r="C40" s="28">
        <f>'2. Consumo Intermedio'!C40/'11. Precios'!H40</f>
        <v>62545592.538883924</v>
      </c>
      <c r="D40" s="28">
        <f>'3. Remuneraciones'!C40/'11. Precios'!H40</f>
        <v>27882775.624470528</v>
      </c>
      <c r="E40" s="28">
        <f>'4. Capital fijo constante'!C40/'11. Precios'!H40</f>
        <v>773008779.73254347</v>
      </c>
      <c r="F40" s="28">
        <f>'5. Consumo capital fijo'!C40/'11. Precios'!H40</f>
        <v>71477409.540366784</v>
      </c>
      <c r="G40" s="28">
        <f t="shared" si="4"/>
        <v>38431716.46555458</v>
      </c>
      <c r="I40" s="28">
        <f t="shared" si="9"/>
        <v>10047596.462594939</v>
      </c>
      <c r="J40" s="33">
        <f t="shared" si="14"/>
        <v>7.0489129571901316E-2</v>
      </c>
      <c r="K40" s="33">
        <f>'14. PQ'!H40/P40</f>
        <v>0.30095959090772811</v>
      </c>
      <c r="L40" s="33">
        <f>E40/[1]PDVSA!K40</f>
        <v>4.8708520306116686E-2</v>
      </c>
      <c r="M40" s="14"/>
      <c r="N40" s="28">
        <f t="shared" si="12"/>
        <v>783056376.19513845</v>
      </c>
      <c r="O40" s="70">
        <f>K40-'7. Tasas de ganancia'!D40</f>
        <v>0.1898537126073287</v>
      </c>
      <c r="P40" s="28">
        <f>S40/'11. Precios'!H40</f>
        <v>545214796.9333756</v>
      </c>
      <c r="Q40" s="33">
        <f t="shared" si="8"/>
        <v>1.3783318053826059</v>
      </c>
      <c r="R40" s="71">
        <f>('2. Consumo Intermedio'!C40+'3. Remuneraciones'!C40)/12</f>
        <v>208409.66666666666</v>
      </c>
      <c r="S40" s="28">
        <f>R40+'4. Capital fijo constante'!C39</f>
        <v>15078635.574007791</v>
      </c>
      <c r="U40" s="28">
        <f t="shared" si="10"/>
        <v>6949510.2820982141</v>
      </c>
      <c r="V40" s="28">
        <f t="shared" si="11"/>
        <v>3098086.1804967253</v>
      </c>
      <c r="W40" s="28">
        <f t="shared" si="13"/>
        <v>251.75487206414272</v>
      </c>
      <c r="X40" s="28" t="e">
        <f>[1]PDVSA!P40/V40</f>
        <v>#VALUE!</v>
      </c>
      <c r="Y40" s="15">
        <v>40385</v>
      </c>
      <c r="Z40" s="28">
        <f>'4. Capital fijo constante'!C40/'11. Precios'!D40</f>
        <v>17981771.03778309</v>
      </c>
      <c r="AA40" s="28">
        <f>('2. Consumo Intermedio'!C40/'11. Precios'!D40)/9</f>
        <v>161659.87501545125</v>
      </c>
      <c r="AB40" s="28">
        <f t="shared" si="6"/>
        <v>449.26162963472927</v>
      </c>
    </row>
    <row r="41" spans="1:28" x14ac:dyDescent="0.4">
      <c r="A41" s="46">
        <v>1999</v>
      </c>
      <c r="B41" s="28">
        <f>'1. PIB'!C41/'11. Precios'!H41</f>
        <v>213238007.10364506</v>
      </c>
      <c r="C41" s="28">
        <f>'2. Consumo Intermedio'!C41/'11. Precios'!H41</f>
        <v>57352378.943696931</v>
      </c>
      <c r="D41" s="28">
        <f>'3. Remuneraciones'!C41/'11. Precios'!H41</f>
        <v>33139042.718868658</v>
      </c>
      <c r="E41" s="28">
        <f>'4. Capital fijo constante'!C41/'11. Precios'!H41</f>
        <v>780057014.78428316</v>
      </c>
      <c r="F41" s="28">
        <f>'5. Consumo capital fijo'!C41/'11. Precios'!H41</f>
        <v>74186658.365864679</v>
      </c>
      <c r="G41" s="28">
        <f t="shared" si="4"/>
        <v>105912306.01891173</v>
      </c>
      <c r="I41" s="28">
        <f t="shared" si="9"/>
        <v>10054602.406951733</v>
      </c>
      <c r="J41" s="33">
        <f t="shared" si="14"/>
        <v>0.16729027527991047</v>
      </c>
      <c r="K41" s="33">
        <f>'14. PQ'!H41/P41</f>
        <v>0.59537010007564006</v>
      </c>
      <c r="L41" s="33">
        <f>E41/[1]PDVSA!K41</f>
        <v>5.1773250971574813E-2</v>
      </c>
      <c r="M41" s="14"/>
      <c r="N41" s="28">
        <f t="shared" si="12"/>
        <v>790111617.19123495</v>
      </c>
      <c r="O41" s="70">
        <f>K41-'7. Tasas de ganancia'!D41</f>
        <v>0.47266973340559415</v>
      </c>
      <c r="P41" s="28">
        <f>S41/'11. Precios'!H41</f>
        <v>633104977.80997145</v>
      </c>
      <c r="Q41" s="33">
        <f t="shared" si="8"/>
        <v>3.1959977515767992</v>
      </c>
      <c r="R41" s="71">
        <f>('2. Consumo Intermedio'!C41+'3. Remuneraciones'!C41)/12</f>
        <v>257711.16666666666</v>
      </c>
      <c r="S41" s="28">
        <f>R41+'4. Capital fijo constante'!C40</f>
        <v>21636290.307686966</v>
      </c>
      <c r="U41" s="28">
        <f t="shared" si="10"/>
        <v>6372486.5492996592</v>
      </c>
      <c r="V41" s="28">
        <f t="shared" si="11"/>
        <v>3682115.8576520733</v>
      </c>
      <c r="W41" s="28">
        <f t="shared" si="13"/>
        <v>213.58086810311696</v>
      </c>
      <c r="X41" s="28" t="e">
        <f>[1]PDVSA!P41/V41</f>
        <v>#VALUE!</v>
      </c>
      <c r="Y41" s="15">
        <v>37731</v>
      </c>
      <c r="Z41" s="28">
        <f>'4. Capital fijo constante'!C41/'11. Precios'!D41</f>
        <v>17768582.249982242</v>
      </c>
      <c r="AA41" s="28">
        <f>('2. Consumo Intermedio'!C41/'11. Precios'!D41)/9</f>
        <v>145156.12223479475</v>
      </c>
      <c r="AB41" s="28">
        <f t="shared" si="6"/>
        <v>474.77507546094819</v>
      </c>
    </row>
    <row r="42" spans="1:28" x14ac:dyDescent="0.4">
      <c r="A42" s="46">
        <v>2000</v>
      </c>
      <c r="B42" s="28">
        <f>'1. PIB'!C42/'11. Precios'!H42</f>
        <v>352264360.12090451</v>
      </c>
      <c r="C42" s="28">
        <f>'2. Consumo Intermedio'!C42/'11. Precios'!H42</f>
        <v>67345082.810860291</v>
      </c>
      <c r="D42" s="28">
        <f>'3. Remuneraciones'!C42/'11. Precios'!H42</f>
        <v>25967275.361342635</v>
      </c>
      <c r="E42" s="28">
        <f>'4. Capital fijo constante'!C42/'11. Precios'!H42</f>
        <v>776021627.74586701</v>
      </c>
      <c r="F42" s="28">
        <f>'5. Consumo capital fijo'!C42/'11. Precios'!H42</f>
        <v>76232199.940201372</v>
      </c>
      <c r="G42" s="28">
        <f t="shared" si="4"/>
        <v>250064884.81936052</v>
      </c>
      <c r="I42" s="28">
        <f t="shared" si="9"/>
        <v>10368039.796911437</v>
      </c>
      <c r="J42" s="33">
        <f t="shared" si="14"/>
        <v>0.36825710226489683</v>
      </c>
      <c r="K42" s="33">
        <f>'14. PQ'!H42/P42</f>
        <v>1.1217619256710982</v>
      </c>
      <c r="L42" s="33">
        <f>E42/[1]PDVSA!K42</f>
        <v>5.3803734518895759E-2</v>
      </c>
      <c r="M42" s="14"/>
      <c r="N42" s="28">
        <f t="shared" si="12"/>
        <v>786389667.54277849</v>
      </c>
      <c r="O42" s="70">
        <f>K42-'7. Tasas de ganancia'!D42</f>
        <v>1.0072945415326995</v>
      </c>
      <c r="P42" s="28">
        <f>S42/'11. Precios'!H42</f>
        <v>679049727.16448092</v>
      </c>
      <c r="Q42" s="33">
        <f t="shared" si="8"/>
        <v>9.630000889181888</v>
      </c>
      <c r="R42" s="71">
        <f>('2. Consumo Intermedio'!C42+'3. Remuneraciones'!C42)/12</f>
        <v>308810.25</v>
      </c>
      <c r="S42" s="28">
        <f>R42+'4. Capital fijo constante'!C41</f>
        <v>26967169.637416258</v>
      </c>
      <c r="U42" s="28">
        <f t="shared" si="10"/>
        <v>7482786.978984477</v>
      </c>
      <c r="V42" s="28">
        <f t="shared" si="11"/>
        <v>2885252.8179269596</v>
      </c>
      <c r="W42" s="28">
        <f t="shared" si="13"/>
        <v>271.5548564259945</v>
      </c>
      <c r="X42" s="28" t="e">
        <f>[1]PDVSA!P42/V42</f>
        <v>#VALUE!</v>
      </c>
      <c r="Y42" s="15">
        <v>38677</v>
      </c>
      <c r="Z42" s="28">
        <f>'4. Capital fijo constante'!C42/'11. Precios'!D42</f>
        <v>15867753.273583973</v>
      </c>
      <c r="AA42" s="28">
        <f>('2. Consumo Intermedio'!C42/'11. Precios'!D42)/9</f>
        <v>153004.77890829614</v>
      </c>
      <c r="AB42" s="28">
        <f t="shared" si="6"/>
        <v>414.21925310888304</v>
      </c>
    </row>
    <row r="43" spans="1:28" x14ac:dyDescent="0.4">
      <c r="A43" s="46">
        <v>2001</v>
      </c>
      <c r="B43" s="28">
        <f>'1. PIB'!C43/'11. Precios'!H43</f>
        <v>280592061.25088459</v>
      </c>
      <c r="C43" s="28">
        <f>'2. Consumo Intermedio'!C43/'11. Precios'!H43</f>
        <v>59982734.60501463</v>
      </c>
      <c r="D43" s="28">
        <f>'3. Remuneraciones'!C43/'11. Precios'!H43</f>
        <v>24802289.853805933</v>
      </c>
      <c r="E43" s="28">
        <f>'4. Capital fijo constante'!C43/'11. Precios'!H43</f>
        <v>787016521.43447793</v>
      </c>
      <c r="F43" s="28">
        <f>'5. Consumo capital fijo'!C43/'11. Precios'!H43</f>
        <v>78871184.392603412</v>
      </c>
      <c r="G43" s="28">
        <f t="shared" si="4"/>
        <v>176918587.00447527</v>
      </c>
      <c r="I43" s="28">
        <f t="shared" si="9"/>
        <v>9420558.2732022852</v>
      </c>
      <c r="J43" s="33">
        <f t="shared" si="14"/>
        <v>0.25394800613030194</v>
      </c>
      <c r="K43" s="33">
        <f>'14. PQ'!H43/P43</f>
        <v>0.72280366206090785</v>
      </c>
      <c r="L43" s="33">
        <f>E43/[1]PDVSA!K43</f>
        <v>5.2697343186103668E-2</v>
      </c>
      <c r="M43" s="14"/>
      <c r="N43" s="28">
        <f t="shared" si="12"/>
        <v>796437079.70768023</v>
      </c>
      <c r="O43" s="70">
        <f>K43-'7. Tasas de ganancia'!D43</f>
        <v>0.62741429407183413</v>
      </c>
      <c r="P43" s="28">
        <f>S43/'11. Precios'!H43</f>
        <v>696672479.14400828</v>
      </c>
      <c r="Q43" s="33">
        <f t="shared" si="8"/>
        <v>7.1331553678027415</v>
      </c>
      <c r="R43" s="71">
        <f>('2. Consumo Intermedio'!C43+'3. Remuneraciones'!C43)/12</f>
        <v>315750.33333333331</v>
      </c>
      <c r="S43" s="28">
        <f>R43+'4. Capital fijo constante'!C42</f>
        <v>31133974.743955441</v>
      </c>
      <c r="U43" s="28">
        <f t="shared" si="10"/>
        <v>6664748.2894460699</v>
      </c>
      <c r="V43" s="28">
        <f t="shared" si="11"/>
        <v>2755809.9837562148</v>
      </c>
      <c r="W43" s="28">
        <f t="shared" si="13"/>
        <v>288.00290092647219</v>
      </c>
      <c r="X43" s="28" t="e">
        <f>[1]PDVSA!P43/V43</f>
        <v>#VALUE!</v>
      </c>
      <c r="Y43" s="15">
        <v>38166</v>
      </c>
      <c r="Z43" s="28">
        <f>'4. Capital fijo constante'!C43/'11. Precios'!D43</f>
        <v>16768193.74711566</v>
      </c>
      <c r="AA43" s="28">
        <f>('2. Consumo Intermedio'!C43/'11. Precios'!D43)/9</f>
        <v>141999.29423272403</v>
      </c>
      <c r="AB43" s="28">
        <f t="shared" si="6"/>
        <v>443.06956561726099</v>
      </c>
    </row>
    <row r="44" spans="1:28" x14ac:dyDescent="0.4">
      <c r="A44" s="46">
        <v>2002</v>
      </c>
      <c r="B44" s="28">
        <f>'1. PIB'!C44/'11. Precios'!H44</f>
        <v>405664432.80208212</v>
      </c>
      <c r="C44" s="28">
        <f>'2. Consumo Intermedio'!C44/'11. Precios'!H44</f>
        <v>47840998.182215706</v>
      </c>
      <c r="D44" s="28">
        <f>'3. Remuneraciones'!C44/'11. Precios'!H44</f>
        <v>27890990.453529894</v>
      </c>
      <c r="E44" s="28">
        <f>'4. Capital fijo constante'!C44/'11. Precios'!H44</f>
        <v>837665632.46998036</v>
      </c>
      <c r="F44" s="28">
        <f>'5. Consumo capital fijo'!C44/'11. Precios'!H44</f>
        <v>83394184.292373329</v>
      </c>
      <c r="G44" s="28">
        <f t="shared" si="4"/>
        <v>294379258.05617887</v>
      </c>
      <c r="I44" s="28">
        <f t="shared" si="9"/>
        <v>8414665.4039717335</v>
      </c>
      <c r="J44" s="33">
        <f t="shared" si="14"/>
        <v>0.4535038185210355</v>
      </c>
      <c r="K44" s="33">
        <f>'14. PQ'!H44/P44</f>
        <v>1.1845195854893613</v>
      </c>
      <c r="L44" s="33">
        <f>E44/[1]PDVSA!K44</f>
        <v>2.3934843273813965E-2</v>
      </c>
      <c r="M44" s="14"/>
      <c r="N44" s="28">
        <f t="shared" si="12"/>
        <v>846080297.87395215</v>
      </c>
      <c r="O44" s="70">
        <f>K44-'7. Tasas de ganancia'!D44</f>
        <v>1.1080218493038232</v>
      </c>
      <c r="P44" s="28">
        <f>S44/'11. Precios'!H44</f>
        <v>649121894.97368979</v>
      </c>
      <c r="Q44" s="33">
        <f t="shared" si="8"/>
        <v>10.55463622013187</v>
      </c>
      <c r="R44" s="71">
        <f>('2. Consumo Intermedio'!C44+'3. Remuneraciones'!C44)/12</f>
        <v>345306.41666666669</v>
      </c>
      <c r="S44" s="28">
        <f>R44+'4. Capital fijo constante'!C43</f>
        <v>35516715.127289392</v>
      </c>
      <c r="U44" s="28">
        <f t="shared" si="10"/>
        <v>5315666.464690634</v>
      </c>
      <c r="V44" s="28">
        <f t="shared" si="11"/>
        <v>3098998.9392810995</v>
      </c>
      <c r="W44" s="28">
        <f t="shared" si="13"/>
        <v>272.01729185819744</v>
      </c>
      <c r="X44" s="28" t="e">
        <f>[1]PDVSA!P44/V44</f>
        <v>#VALUE!</v>
      </c>
      <c r="Y44" s="15">
        <v>45683</v>
      </c>
      <c r="Z44" s="28">
        <f>'4. Capital fijo constante'!C44/'11. Precios'!D44</f>
        <v>16426590.018008403</v>
      </c>
      <c r="AA44" s="28">
        <f>('2. Consumo Intermedio'!C44/'11. Precios'!D44)/9</f>
        <v>104240.00974049563</v>
      </c>
      <c r="AB44" s="28">
        <f t="shared" si="6"/>
        <v>361.85955448961101</v>
      </c>
    </row>
    <row r="45" spans="1:28" x14ac:dyDescent="0.4">
      <c r="A45" s="46">
        <v>2003</v>
      </c>
      <c r="B45" s="28">
        <f>'1. PIB'!C45/'11. Precios'!H45</f>
        <v>463783287.99942952</v>
      </c>
      <c r="C45" s="28">
        <f>'2. Consumo Intermedio'!C45/'11. Precios'!H45</f>
        <v>44826947.275040194</v>
      </c>
      <c r="D45" s="28">
        <f>'3. Remuneraciones'!C45/'11. Precios'!H45</f>
        <v>38435404.855758727</v>
      </c>
      <c r="E45" s="28">
        <f>'4. Capital fijo constante'!C45/'11. Precios'!H45</f>
        <v>836223637.59501219</v>
      </c>
      <c r="F45" s="28">
        <f>'5. Consumo capital fijo'!C45/'11. Precios'!H45</f>
        <v>85805584.298615381</v>
      </c>
      <c r="G45" s="28">
        <f t="shared" si="4"/>
        <v>339542298.8450554</v>
      </c>
      <c r="I45" s="28">
        <f t="shared" si="9"/>
        <v>9251372.4589776583</v>
      </c>
      <c r="J45" s="33">
        <f t="shared" si="14"/>
        <v>0.5256589995684815</v>
      </c>
      <c r="K45" s="33">
        <f>'14. PQ'!H45/P45</f>
        <v>0.93845366965263277</v>
      </c>
      <c r="L45" s="33">
        <f>E45/[1]PDVSA!K45</f>
        <v>2.3642048971929629E-2</v>
      </c>
      <c r="M45" s="14"/>
      <c r="N45" s="28">
        <f t="shared" si="12"/>
        <v>845475010.05398989</v>
      </c>
      <c r="O45" s="70">
        <f>K45-'7. Tasas de ganancia'!D45</f>
        <v>0.84456405961133019</v>
      </c>
      <c r="P45" s="28">
        <f>S45/'11. Precios'!H45</f>
        <v>645936432.40920234</v>
      </c>
      <c r="Q45" s="33">
        <f t="shared" si="8"/>
        <v>8.8341023105987198</v>
      </c>
      <c r="R45" s="71">
        <f>('2. Consumo Intermedio'!C45+'3. Remuneraciones'!C45)/12</f>
        <v>497674.31544830324</v>
      </c>
      <c r="S45" s="28">
        <f>R45+'4. Capital fijo constante'!C44</f>
        <v>46330563.131443121</v>
      </c>
      <c r="U45" s="28">
        <f t="shared" si="10"/>
        <v>4980771.9194489103</v>
      </c>
      <c r="V45" s="28">
        <f t="shared" si="11"/>
        <v>4270600.5395287471</v>
      </c>
      <c r="W45" s="28">
        <f t="shared" si="13"/>
        <v>196.97567162469528</v>
      </c>
      <c r="X45" s="28" t="e">
        <f>[1]PDVSA!P45/V45</f>
        <v>#VALUE!</v>
      </c>
      <c r="Y45" s="15">
        <v>33998</v>
      </c>
      <c r="Z45" s="28">
        <f>'4. Capital fijo constante'!C45/'11. Precios'!D45</f>
        <v>15931248.64771224</v>
      </c>
      <c r="AA45" s="28">
        <f>('2. Consumo Intermedio'!C45/'11. Precios'!D45)/9</f>
        <v>94890.783205429034</v>
      </c>
      <c r="AB45" s="28">
        <f t="shared" si="6"/>
        <v>471.38477060173153</v>
      </c>
    </row>
    <row r="46" spans="1:28" x14ac:dyDescent="0.4">
      <c r="A46" s="46">
        <v>2004</v>
      </c>
      <c r="B46" s="28">
        <f>'1. PIB'!C46/'11. Precios'!H46</f>
        <v>663480595.57495928</v>
      </c>
      <c r="C46" s="28">
        <f>'2. Consumo Intermedio'!C46/'11. Precios'!H46</f>
        <v>58340633.519745916</v>
      </c>
      <c r="D46" s="28">
        <f>'3. Remuneraciones'!C46/'11. Precios'!H46</f>
        <v>54985045.741654336</v>
      </c>
      <c r="E46" s="28">
        <f>'4. Capital fijo constante'!C46/'11. Precios'!H46</f>
        <v>879916356.50117826</v>
      </c>
      <c r="F46" s="28">
        <f>'5. Consumo capital fijo'!C46/'11. Precios'!H46</f>
        <v>90809248.420471191</v>
      </c>
      <c r="G46" s="28">
        <f t="shared" si="4"/>
        <v>517686301.41283375</v>
      </c>
      <c r="I46" s="28">
        <f t="shared" si="9"/>
        <v>12591742.140155584</v>
      </c>
      <c r="J46" s="33">
        <f t="shared" si="14"/>
        <v>0.74348467777774763</v>
      </c>
      <c r="K46" s="33">
        <f>'14. PQ'!H46/P46</f>
        <v>2.0207966516238565</v>
      </c>
      <c r="L46" s="33">
        <f>E46/[1]PDVSA!K46</f>
        <v>2.5824340280575623E-2</v>
      </c>
      <c r="M46" s="14"/>
      <c r="N46" s="28">
        <f t="shared" si="12"/>
        <v>892508098.64133382</v>
      </c>
      <c r="O46" s="70">
        <f>K46-'7. Tasas de ganancia'!D46</f>
        <v>1.9110444975716647</v>
      </c>
      <c r="P46" s="28">
        <f>S46/'11. Precios'!H46</f>
        <v>696297202.73480535</v>
      </c>
      <c r="Q46" s="33">
        <f t="shared" si="8"/>
        <v>9.4150381150025417</v>
      </c>
      <c r="R46" s="71">
        <f>('2. Consumo Intermedio'!C46+'3. Remuneraciones'!C46)/12</f>
        <v>824675.84264088608</v>
      </c>
      <c r="S46" s="28">
        <f>R46+'4. Capital fijo constante'!C45</f>
        <v>60803816.342734434</v>
      </c>
      <c r="U46" s="28">
        <f t="shared" si="10"/>
        <v>6482292.6133051021</v>
      </c>
      <c r="V46" s="28">
        <f t="shared" si="11"/>
        <v>6109449.5268504815</v>
      </c>
      <c r="W46" s="28">
        <f t="shared" si="13"/>
        <v>145.08650005517535</v>
      </c>
      <c r="X46" s="28" t="e">
        <f>[1]PDVSA!P46/V46</f>
        <v>#VALUE!</v>
      </c>
      <c r="Y46" s="15">
        <v>38519</v>
      </c>
      <c r="Z46" s="28">
        <f>'4. Capital fijo constante'!C46/'11. Precios'!D46</f>
        <v>15236049.110993214</v>
      </c>
      <c r="AA46" s="28">
        <f>('2. Consumo Intermedio'!C46/'11. Precios'!D46)/9</f>
        <v>112243.0875144356</v>
      </c>
      <c r="AB46" s="28">
        <f t="shared" si="6"/>
        <v>398.46029747676863</v>
      </c>
    </row>
    <row r="47" spans="1:28" x14ac:dyDescent="0.4">
      <c r="A47" s="46">
        <v>2005</v>
      </c>
      <c r="B47" s="28">
        <f>'1. PIB'!C47/'11. Precios'!H47</f>
        <v>931919110.59237182</v>
      </c>
      <c r="C47" s="28">
        <f>'2. Consumo Intermedio'!C47/'11. Precios'!H47</f>
        <v>71936232.333558545</v>
      </c>
      <c r="D47" s="28">
        <f>'3. Remuneraciones'!C47/'11. Precios'!H47</f>
        <v>77231520.055290252</v>
      </c>
      <c r="E47" s="28">
        <f>'4. Capital fijo constante'!C47/'11. Precios'!H47</f>
        <v>951461927.29692972</v>
      </c>
      <c r="F47" s="28">
        <f>'5. Consumo capital fijo'!C47/'11. Precios'!H47</f>
        <v>97138916.276986271</v>
      </c>
      <c r="G47" s="28">
        <f t="shared" si="4"/>
        <v>757548674.26009536</v>
      </c>
      <c r="I47" s="28">
        <f t="shared" si="9"/>
        <v>16574194.709872087</v>
      </c>
      <c r="J47" s="33">
        <f t="shared" si="14"/>
        <v>0.98220176827865902</v>
      </c>
      <c r="K47" s="33">
        <f>'14. PQ'!H47/P47</f>
        <v>2.2777103981100644</v>
      </c>
      <c r="L47" s="33">
        <f>E47/[1]PDVSA!K47</f>
        <v>2.885171030970133E-2</v>
      </c>
      <c r="M47" s="14"/>
      <c r="N47" s="28">
        <f t="shared" si="12"/>
        <v>968036122.00680184</v>
      </c>
      <c r="O47" s="70">
        <f>K47-'7. Tasas de ganancia'!D47</f>
        <v>2.1535178634050189</v>
      </c>
      <c r="P47" s="28">
        <f>S47/'11. Precios'!H47</f>
        <v>771276023.65013492</v>
      </c>
      <c r="Q47" s="33">
        <f t="shared" si="8"/>
        <v>9.8088018171565725</v>
      </c>
      <c r="R47" s="71">
        <f>('2. Consumo Intermedio'!C47+'3. Remuneraciones'!C47)/12</f>
        <v>1258687.6926446708</v>
      </c>
      <c r="S47" s="28">
        <f>R47+'4. Capital fijo constante'!C46</f>
        <v>78096957.798467264</v>
      </c>
      <c r="U47" s="28">
        <f t="shared" si="10"/>
        <v>7992914.7037287271</v>
      </c>
      <c r="V47" s="28">
        <f t="shared" si="11"/>
        <v>8581280.0061433613</v>
      </c>
      <c r="W47" s="28">
        <f t="shared" si="13"/>
        <v>111.80789361421398</v>
      </c>
      <c r="X47" s="28" t="e">
        <f>[1]PDVSA!P47/V47</f>
        <v>#VALUE!</v>
      </c>
      <c r="Y47" s="15">
        <v>49180</v>
      </c>
      <c r="Z47" s="28">
        <f>'4. Capital fijo constante'!C47/'11. Precios'!D47</f>
        <v>14739809.856760656</v>
      </c>
      <c r="AA47" s="28">
        <f>('2. Consumo Intermedio'!C47/'11. Precios'!D47)/9</f>
        <v>123824.23253547672</v>
      </c>
      <c r="AB47" s="28">
        <f t="shared" si="6"/>
        <v>302.22924134396362</v>
      </c>
    </row>
    <row r="48" spans="1:28" x14ac:dyDescent="0.4">
      <c r="A48" s="46">
        <v>2006</v>
      </c>
      <c r="B48" s="28">
        <f>'1. PIB'!C48/'11. Precios'!H48</f>
        <v>1010541721.4004364</v>
      </c>
      <c r="C48" s="28">
        <f>'2. Consumo Intermedio'!C48/'11. Precios'!H48</f>
        <v>81993574.310133994</v>
      </c>
      <c r="D48" s="28">
        <f>'3. Remuneraciones'!C48/'11. Precios'!H48</f>
        <v>83747261.25471966</v>
      </c>
      <c r="E48" s="28">
        <f>'4. Capital fijo constante'!C48/'11. Precios'!H48</f>
        <v>1068873891.397748</v>
      </c>
      <c r="F48" s="28">
        <f>'5. Consumo capital fijo'!C48/'11. Precios'!H48</f>
        <v>108322273.90439759</v>
      </c>
      <c r="G48" s="28">
        <f t="shared" si="4"/>
        <v>818472186.24131918</v>
      </c>
      <c r="I48" s="28">
        <f t="shared" si="9"/>
        <v>18415648.396094851</v>
      </c>
      <c r="J48" s="33">
        <f t="shared" si="14"/>
        <v>0.96181378629969283</v>
      </c>
      <c r="K48" s="33">
        <f>'14. PQ'!H48/P48</f>
        <v>2.3866529489499069</v>
      </c>
      <c r="L48" s="33">
        <f>E48/[1]PDVSA!K48</f>
        <v>3.0136934505951805E-2</v>
      </c>
      <c r="M48" s="14"/>
      <c r="N48" s="28">
        <f t="shared" si="12"/>
        <v>1087289539.7938428</v>
      </c>
      <c r="O48" s="70">
        <f>K48-'7. Tasas de ganancia'!D48</f>
        <v>2.2305514918742033</v>
      </c>
      <c r="P48" s="28">
        <f>S48/'11. Precios'!H48</f>
        <v>850967409.59615481</v>
      </c>
      <c r="Q48" s="33">
        <f t="shared" si="8"/>
        <v>9.7731218188964171</v>
      </c>
      <c r="R48" s="71">
        <f>('2. Consumo Intermedio'!C48+'3. Remuneraciones'!C48)/12</f>
        <v>1589489.8305322516</v>
      </c>
      <c r="S48" s="28">
        <f>R48+'4. Capital fijo constante'!C47</f>
        <v>97931499.311515883</v>
      </c>
      <c r="U48" s="28">
        <f t="shared" si="10"/>
        <v>9110397.1455704439</v>
      </c>
      <c r="V48" s="28">
        <f t="shared" si="11"/>
        <v>9305251.2505244073</v>
      </c>
      <c r="W48" s="28">
        <f t="shared" si="13"/>
        <v>115.84687608328336</v>
      </c>
      <c r="X48" s="28" t="e">
        <f>[1]PDVSA!P48/V48</f>
        <v>#VALUE!</v>
      </c>
      <c r="Y48" s="15">
        <v>52816</v>
      </c>
      <c r="Z48" s="28">
        <f>'4. Capital fijo constante'!C48/'11. Precios'!D48</f>
        <v>15961820.549254462</v>
      </c>
      <c r="AA48" s="28">
        <f>('2. Consumo Intermedio'!C48/'11. Precios'!D48)/9</f>
        <v>136048.34540384763</v>
      </c>
      <c r="AB48" s="28">
        <f t="shared" si="6"/>
        <v>304.79151951413036</v>
      </c>
    </row>
    <row r="49" spans="1:28" x14ac:dyDescent="0.4">
      <c r="A49" s="46">
        <v>2007</v>
      </c>
      <c r="B49" s="28">
        <f>'1. PIB'!C49/'11. Precios'!H49</f>
        <v>900422660.89970708</v>
      </c>
      <c r="C49" s="28">
        <f>'2. Consumo Intermedio'!C49/'11. Precios'!H49</f>
        <v>86726339.311435893</v>
      </c>
      <c r="D49" s="28">
        <f>'3. Remuneraciones'!C49/'11. Precios'!H49</f>
        <v>74621294.92044647</v>
      </c>
      <c r="E49" s="28">
        <f>'4. Capital fijo constante'!C49/'11. Precios'!H49</f>
        <v>1297113874.3810279</v>
      </c>
      <c r="F49" s="28">
        <f>'5. Consumo capital fijo'!C49/'11. Precios'!H49</f>
        <v>126958031.2854716</v>
      </c>
      <c r="G49" s="28">
        <f t="shared" si="4"/>
        <v>698843334.69378901</v>
      </c>
      <c r="I49" s="28">
        <f t="shared" si="9"/>
        <v>17927514.914653596</v>
      </c>
      <c r="J49" s="33">
        <f t="shared" si="14"/>
        <v>0.76467522862637505</v>
      </c>
      <c r="K49" s="33">
        <f>'14. PQ'!H49/P49</f>
        <v>2.2529557098120994</v>
      </c>
      <c r="L49" s="33">
        <f>E49/[1]PDVSA!K49</f>
        <v>3.5281021077310779E-2</v>
      </c>
      <c r="M49" s="14"/>
      <c r="N49" s="28">
        <f t="shared" si="12"/>
        <v>1315041389.2956815</v>
      </c>
      <c r="O49" s="70">
        <f>K49-'7. Tasas de ganancia'!D49</f>
        <v>2.0614804784183103</v>
      </c>
      <c r="P49" s="28">
        <f>S49/'11. Precios'!H49</f>
        <v>913908687.67797899</v>
      </c>
      <c r="Q49" s="33">
        <f t="shared" si="8"/>
        <v>9.3651997789481367</v>
      </c>
      <c r="R49" s="71">
        <f>('2. Consumo Intermedio'!C49+'3. Remuneraciones'!C49)/12</f>
        <v>1836755.730280983</v>
      </c>
      <c r="S49" s="28">
        <f>R49+'4. Capital fijo constante'!C48</f>
        <v>124845488.59020607</v>
      </c>
      <c r="U49" s="28">
        <f t="shared" si="10"/>
        <v>9636259.9234928768</v>
      </c>
      <c r="V49" s="28">
        <f t="shared" si="11"/>
        <v>8291254.9911607187</v>
      </c>
      <c r="W49" s="28">
        <f t="shared" si="13"/>
        <v>157.60583116761492</v>
      </c>
      <c r="X49" s="28" t="e">
        <f>[1]PDVSA!P49/V49</f>
        <v>#VALUE!</v>
      </c>
      <c r="Y49" s="15">
        <v>61909</v>
      </c>
      <c r="Z49" s="28">
        <f>'4. Capital fijo constante'!C49/'11. Precios'!D49</f>
        <v>19916197.32642835</v>
      </c>
      <c r="AA49" s="28">
        <f>('2. Consumo Intermedio'!C49/'11. Precios'!D49)/9</f>
        <v>147957.44453556096</v>
      </c>
      <c r="AB49" s="28">
        <f t="shared" si="6"/>
        <v>324.09108160306113</v>
      </c>
    </row>
    <row r="50" spans="1:28" x14ac:dyDescent="0.4">
      <c r="A50" s="46">
        <v>2008</v>
      </c>
      <c r="B50" s="28">
        <f>'1. PIB'!C50/'11. Precios'!H50</f>
        <v>1043592462.0438205</v>
      </c>
      <c r="C50" s="28">
        <f>'2. Consumo Intermedio'!C50/'11. Precios'!H50</f>
        <v>90391244.41958417</v>
      </c>
      <c r="D50" s="28">
        <f>'3. Remuneraciones'!C50/'11. Precios'!H50</f>
        <v>86486296.123549849</v>
      </c>
      <c r="E50" s="28">
        <f>'4. Capital fijo constante'!C50/'11. Precios'!H50</f>
        <v>1557911694.7269475</v>
      </c>
      <c r="F50" s="28">
        <f>'5. Consumo capital fijo'!C50/'11. Precios'!H50</f>
        <v>151479286.68972376</v>
      </c>
      <c r="G50" s="28">
        <f t="shared" si="4"/>
        <v>805626879.23054695</v>
      </c>
      <c r="I50" s="28">
        <f t="shared" si="9"/>
        <v>19653060.060348228</v>
      </c>
      <c r="J50" s="33">
        <f t="shared" si="14"/>
        <v>0.8043852313299138</v>
      </c>
      <c r="K50" s="33">
        <f>'14. PQ'!H50/P50</f>
        <v>2.9004584415644987</v>
      </c>
      <c r="L50" s="33">
        <f>E50/[1]PDVSA!K50</f>
        <v>3.999809716290835E-2</v>
      </c>
      <c r="M50" s="14"/>
      <c r="N50" s="28">
        <f t="shared" si="12"/>
        <v>1577564754.7872958</v>
      </c>
      <c r="O50" s="70">
        <f>K50-'7. Tasas de ganancia'!D50</f>
        <v>2.7105045982870717</v>
      </c>
      <c r="P50" s="28">
        <f>S50/'11. Precios'!H50</f>
        <v>1001543598.5797256</v>
      </c>
      <c r="Q50" s="33">
        <f t="shared" si="8"/>
        <v>9.3150812942627361</v>
      </c>
      <c r="R50" s="71">
        <f>('2. Consumo Intermedio'!C50+'3. Remuneraciones'!C50)/12</f>
        <v>2646724.7726030932</v>
      </c>
      <c r="S50" s="28">
        <f>R50+'4. Capital fijo constante'!C49</f>
        <v>179840373.97149843</v>
      </c>
      <c r="U50" s="28">
        <f t="shared" si="10"/>
        <v>10043471.602176018</v>
      </c>
      <c r="V50" s="28">
        <f t="shared" si="11"/>
        <v>9609588.4581722058</v>
      </c>
      <c r="W50" s="28">
        <f t="shared" si="13"/>
        <v>163.16569363547509</v>
      </c>
      <c r="X50" s="28" t="e">
        <f>[1]PDVSA!P50/V50</f>
        <v>#VALUE!</v>
      </c>
      <c r="Y50" s="15">
        <v>78739</v>
      </c>
      <c r="Z50" s="28">
        <f>'4. Capital fijo constante'!C50/'11. Precios'!D50</f>
        <v>24161997.072676461</v>
      </c>
      <c r="AA50" s="28">
        <f>('2. Consumo Intermedio'!C50/'11. Precios'!D50)/9</f>
        <v>155766.42262372805</v>
      </c>
      <c r="AB50" s="28">
        <f t="shared" si="6"/>
        <v>308.84013634031658</v>
      </c>
    </row>
    <row r="51" spans="1:28" x14ac:dyDescent="0.4">
      <c r="A51" s="46">
        <v>2009</v>
      </c>
      <c r="B51" s="28">
        <f>'1. PIB'!C51/'11. Precios'!H51</f>
        <v>488800175.18170083</v>
      </c>
      <c r="C51" s="28">
        <f>'2. Consumo Intermedio'!C51/'11. Precios'!H51</f>
        <v>73372760.718982726</v>
      </c>
      <c r="D51" s="28">
        <f>'3. Remuneraciones'!C51/'11. Precios'!H51</f>
        <v>40508645.121118657</v>
      </c>
      <c r="E51" s="28">
        <f>'4. Capital fijo constante'!C51/'11. Precios'!H51</f>
        <v>1621161027.6917078</v>
      </c>
      <c r="F51" s="28">
        <f>'5. Consumo capital fijo'!C51/'11. Precios'!H51</f>
        <v>168439285.62702489</v>
      </c>
      <c r="G51" s="28">
        <f t="shared" si="4"/>
        <v>279852244.43355727</v>
      </c>
      <c r="I51" s="28">
        <f t="shared" si="9"/>
        <v>12653489.537789043</v>
      </c>
      <c r="J51" s="33">
        <f t="shared" si="14"/>
        <v>0.22919239534529473</v>
      </c>
      <c r="K51" s="33">
        <f>'14. PQ'!H51/P51</f>
        <v>1.3149227668128427</v>
      </c>
      <c r="L51" s="33">
        <f>E51/[1]PDVSA!K51</f>
        <v>4.682098320103343E-2</v>
      </c>
      <c r="M51" s="14"/>
      <c r="N51" s="28">
        <f t="shared" si="12"/>
        <v>1633814517.229497</v>
      </c>
      <c r="O51" s="70">
        <f>K51-'7. Tasas de ganancia'!D51</f>
        <v>1.1265445062513084</v>
      </c>
      <c r="P51" s="28">
        <f>S51/'11. Precios'!H51</f>
        <v>1221036343.775455</v>
      </c>
      <c r="Q51" s="33">
        <f t="shared" si="8"/>
        <v>6.9084572835456282</v>
      </c>
      <c r="R51" s="71">
        <f>('2. Consumo Intermedio'!C51+'3. Remuneraciones'!C51)/12</f>
        <v>2191249.143481608</v>
      </c>
      <c r="S51" s="28">
        <f>R51+'4. Capital fijo constante'!C50</f>
        <v>281934859.09873253</v>
      </c>
      <c r="U51" s="28">
        <f t="shared" si="10"/>
        <v>8152528.9687758582</v>
      </c>
      <c r="V51" s="28">
        <f t="shared" si="11"/>
        <v>4500960.5690131839</v>
      </c>
      <c r="W51" s="28">
        <f t="shared" si="13"/>
        <v>361.99240843776232</v>
      </c>
      <c r="X51" s="28" t="e">
        <f>[1]PDVSA!P51/V51</f>
        <v>#VALUE!</v>
      </c>
      <c r="Y51" s="15">
        <v>91949</v>
      </c>
      <c r="Z51" s="28">
        <f>'4. Capital fijo constante'!C51/'11. Precios'!D51</f>
        <v>29982833.72786025</v>
      </c>
      <c r="AA51" s="28">
        <f>('2. Consumo Intermedio'!C51/'11. Precios'!D51)/9</f>
        <v>150778.31033257127</v>
      </c>
      <c r="AB51" s="28">
        <f t="shared" si="6"/>
        <v>327.72093267129407</v>
      </c>
    </row>
    <row r="52" spans="1:28" x14ac:dyDescent="0.4">
      <c r="A52" s="46">
        <v>2010</v>
      </c>
      <c r="B52" s="28">
        <f>'1. PIB'!C52/'11. Precios'!H52</f>
        <v>980510445.73244429</v>
      </c>
      <c r="C52" s="28">
        <f>'2. Consumo Intermedio'!C52/'11. Precios'!H52</f>
        <v>81734373.202758551</v>
      </c>
      <c r="D52" s="28">
        <f>'3. Remuneraciones'!C52/'11. Precios'!H52</f>
        <v>81258460.410659075</v>
      </c>
      <c r="E52" s="28">
        <f>'4. Capital fijo constante'!C52/'11. Precios'!H52</f>
        <v>1738125482.7462823</v>
      </c>
      <c r="F52" s="28">
        <f>'5. Consumo capital fijo'!C52/'11. Precios'!H52</f>
        <v>192975658.96106657</v>
      </c>
      <c r="G52" s="28">
        <f t="shared" si="4"/>
        <v>706276326.36071861</v>
      </c>
      <c r="I52" s="28">
        <f t="shared" si="9"/>
        <v>18110314.845935293</v>
      </c>
      <c r="J52" s="33">
        <f t="shared" si="14"/>
        <v>0.55625939434968119</v>
      </c>
      <c r="K52" s="33">
        <f>'14. PQ'!H52/P52</f>
        <v>1.9705663010067691</v>
      </c>
      <c r="L52" s="33">
        <f>E52/[1]PDVSA!K52</f>
        <v>3.0851114715184782E-2</v>
      </c>
      <c r="M52" s="14"/>
      <c r="N52" s="28">
        <f t="shared" si="12"/>
        <v>1756235797.5922177</v>
      </c>
      <c r="O52" s="70">
        <f>K52-'7. Tasas de ganancia'!D52</f>
        <v>1.7649750744766166</v>
      </c>
      <c r="P52" s="28">
        <f>S52/'11. Precios'!H52</f>
        <v>1269688806.2203805</v>
      </c>
      <c r="Q52" s="33">
        <f t="shared" si="8"/>
        <v>8.6917266558015278</v>
      </c>
      <c r="R52" s="71">
        <f>('2. Consumo Intermedio'!C52+'3. Remuneraciones'!C52)/12</f>
        <v>4047690.4310395233</v>
      </c>
      <c r="S52" s="28">
        <f>R52+'4. Capital fijo constante'!C51</f>
        <v>378370541.8749032</v>
      </c>
      <c r="U52" s="28">
        <f t="shared" si="10"/>
        <v>9081597.0225287285</v>
      </c>
      <c r="V52" s="28">
        <f t="shared" si="11"/>
        <v>9028717.8234065641</v>
      </c>
      <c r="W52" s="28">
        <f t="shared" si="13"/>
        <v>193.51663369512463</v>
      </c>
      <c r="X52" s="28" t="e">
        <f>[1]PDVSA!P52/V52</f>
        <v>#VALUE!</v>
      </c>
      <c r="Y52" s="15">
        <v>113890</v>
      </c>
      <c r="Z52" s="28">
        <f>'4. Capital fijo constante'!C52/'11. Precios'!D52</f>
        <v>28427811.032965701</v>
      </c>
      <c r="AA52" s="28">
        <f>('2. Consumo Intermedio'!C52/'11. Precios'!D52)/9</f>
        <v>148533.53604026081</v>
      </c>
      <c r="AB52" s="28">
        <f t="shared" si="6"/>
        <v>250.91179707617843</v>
      </c>
    </row>
    <row r="53" spans="1:28" x14ac:dyDescent="0.4">
      <c r="A53" s="46">
        <v>2011</v>
      </c>
      <c r="B53" s="28">
        <f>'1. PIB'!C53/'11. Precios'!H53</f>
        <v>1047993598.6113652</v>
      </c>
      <c r="C53" s="28">
        <f>'2. Consumo Intermedio'!C53/'11. Precios'!H53</f>
        <v>85817385.879540488</v>
      </c>
      <c r="D53" s="28">
        <f>'3. Remuneraciones'!C53/'11. Precios'!H53</f>
        <v>86851034.289361626</v>
      </c>
      <c r="E53" s="28">
        <f>'4. Capital fijo constante'!C53/'11. Precios'!H53</f>
        <v>1877415857.777863</v>
      </c>
      <c r="F53" s="28">
        <f>'5. Consumo capital fijo'!C53/'11. Precios'!H53</f>
        <v>221360526.80239037</v>
      </c>
      <c r="G53" s="28">
        <f t="shared" si="4"/>
        <v>739782037.51961327</v>
      </c>
      <c r="I53" s="28">
        <f t="shared" si="9"/>
        <v>19185380.018766899</v>
      </c>
      <c r="J53" s="33">
        <f t="shared" si="14"/>
        <v>0.53553753859339692</v>
      </c>
      <c r="K53" s="33">
        <f>'14. PQ'!H53/P53</f>
        <v>2.538610346077192</v>
      </c>
      <c r="L53" s="33">
        <f>E53/[1]PDVSA!K53</f>
        <v>3.7802814272854965E-2</v>
      </c>
      <c r="M53" s="14"/>
      <c r="N53" s="28">
        <f t="shared" si="12"/>
        <v>1896601237.7966299</v>
      </c>
      <c r="O53" s="70">
        <f>K53-'7. Tasas de ganancia'!D53</f>
        <v>2.3145100100905371</v>
      </c>
      <c r="P53" s="28">
        <f>S53/'11. Precios'!H53</f>
        <v>1381382226.6552403</v>
      </c>
      <c r="Q53" s="33">
        <f t="shared" si="8"/>
        <v>8.5178264550642098</v>
      </c>
      <c r="R53" s="71">
        <f>('2. Consumo Intermedio'!C53+'3. Remuneraciones'!C53)/12</f>
        <v>5452133.36784615</v>
      </c>
      <c r="S53" s="28">
        <f>R53+'4. Capital fijo constante'!C52</f>
        <v>523418014.08707726</v>
      </c>
      <c r="U53" s="28">
        <f t="shared" si="10"/>
        <v>9535265.0977267213</v>
      </c>
      <c r="V53" s="28">
        <f t="shared" si="11"/>
        <v>9650114.9210401811</v>
      </c>
      <c r="W53" s="28">
        <f t="shared" si="13"/>
        <v>195.53664783426188</v>
      </c>
      <c r="X53" s="28" t="e">
        <f>[1]PDVSA!P53/V53</f>
        <v>#VALUE!</v>
      </c>
      <c r="Y53" s="15">
        <v>121187</v>
      </c>
      <c r="Z53" s="28">
        <f>'4. Capital fijo constante'!C53/'11. Precios'!D53</f>
        <v>30466438.007640697</v>
      </c>
      <c r="AA53" s="28">
        <f>('2. Consumo Intermedio'!C53/'11. Precios'!D53)/9</f>
        <v>154736.92830642103</v>
      </c>
      <c r="AB53" s="28">
        <f t="shared" si="6"/>
        <v>252.67706054236112</v>
      </c>
    </row>
    <row r="54" spans="1:28" x14ac:dyDescent="0.4">
      <c r="A54" s="46">
        <v>2012</v>
      </c>
      <c r="B54" s="28">
        <f>'1. PIB'!C54/'11. Precios'!H54</f>
        <v>886654609.5078187</v>
      </c>
      <c r="C54" s="28">
        <f>'2. Consumo Intermedio'!C54/'11. Precios'!H54</f>
        <v>85368671.247796565</v>
      </c>
      <c r="D54" s="28">
        <f>'3. Remuneraciones'!C54/'11. Precios'!H54</f>
        <v>73480286.516273931</v>
      </c>
      <c r="E54" s="28">
        <f>'4. Capital fijo constante'!C54/'11. Precios'!H54</f>
        <v>2098073861.0478079</v>
      </c>
      <c r="F54" s="28">
        <f>'5. Consumo capital fijo'!C54/'11. Precios'!H54</f>
        <v>258208686.96642134</v>
      </c>
      <c r="G54" s="28">
        <f t="shared" si="4"/>
        <v>554965636.02512336</v>
      </c>
      <c r="I54" s="28">
        <f t="shared" si="9"/>
        <v>17649884.196007833</v>
      </c>
      <c r="J54" s="33">
        <f t="shared" si="14"/>
        <v>0.35496980006148526</v>
      </c>
      <c r="K54" s="33">
        <f>'14. PQ'!H54/P54</f>
        <v>1.9391130313475371</v>
      </c>
      <c r="L54" s="33">
        <f>E54/[1]PDVSA!K54</f>
        <v>4.3357523991191874E-2</v>
      </c>
      <c r="M54" s="14"/>
      <c r="N54" s="28">
        <f t="shared" si="12"/>
        <v>2115723745.2438157</v>
      </c>
      <c r="O54" s="70">
        <f>K54-'7. Tasas de ganancia'!D54</f>
        <v>1.6747349610790021</v>
      </c>
      <c r="P54" s="28">
        <f>S54/'11. Precios'!H54</f>
        <v>1563416481.9908519</v>
      </c>
      <c r="Q54" s="33">
        <f t="shared" si="8"/>
        <v>7.5525785531907692</v>
      </c>
      <c r="R54" s="71">
        <f>('2. Consumo Intermedio'!C54+'3. Remuneraciones'!C54)/12</f>
        <v>6074583.9503116114</v>
      </c>
      <c r="S54" s="28">
        <f>R54+'4. Capital fijo constante'!C53</f>
        <v>717444153.45247328</v>
      </c>
      <c r="U54" s="28">
        <f t="shared" si="10"/>
        <v>9485407.91642184</v>
      </c>
      <c r="V54" s="28">
        <f t="shared" si="11"/>
        <v>8164476.279585992</v>
      </c>
      <c r="W54" s="28">
        <f t="shared" si="13"/>
        <v>258.13771720224787</v>
      </c>
      <c r="X54" s="28" t="e">
        <f>[1]PDVSA!P54/V54</f>
        <v>#VALUE!</v>
      </c>
      <c r="Y54" s="15">
        <v>132086</v>
      </c>
      <c r="Z54" s="28">
        <f>'4. Capital fijo constante'!C54/'11. Precios'!D54</f>
        <v>36151755.316133745</v>
      </c>
      <c r="AA54" s="28">
        <f>('2. Consumo Intermedio'!C54/'11. Precios'!D54)/9</f>
        <v>163442.3613175106</v>
      </c>
      <c r="AB54" s="28">
        <f t="shared" si="6"/>
        <v>274.93600894456074</v>
      </c>
    </row>
    <row r="55" spans="1:28" x14ac:dyDescent="0.4">
      <c r="A55" s="46">
        <v>2013</v>
      </c>
      <c r="B55" s="28">
        <f>'1. PIB'!C55/'11. Precios'!H55</f>
        <v>882800827.24518776</v>
      </c>
      <c r="C55" s="28">
        <f>'2. Consumo Intermedio'!C55/'11. Precios'!H55</f>
        <v>84627572.916965067</v>
      </c>
      <c r="D55" s="28">
        <f>'3. Remuneraciones'!C55/'11. Precios'!H55</f>
        <v>73160909.588896722</v>
      </c>
      <c r="E55" s="28">
        <f>'4. Capital fijo constante'!C55/'11. Precios'!H55</f>
        <v>2029865760.6149151</v>
      </c>
      <c r="F55" s="28">
        <f>'5. Consumo capital fijo'!C55/'11. Precios'!H55</f>
        <v>267052516.01403818</v>
      </c>
      <c r="G55" s="28">
        <f t="shared" si="4"/>
        <v>542587401.6422528</v>
      </c>
      <c r="I55" s="28">
        <f t="shared" si="9"/>
        <v>17532053.611762419</v>
      </c>
      <c r="J55" s="33">
        <f t="shared" si="14"/>
        <v>0.35515953458892041</v>
      </c>
      <c r="K55" s="33">
        <f>'14. PQ'!H55/P55</f>
        <v>1.9008410781187073</v>
      </c>
      <c r="L55" s="33">
        <f>E55/[1]PDVSA!K55</f>
        <v>3.5407229931077602E-2</v>
      </c>
      <c r="M55" s="14"/>
      <c r="N55" s="28">
        <f t="shared" si="12"/>
        <v>2047397814.2266777</v>
      </c>
      <c r="O55" s="70">
        <f>K55-'7. Tasas de ganancia'!D55</f>
        <v>1.7666930571565524</v>
      </c>
      <c r="P55" s="28">
        <f>S55/'11. Precios'!H55</f>
        <v>1527728665.0076025</v>
      </c>
      <c r="Q55" s="33">
        <f t="shared" si="8"/>
        <v>7.4163566950047688</v>
      </c>
      <c r="R55" s="71">
        <f>('2. Consumo Intermedio'!C55+'3. Remuneraciones'!C55)/12</f>
        <v>8358649.820544444</v>
      </c>
      <c r="S55" s="28">
        <f>R55+'4. Capital fijo constante'!C54</f>
        <v>971154451.48909461</v>
      </c>
      <c r="U55" s="28">
        <f t="shared" si="10"/>
        <v>9403063.6574405637</v>
      </c>
      <c r="V55" s="28">
        <f t="shared" si="11"/>
        <v>8128989.9543218575</v>
      </c>
      <c r="W55" s="28">
        <f t="shared" si="13"/>
        <v>250.86374023480721</v>
      </c>
      <c r="X55" s="28" t="e">
        <f>[1]PDVSA!P55/V55</f>
        <v>#VALUE!</v>
      </c>
      <c r="Y55" s="15">
        <v>140626</v>
      </c>
      <c r="Z55" s="28">
        <f>'4. Capital fijo constante'!C55/'11. Precios'!D55</f>
        <v>35756642.238506362</v>
      </c>
      <c r="AA55" s="28">
        <f>('2. Consumo Intermedio'!C55/'11. Precios'!D55)/9</f>
        <v>165637.54592478584</v>
      </c>
      <c r="AB55" s="28">
        <f t="shared" si="6"/>
        <v>255.44550641013146</v>
      </c>
    </row>
    <row r="56" spans="1:28" x14ac:dyDescent="0.4">
      <c r="A56" s="46">
        <v>2014</v>
      </c>
      <c r="B56" s="28">
        <f>'1. PIB'!C56/'11. Precios'!H56</f>
        <v>497924396.64502954</v>
      </c>
      <c r="C56" s="28">
        <f>'2. Consumo Intermedio'!C56/'11. Precios'!H56</f>
        <v>72609769.040857702</v>
      </c>
      <c r="D56" s="28">
        <f>'3. Remuneraciones'!C56/'11. Precios'!H56</f>
        <v>41264802.479546532</v>
      </c>
      <c r="E56" s="28">
        <f>'4. Capital fijo constante'!C56/'11. Precios'!H56</f>
        <v>2004985608.0450222</v>
      </c>
      <c r="F56" s="28">
        <f>'5. Consumo capital fijo'!C56/'11. Precios'!H56</f>
        <v>280315618.36770296</v>
      </c>
      <c r="G56" s="28">
        <f t="shared" si="4"/>
        <v>176343975.79778004</v>
      </c>
      <c r="I56" s="28">
        <f t="shared" si="9"/>
        <v>12652730.168933803</v>
      </c>
      <c r="J56" s="33">
        <f t="shared" si="14"/>
        <v>0.13566537693485733</v>
      </c>
      <c r="K56" s="33">
        <f>'14. PQ'!H56/P56</f>
        <v>1.8105169011170055</v>
      </c>
      <c r="L56" s="33">
        <f>E56/[1]PDVSA!K56</f>
        <v>1.5302050405929649E-2</v>
      </c>
      <c r="M56" s="14"/>
      <c r="N56" s="28">
        <f t="shared" si="12"/>
        <v>2017638338.2139561</v>
      </c>
      <c r="O56" s="70">
        <f>K56-'7. Tasas de ganancia'!B56</f>
        <v>1.8105169011170055</v>
      </c>
      <c r="P56" s="28">
        <f>S56/'11. Precios'!H56</f>
        <v>1299845102.5751059</v>
      </c>
      <c r="Q56" s="33">
        <f t="shared" si="8"/>
        <v>4.2734719470712932</v>
      </c>
      <c r="R56" s="71">
        <f>('2. Consumo Intermedio'!C56+'3. Remuneraciones'!C56)/12</f>
        <v>9489547.6267003529</v>
      </c>
      <c r="S56" s="28">
        <f>R56+'4. Capital fijo constante'!C55</f>
        <v>1299845102.5751059</v>
      </c>
      <c r="U56" s="28">
        <f t="shared" si="10"/>
        <v>8067752.1156508559</v>
      </c>
      <c r="V56" s="28">
        <f t="shared" si="11"/>
        <v>4584978.0532829482</v>
      </c>
      <c r="W56" s="28">
        <f t="shared" si="13"/>
        <v>439.05408854013626</v>
      </c>
      <c r="X56" s="28" t="e">
        <f>[1]PDVSA!P56/V56</f>
        <v>#VALUE!</v>
      </c>
      <c r="Y56" s="15">
        <v>152072</v>
      </c>
      <c r="Z56" s="28">
        <f>'4. Capital fijo constante'!C56/'11. Precios'!D56</f>
        <v>39560908.51463607</v>
      </c>
      <c r="AA56" s="28">
        <f>('2. Consumo Intermedio'!C56/'11. Precios'!D56)/9</f>
        <v>159186.9797395863</v>
      </c>
      <c r="AB56" s="28">
        <f t="shared" si="6"/>
        <v>261.19269487069056</v>
      </c>
    </row>
    <row r="57" spans="1:28" x14ac:dyDescent="0.4">
      <c r="M57" s="14"/>
      <c r="N57" s="28"/>
      <c r="O57" s="33"/>
    </row>
    <row r="58" spans="1:28" x14ac:dyDescent="0.4">
      <c r="M58" s="14"/>
      <c r="N58" s="28"/>
      <c r="O58" s="33"/>
    </row>
    <row r="60" spans="1:28" x14ac:dyDescent="0.4">
      <c r="U60" s="28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G2" sqref="G2"/>
    </sheetView>
  </sheetViews>
  <sheetFormatPr baseColWidth="10" defaultRowHeight="18" x14ac:dyDescent="0.4"/>
  <cols>
    <col min="1" max="1" width="11" style="16"/>
    <col min="2" max="2" width="16" style="8" bestFit="1" customWidth="1"/>
    <col min="3" max="3" width="14.875" style="8" bestFit="1" customWidth="1"/>
    <col min="4" max="4" width="15.375" style="8" customWidth="1"/>
    <col min="5" max="5" width="16.75" style="8" customWidth="1"/>
    <col min="6" max="6" width="17.5" style="8" customWidth="1"/>
    <col min="7" max="7" width="17.375" style="8" customWidth="1"/>
    <col min="8" max="8" width="11" style="8"/>
    <col min="9" max="9" width="12" style="8" bestFit="1" customWidth="1"/>
    <col min="10" max="10" width="14.375" style="8" customWidth="1"/>
    <col min="11" max="11" width="14.75" style="8" customWidth="1"/>
    <col min="12" max="12" width="15.125" style="8" bestFit="1" customWidth="1"/>
    <col min="13" max="13" width="17.5" style="8" customWidth="1"/>
    <col min="14" max="14" width="16.75" style="8" customWidth="1"/>
    <col min="15" max="16" width="11" style="8"/>
    <col min="17" max="17" width="15.625" style="8" customWidth="1"/>
    <col min="18" max="16384" width="11" style="8"/>
  </cols>
  <sheetData>
    <row r="1" spans="1:19" s="16" customFormat="1" x14ac:dyDescent="0.4">
      <c r="A1" s="46" t="s">
        <v>63</v>
      </c>
      <c r="B1" s="46" t="s">
        <v>304</v>
      </c>
      <c r="C1" s="46" t="s">
        <v>305</v>
      </c>
      <c r="D1" s="46" t="s">
        <v>306</v>
      </c>
      <c r="E1" s="46" t="s">
        <v>307</v>
      </c>
      <c r="F1" s="46" t="s">
        <v>308</v>
      </c>
      <c r="G1" s="46" t="s">
        <v>309</v>
      </c>
      <c r="I1" s="46" t="s">
        <v>119</v>
      </c>
      <c r="J1" s="46" t="s">
        <v>310</v>
      </c>
      <c r="K1" s="46" t="s">
        <v>118</v>
      </c>
      <c r="L1" s="46" t="s">
        <v>311</v>
      </c>
      <c r="M1" s="46" t="s">
        <v>120</v>
      </c>
      <c r="N1" s="46" t="s">
        <v>121</v>
      </c>
      <c r="O1" s="46" t="s">
        <v>122</v>
      </c>
    </row>
    <row r="2" spans="1:19" x14ac:dyDescent="0.4">
      <c r="A2" s="46">
        <v>1960</v>
      </c>
      <c r="B2" s="28">
        <f>'1. PIB'!B2/'11. Precios'!H2</f>
        <v>477331708.82153267</v>
      </c>
      <c r="C2" s="28">
        <f>'2. Consumo Intermedio'!B2/'11. Precios'!H2</f>
        <v>344418709.91555685</v>
      </c>
      <c r="D2" s="28">
        <f>'3. Remuneraciones'!B2/'11. Precios'!H2</f>
        <v>307646827.54559028</v>
      </c>
      <c r="E2" s="28">
        <f>'4. Capital fijo constante'!B2/'11. Precios'!H2</f>
        <v>625241116.17621553</v>
      </c>
      <c r="F2" s="28">
        <f>'5. Consumo capital fijo'!B2/'11. Precios'!H2</f>
        <v>27456532.706159487</v>
      </c>
      <c r="G2" s="28">
        <f>B2-F2-D2</f>
        <v>142228348.56978291</v>
      </c>
      <c r="I2" s="28">
        <f>('2. Consumo Intermedio'!B2+'3. Remuneraciones'!B2)/7</f>
        <v>5006.7267541981282</v>
      </c>
      <c r="J2" s="28">
        <f>I2/'11. Precios'!H2</f>
        <v>93152219.637306735</v>
      </c>
      <c r="L2" s="28">
        <f>E2+J2</f>
        <v>718393335.81352222</v>
      </c>
      <c r="M2" s="28"/>
      <c r="N2" s="33"/>
      <c r="O2" s="70"/>
      <c r="P2" s="72"/>
      <c r="Q2" s="14"/>
      <c r="S2" s="70"/>
    </row>
    <row r="3" spans="1:19" x14ac:dyDescent="0.4">
      <c r="A3" s="46">
        <v>1961</v>
      </c>
      <c r="B3" s="28">
        <f>'1. PIB'!B3/'11. Precios'!H3</f>
        <v>517012960.42246801</v>
      </c>
      <c r="C3" s="28">
        <f>'2. Consumo Intermedio'!B3/'11. Precios'!H3</f>
        <v>373050718.2897138</v>
      </c>
      <c r="D3" s="28">
        <f>'3. Remuneraciones'!B3/'11. Precios'!H3</f>
        <v>322791659.72054458</v>
      </c>
      <c r="E3" s="28">
        <f>'4. Capital fijo constante'!B3/'11. Precios'!H3</f>
        <v>664623573.30723226</v>
      </c>
      <c r="F3" s="28">
        <f>'5. Consumo capital fijo'!B3/'11. Precios'!H3</f>
        <v>29768313.104938719</v>
      </c>
      <c r="G3" s="28">
        <f t="shared" ref="G3:G56" si="0">B3-F3-D3</f>
        <v>164452987.59698468</v>
      </c>
      <c r="I3" s="28">
        <f>('2. Consumo Intermedio'!B3+'3. Remuneraciones'!B3)/7</f>
        <v>5191.7281577672593</v>
      </c>
      <c r="J3" s="28">
        <f>I3/'11. Precios'!H3</f>
        <v>99406054.001465484</v>
      </c>
      <c r="K3" s="28">
        <f>I3+'4. Capital fijo constante'!B2</f>
        <v>38797.061840341725</v>
      </c>
      <c r="L3" s="28">
        <f t="shared" ref="L3:L55" si="1">E3+J3</f>
        <v>764029627.3086977</v>
      </c>
      <c r="M3" s="28">
        <f>K3/'11. Precios'!H3</f>
        <v>742847604.34332752</v>
      </c>
      <c r="N3" s="33">
        <f t="shared" ref="N3:N34" si="2">G3/M3</f>
        <v>0.2213818643762876</v>
      </c>
      <c r="O3" s="33">
        <f>G3/D3</f>
        <v>0.50947099357944725</v>
      </c>
      <c r="P3" s="73"/>
      <c r="Q3" s="14"/>
      <c r="S3" s="70"/>
    </row>
    <row r="4" spans="1:19" x14ac:dyDescent="0.4">
      <c r="A4" s="46">
        <v>1962</v>
      </c>
      <c r="B4" s="28">
        <f>'1. PIB'!B4/'11. Precios'!H4</f>
        <v>559139903.87014484</v>
      </c>
      <c r="C4" s="28">
        <f>'2. Consumo Intermedio'!B4/'11. Precios'!H4</f>
        <v>403447415.69487053</v>
      </c>
      <c r="D4" s="28">
        <f>'3. Remuneraciones'!B4/'11. Precios'!H4</f>
        <v>322864484.50296074</v>
      </c>
      <c r="E4" s="28">
        <f>'4. Capital fijo constante'!B4/'11. Precios'!H4</f>
        <v>696903138.7427032</v>
      </c>
      <c r="F4" s="28">
        <f>'5. Consumo capital fijo'!B4/'11. Precios'!H4</f>
        <v>31975685.638255309</v>
      </c>
      <c r="G4" s="28">
        <f t="shared" si="0"/>
        <v>204299733.7289288</v>
      </c>
      <c r="I4" s="28">
        <f>('2. Consumo Intermedio'!B4+'3. Remuneraciones'!B4)/7</f>
        <v>5473.4124215543125</v>
      </c>
      <c r="J4" s="28">
        <f>I4/'11. Precios'!H4</f>
        <v>103758842.88540448</v>
      </c>
      <c r="K4" s="28">
        <f>I4+'4. Capital fijo constante'!B3</f>
        <v>40185.029883043935</v>
      </c>
      <c r="L4" s="28">
        <f t="shared" si="1"/>
        <v>800661981.62810767</v>
      </c>
      <c r="M4" s="28">
        <f>K4/'11. Precios'!H4</f>
        <v>761782939.20632255</v>
      </c>
      <c r="N4" s="33">
        <f t="shared" si="2"/>
        <v>0.26818628143836121</v>
      </c>
      <c r="O4" s="33">
        <f t="shared" ref="O4:O56" si="3">G4/D4</f>
        <v>0.63277239688794362</v>
      </c>
      <c r="P4" s="73"/>
      <c r="Q4" s="14"/>
      <c r="S4" s="70"/>
    </row>
    <row r="5" spans="1:19" x14ac:dyDescent="0.4">
      <c r="A5" s="46">
        <v>1963</v>
      </c>
      <c r="B5" s="28">
        <f>'1. PIB'!B5/'11. Precios'!H5</f>
        <v>602843094.06553674</v>
      </c>
      <c r="C5" s="28">
        <f>'2. Consumo Intermedio'!B5/'11. Precios'!H5</f>
        <v>434981453.99174565</v>
      </c>
      <c r="D5" s="28">
        <f>'3. Remuneraciones'!B5/'11. Precios'!H5</f>
        <v>347748196.33329517</v>
      </c>
      <c r="E5" s="28">
        <f>'4. Capital fijo constante'!B5/'11. Precios'!H5</f>
        <v>725435933.49363208</v>
      </c>
      <c r="F5" s="28">
        <f>'5. Consumo capital fijo'!B5/'11. Precios'!H5</f>
        <v>34117594.88420365</v>
      </c>
      <c r="G5" s="28">
        <f t="shared" si="0"/>
        <v>220977302.8480379</v>
      </c>
      <c r="I5" s="28">
        <f>('2. Consumo Intermedio'!B5+'3. Remuneraciones'!B5)/7</f>
        <v>5962.8354393035761</v>
      </c>
      <c r="J5" s="28">
        <f>I5/'11. Precios'!H5</f>
        <v>111818521.47500582</v>
      </c>
      <c r="K5" s="28">
        <f>I5+'4. Capital fijo constante'!B4</f>
        <v>42725.372396537401</v>
      </c>
      <c r="L5" s="28">
        <f t="shared" si="1"/>
        <v>837254454.96863794</v>
      </c>
      <c r="M5" s="28">
        <f>K5/'11. Precios'!H5</f>
        <v>801210769.52071989</v>
      </c>
      <c r="N5" s="33">
        <f t="shared" si="2"/>
        <v>0.27580420939701716</v>
      </c>
      <c r="O5" s="33">
        <f t="shared" si="3"/>
        <v>0.63545204598629978</v>
      </c>
      <c r="P5" s="73"/>
      <c r="Q5" s="14"/>
      <c r="S5" s="70"/>
    </row>
    <row r="6" spans="1:19" x14ac:dyDescent="0.4">
      <c r="A6" s="46">
        <v>1964</v>
      </c>
      <c r="B6" s="28">
        <f>'1. PIB'!B6/'11. Precios'!H6</f>
        <v>653480819.20890391</v>
      </c>
      <c r="C6" s="28">
        <f>'2. Consumo Intermedio'!B6/'11. Precios'!H6</f>
        <v>471519106.20428258</v>
      </c>
      <c r="D6" s="28">
        <f>'3. Remuneraciones'!B6/'11. Precios'!H6</f>
        <v>373769140.83430982</v>
      </c>
      <c r="E6" s="28">
        <f>'4. Capital fijo constante'!B6/'11. Precios'!H6</f>
        <v>728450099.05572009</v>
      </c>
      <c r="F6" s="28">
        <f>'5. Consumo capital fijo'!B6/'11. Precios'!H6</f>
        <v>34851108.912928134</v>
      </c>
      <c r="G6" s="28">
        <f t="shared" si="0"/>
        <v>244860569.46166599</v>
      </c>
      <c r="I6" s="28">
        <f>('2. Consumo Intermedio'!B6+'3. Remuneraciones'!B6)/7</f>
        <v>6576.0358392858116</v>
      </c>
      <c r="J6" s="28">
        <f>I6/'11. Precios'!H6</f>
        <v>120755463.86265606</v>
      </c>
      <c r="K6" s="28">
        <f>I6+'4. Capital fijo constante'!B5</f>
        <v>45260.638677170689</v>
      </c>
      <c r="L6" s="28">
        <f t="shared" si="1"/>
        <v>849205562.91837621</v>
      </c>
      <c r="M6" s="28">
        <f>K6/'11. Precios'!H6</f>
        <v>831119165.36869025</v>
      </c>
      <c r="N6" s="33">
        <f t="shared" si="2"/>
        <v>0.2946154771356333</v>
      </c>
      <c r="O6" s="33">
        <f t="shared" si="3"/>
        <v>0.65511178615521815</v>
      </c>
      <c r="P6" s="73"/>
      <c r="Q6" s="14"/>
      <c r="S6" s="70"/>
    </row>
    <row r="7" spans="1:19" x14ac:dyDescent="0.4">
      <c r="A7" s="46">
        <v>1965</v>
      </c>
      <c r="B7" s="28">
        <f>'1. PIB'!B7/'11. Precios'!H7</f>
        <v>683220179.81937194</v>
      </c>
      <c r="C7" s="28">
        <f>'2. Consumo Intermedio'!B7/'11. Precios'!H7</f>
        <v>492977542.81319547</v>
      </c>
      <c r="D7" s="28">
        <f>'3. Remuneraciones'!B7/'11. Precios'!H7</f>
        <v>385414777.20462781</v>
      </c>
      <c r="E7" s="28">
        <f>'4. Capital fijo constante'!B7/'11. Precios'!H7</f>
        <v>743863709.52965462</v>
      </c>
      <c r="F7" s="28">
        <f>'5. Consumo capital fijo'!B7/'11. Precios'!H7</f>
        <v>36030211.374884747</v>
      </c>
      <c r="G7" s="28">
        <f t="shared" si="0"/>
        <v>261775191.2398594</v>
      </c>
      <c r="I7" s="28">
        <f>('2. Consumo Intermedio'!B7+'3. Remuneraciones'!B7)/7</f>
        <v>6954.360657359488</v>
      </c>
      <c r="J7" s="28">
        <f>I7/'11. Precios'!H7</f>
        <v>125484617.14540331</v>
      </c>
      <c r="K7" s="28">
        <f>I7+'4. Capital fijo constante'!B6</f>
        <v>46623.902765781895</v>
      </c>
      <c r="L7" s="28">
        <f t="shared" si="1"/>
        <v>869348326.67505789</v>
      </c>
      <c r="M7" s="28">
        <f>K7/'11. Precios'!H7</f>
        <v>841282596.15026474</v>
      </c>
      <c r="N7" s="33">
        <f t="shared" si="2"/>
        <v>0.31116201908579921</v>
      </c>
      <c r="O7" s="33">
        <f t="shared" si="3"/>
        <v>0.67920382591058626</v>
      </c>
      <c r="P7" s="73"/>
      <c r="Q7" s="14"/>
      <c r="S7" s="70"/>
    </row>
    <row r="8" spans="1:19" x14ac:dyDescent="0.4">
      <c r="A8" s="46">
        <v>1966</v>
      </c>
      <c r="B8" s="28">
        <f>'1. PIB'!B8/'11. Precios'!H8</f>
        <v>699586118.47063613</v>
      </c>
      <c r="C8" s="28">
        <f>'2. Consumo Intermedio'!B8/'11. Precios'!H8</f>
        <v>504786386.37555152</v>
      </c>
      <c r="D8" s="28">
        <f>'3. Remuneraciones'!B8/'11. Precios'!H8</f>
        <v>401226625.46622545</v>
      </c>
      <c r="E8" s="28">
        <f>'4. Capital fijo constante'!B8/'11. Precios'!H8</f>
        <v>796991536.17083716</v>
      </c>
      <c r="F8" s="28">
        <f>'5. Consumo capital fijo'!B8/'11. Precios'!H8</f>
        <v>39020445.926915832</v>
      </c>
      <c r="G8" s="28">
        <f t="shared" si="0"/>
        <v>259339047.0774948</v>
      </c>
      <c r="I8" s="28">
        <f>('2. Consumo Intermedio'!B8+'3. Remuneraciones'!B8)/7</f>
        <v>7297.6449643586593</v>
      </c>
      <c r="J8" s="28">
        <f>I8/'11. Precios'!H8</f>
        <v>129430430.263111</v>
      </c>
      <c r="K8" s="28">
        <f>I8+'4. Capital fijo constante'!B7</f>
        <v>48522.590568617648</v>
      </c>
      <c r="L8" s="28">
        <f t="shared" si="1"/>
        <v>926421966.43394816</v>
      </c>
      <c r="M8" s="28">
        <f>K8/'11. Precios'!H8</f>
        <v>860592671.39599562</v>
      </c>
      <c r="N8" s="33">
        <f t="shared" si="2"/>
        <v>0.30134935573738086</v>
      </c>
      <c r="O8" s="33">
        <f t="shared" si="3"/>
        <v>0.64636549674673949</v>
      </c>
      <c r="P8" s="73"/>
      <c r="Q8" s="14"/>
      <c r="S8" s="70"/>
    </row>
    <row r="9" spans="1:19" x14ac:dyDescent="0.4">
      <c r="A9" s="46">
        <v>1967</v>
      </c>
      <c r="B9" s="28">
        <f>'1. PIB'!B9/'11. Precios'!H9</f>
        <v>736995152.16677511</v>
      </c>
      <c r="C9" s="28">
        <f>'2. Consumo Intermedio'!B9/'11. Precios'!H9</f>
        <v>451614568.93931276</v>
      </c>
      <c r="D9" s="28">
        <f>'3. Remuneraciones'!B9/'11. Precios'!H9</f>
        <v>426101029.89055163</v>
      </c>
      <c r="E9" s="28">
        <f>'4. Capital fijo constante'!B9/'11. Precios'!H9</f>
        <v>844315728.09114003</v>
      </c>
      <c r="F9" s="28">
        <f>'5. Consumo capital fijo'!B9/'11. Precios'!H9</f>
        <v>41326875.499368347</v>
      </c>
      <c r="G9" s="28">
        <f t="shared" si="0"/>
        <v>269567246.77685517</v>
      </c>
      <c r="I9" s="28">
        <f>('2. Consumo Intermedio'!B9+'3. Remuneraciones'!B9)/7</f>
        <v>7067.6113840478356</v>
      </c>
      <c r="J9" s="28">
        <f>I9/'11. Precios'!H9</f>
        <v>125387942.68998061</v>
      </c>
      <c r="K9" s="28">
        <f>I9+'4. Capital fijo constante'!B8</f>
        <v>52004.19437114193</v>
      </c>
      <c r="L9" s="28">
        <f t="shared" si="1"/>
        <v>969703670.78112066</v>
      </c>
      <c r="M9" s="28">
        <f>K9/'11. Precios'!H9</f>
        <v>922617075.1500423</v>
      </c>
      <c r="N9" s="33">
        <f t="shared" si="2"/>
        <v>0.29217673728075788</v>
      </c>
      <c r="O9" s="33">
        <f t="shared" si="3"/>
        <v>0.6326369284911052</v>
      </c>
      <c r="P9" s="73"/>
      <c r="Q9" s="14"/>
      <c r="S9" s="70"/>
    </row>
    <row r="10" spans="1:19" x14ac:dyDescent="0.4">
      <c r="A10" s="46">
        <v>1968</v>
      </c>
      <c r="B10" s="28">
        <f>'1. PIB'!B10/'11. Precios'!H10</f>
        <v>783575204.15533555</v>
      </c>
      <c r="C10" s="28">
        <f>'2. Consumo Intermedio'!B10/'11. Precios'!H10</f>
        <v>480157809.74373019</v>
      </c>
      <c r="D10" s="28">
        <f>'3. Remuneraciones'!B10/'11. Precios'!H10</f>
        <v>442990502.5095908</v>
      </c>
      <c r="E10" s="28">
        <f>'4. Capital fijo constante'!B10/'11. Precios'!H10</f>
        <v>928562305.05286515</v>
      </c>
      <c r="F10" s="28">
        <f>'5. Consumo capital fijo'!B10/'11. Precios'!H10</f>
        <v>45030682.424492568</v>
      </c>
      <c r="G10" s="28">
        <f t="shared" si="0"/>
        <v>295554019.22125214</v>
      </c>
      <c r="I10" s="28">
        <f>('2. Consumo Intermedio'!B10+'3. Remuneraciones'!B10)/7</f>
        <v>7531.4020527146931</v>
      </c>
      <c r="J10" s="28">
        <f>I10/'11. Precios'!H10</f>
        <v>131878330.32190299</v>
      </c>
      <c r="K10" s="28">
        <f>I10+'4. Capital fijo constante'!B9</f>
        <v>55122.066063700237</v>
      </c>
      <c r="L10" s="28">
        <f t="shared" si="1"/>
        <v>1060440635.3747681</v>
      </c>
      <c r="M10" s="28">
        <f>K10/'11. Precios'!H10</f>
        <v>965212849.54561174</v>
      </c>
      <c r="N10" s="33">
        <f t="shared" si="2"/>
        <v>0.30620605533835216</v>
      </c>
      <c r="O10" s="33">
        <f t="shared" si="3"/>
        <v>0.66717913261549744</v>
      </c>
      <c r="P10" s="73"/>
      <c r="Q10" s="14"/>
      <c r="S10" s="70"/>
    </row>
    <row r="11" spans="1:19" x14ac:dyDescent="0.4">
      <c r="A11" s="46">
        <v>1969</v>
      </c>
      <c r="B11" s="28">
        <f>'1. PIB'!B11/'11. Precios'!H11</f>
        <v>792828670.17100751</v>
      </c>
      <c r="C11" s="28">
        <f>'2. Consumo Intermedio'!B11/'11. Precios'!H11</f>
        <v>519253603.26730347</v>
      </c>
      <c r="D11" s="28">
        <f>'3. Remuneraciones'!B11/'11. Precios'!H11</f>
        <v>463872853.51948535</v>
      </c>
      <c r="E11" s="28">
        <f>'4. Capital fijo constante'!B11/'11. Precios'!H11</f>
        <v>970174786.52233922</v>
      </c>
      <c r="F11" s="28">
        <f>'5. Consumo capital fijo'!B11/'11. Precios'!H11</f>
        <v>46855634.178147063</v>
      </c>
      <c r="G11" s="28">
        <f t="shared" si="0"/>
        <v>282100182.47337508</v>
      </c>
      <c r="I11" s="28">
        <f>('2. Consumo Intermedio'!B11+'3. Remuneraciones'!B11)/7</f>
        <v>8215.231911767125</v>
      </c>
      <c r="J11" s="28">
        <f>I11/'11. Precios'!H11</f>
        <v>140446636.68382695</v>
      </c>
      <c r="K11" s="28">
        <f>I11+'4. Capital fijo constante'!B10</f>
        <v>61244.232455514095</v>
      </c>
      <c r="L11" s="28">
        <f t="shared" si="1"/>
        <v>1110621423.2061663</v>
      </c>
      <c r="M11" s="28">
        <f>K11/'11. Precios'!H11</f>
        <v>1047024181.0628581</v>
      </c>
      <c r="N11" s="33">
        <f t="shared" si="2"/>
        <v>0.2694304368281244</v>
      </c>
      <c r="O11" s="33">
        <f t="shared" si="3"/>
        <v>0.60814117561101311</v>
      </c>
      <c r="P11" s="73"/>
      <c r="Q11" s="14"/>
      <c r="S11" s="70"/>
    </row>
    <row r="12" spans="1:19" x14ac:dyDescent="0.4">
      <c r="A12" s="46">
        <v>1970</v>
      </c>
      <c r="B12" s="28">
        <f>'1. PIB'!B12/'11. Precios'!H12</f>
        <v>878981102.37594771</v>
      </c>
      <c r="C12" s="28">
        <f>'2. Consumo Intermedio'!B12/'11. Precios'!H12</f>
        <v>564138613.51015604</v>
      </c>
      <c r="D12" s="28">
        <f>'3. Remuneraciones'!B12/'11. Precios'!H12</f>
        <v>509973636.9185822</v>
      </c>
      <c r="E12" s="28">
        <f>'4. Capital fijo constante'!B12/'11. Precios'!H12</f>
        <v>1032679603.7923865</v>
      </c>
      <c r="F12" s="28">
        <f>'5. Consumo capital fijo'!B12/'11. Precios'!H12</f>
        <v>49891346.607898548</v>
      </c>
      <c r="G12" s="28">
        <f t="shared" si="0"/>
        <v>319116118.84946692</v>
      </c>
      <c r="I12" s="28">
        <f>('2. Consumo Intermedio'!B12+'3. Remuneraciones'!B12)/7</f>
        <v>9201.0970027070525</v>
      </c>
      <c r="J12" s="28">
        <f>I12/'11. Precios'!H12</f>
        <v>153444607.20410547</v>
      </c>
      <c r="K12" s="28">
        <f>I12+'4. Capital fijo constante'!B11</f>
        <v>65950.130332516812</v>
      </c>
      <c r="L12" s="28">
        <f t="shared" si="1"/>
        <v>1186124210.9964919</v>
      </c>
      <c r="M12" s="28">
        <f>K12/'11. Precios'!H12</f>
        <v>1099835361.0395904</v>
      </c>
      <c r="N12" s="33">
        <f t="shared" si="2"/>
        <v>0.29014898970681469</v>
      </c>
      <c r="O12" s="33">
        <f t="shared" si="3"/>
        <v>0.62575022657575952</v>
      </c>
      <c r="P12" s="73"/>
      <c r="Q12" s="14"/>
      <c r="S12" s="70"/>
    </row>
    <row r="13" spans="1:19" x14ac:dyDescent="0.4">
      <c r="A13" s="46">
        <v>1971</v>
      </c>
      <c r="B13" s="28">
        <f>'1. PIB'!B13/'11. Precios'!H13</f>
        <v>945491973.65591156</v>
      </c>
      <c r="C13" s="28">
        <f>'2. Consumo Intermedio'!B13/'11. Precios'!H13</f>
        <v>612460939.80664456</v>
      </c>
      <c r="D13" s="28">
        <f>'3. Remuneraciones'!B13/'11. Precios'!H13</f>
        <v>546590713.47051752</v>
      </c>
      <c r="E13" s="28">
        <f>'4. Capital fijo constante'!B13/'11. Precios'!H13</f>
        <v>1099391112.8276575</v>
      </c>
      <c r="F13" s="28">
        <f>'5. Consumo capital fijo'!B13/'11. Precios'!H13</f>
        <v>52808153.169986539</v>
      </c>
      <c r="G13" s="28">
        <f t="shared" si="0"/>
        <v>346093107.01540756</v>
      </c>
      <c r="I13" s="28">
        <f>('2. Consumo Intermedio'!B13+'3. Remuneraciones'!B13)/7</f>
        <v>10250.363547993986</v>
      </c>
      <c r="J13" s="28">
        <f>I13/'11. Precios'!H13</f>
        <v>165578807.61102316</v>
      </c>
      <c r="K13" s="28">
        <f>I13+'4. Capital fijo constante'!B12</f>
        <v>72173.59030937482</v>
      </c>
      <c r="L13" s="28">
        <f t="shared" si="1"/>
        <v>1264969920.4386806</v>
      </c>
      <c r="M13" s="28">
        <f>K13/'11. Precios'!H13</f>
        <v>1165852993.2600777</v>
      </c>
      <c r="N13" s="33">
        <f t="shared" si="2"/>
        <v>0.29685827374138013</v>
      </c>
      <c r="O13" s="33">
        <f t="shared" si="3"/>
        <v>0.63318512094347068</v>
      </c>
      <c r="P13" s="73"/>
      <c r="Q13" s="14"/>
      <c r="S13" s="70"/>
    </row>
    <row r="14" spans="1:19" x14ac:dyDescent="0.4">
      <c r="A14" s="46">
        <v>1972</v>
      </c>
      <c r="B14" s="28">
        <f>'1. PIB'!B14/'11. Precios'!H14</f>
        <v>1000815077.9799558</v>
      </c>
      <c r="C14" s="28">
        <f>'2. Consumo Intermedio'!B14/'11. Precios'!H14</f>
        <v>660784668.38754714</v>
      </c>
      <c r="D14" s="28">
        <f>'3. Remuneraciones'!B14/'11. Precios'!H14</f>
        <v>599552944.01253045</v>
      </c>
      <c r="E14" s="28">
        <f>'4. Capital fijo constante'!B14/'11. Precios'!H14</f>
        <v>1216813426.7714472</v>
      </c>
      <c r="F14" s="28">
        <f>'5. Consumo capital fijo'!B14/'11. Precios'!H14</f>
        <v>57519483.647443064</v>
      </c>
      <c r="G14" s="28">
        <f t="shared" si="0"/>
        <v>343742650.31998229</v>
      </c>
      <c r="I14" s="28">
        <f>('2. Consumo Intermedio'!B14+'3. Remuneraciones'!B14)/7</f>
        <v>11459.294570896422</v>
      </c>
      <c r="J14" s="28">
        <f>I14/'11. Precios'!H14</f>
        <v>180048230.34286824</v>
      </c>
      <c r="K14" s="28">
        <f>I14+'4. Capital fijo constante'!B13</f>
        <v>79518.478898341345</v>
      </c>
      <c r="L14" s="28">
        <f t="shared" si="1"/>
        <v>1396861657.1143155</v>
      </c>
      <c r="M14" s="28">
        <f>K14/'11. Precios'!H14</f>
        <v>1249392911.2848599</v>
      </c>
      <c r="N14" s="33">
        <f t="shared" si="2"/>
        <v>0.27512774181380756</v>
      </c>
      <c r="O14" s="33">
        <f t="shared" si="3"/>
        <v>0.57333160274299011</v>
      </c>
      <c r="P14" s="73"/>
      <c r="Q14" s="14"/>
      <c r="S14" s="70"/>
    </row>
    <row r="15" spans="1:19" x14ac:dyDescent="0.4">
      <c r="A15" s="46">
        <v>1973</v>
      </c>
      <c r="B15" s="28">
        <f>'1. PIB'!B15/'11. Precios'!H15</f>
        <v>1157634501.9867969</v>
      </c>
      <c r="C15" s="28">
        <f>'2. Consumo Intermedio'!B15/'11. Precios'!H15</f>
        <v>754554011.55939651</v>
      </c>
      <c r="D15" s="28">
        <f>'3. Remuneraciones'!B15/'11. Precios'!H15</f>
        <v>642214689.7464031</v>
      </c>
      <c r="E15" s="28">
        <f>'4. Capital fijo constante'!B15/'11. Precios'!H15</f>
        <v>1376259106.5052986</v>
      </c>
      <c r="F15" s="28">
        <f>'5. Consumo capital fijo'!B15/'11. Precios'!H15</f>
        <v>64149095.480083637</v>
      </c>
      <c r="G15" s="28">
        <f t="shared" si="0"/>
        <v>451270716.76031005</v>
      </c>
      <c r="I15" s="28">
        <f>('2. Consumo Intermedio'!B15+'3. Remuneraciones'!B15)/7</f>
        <v>13222.18211537842</v>
      </c>
      <c r="J15" s="28">
        <f>I15/'11. Precios'!H15</f>
        <v>199538385.90082851</v>
      </c>
      <c r="K15" s="28">
        <f>I15+'4. Capital fijo constante'!B14</f>
        <v>90667.117112198481</v>
      </c>
      <c r="L15" s="28">
        <f t="shared" si="1"/>
        <v>1575797492.4061272</v>
      </c>
      <c r="M15" s="28">
        <f>K15/'11. Precios'!H15</f>
        <v>1368274165.7148693</v>
      </c>
      <c r="N15" s="33">
        <f t="shared" si="2"/>
        <v>0.32981015652264317</v>
      </c>
      <c r="O15" s="33">
        <f t="shared" si="3"/>
        <v>0.70267890779407005</v>
      </c>
      <c r="P15" s="73"/>
      <c r="Q15" s="14"/>
      <c r="S15" s="70"/>
    </row>
    <row r="16" spans="1:19" x14ac:dyDescent="0.4">
      <c r="A16" s="46">
        <v>1974</v>
      </c>
      <c r="B16" s="28">
        <f>'1. PIB'!B16/'11. Precios'!H16</f>
        <v>1656119588.4290555</v>
      </c>
      <c r="C16" s="28">
        <f>'2. Consumo Intermedio'!B16/'11. Precios'!H16</f>
        <v>955061489.4267199</v>
      </c>
      <c r="D16" s="28">
        <f>'3. Remuneraciones'!B16/'11. Precios'!H16</f>
        <v>759812029.34496689</v>
      </c>
      <c r="E16" s="28">
        <f>'4. Capital fijo constante'!B16/'11. Precios'!H16</f>
        <v>1592081786.3158929</v>
      </c>
      <c r="F16" s="28">
        <f>'5. Consumo capital fijo'!B16/'11. Precios'!H16</f>
        <v>73097757.610267594</v>
      </c>
      <c r="G16" s="28">
        <f t="shared" si="0"/>
        <v>823209801.47382092</v>
      </c>
      <c r="I16" s="28">
        <f>('2. Consumo Intermedio'!B16+'3. Remuneraciones'!B16)/7</f>
        <v>17578.37102475798</v>
      </c>
      <c r="J16" s="28">
        <f>I16/'11. Precios'!H16</f>
        <v>244981931.2530981</v>
      </c>
      <c r="K16" s="28">
        <f>I16+'4. Capital fijo constante'!B15</f>
        <v>108774.60107347206</v>
      </c>
      <c r="L16" s="28">
        <f t="shared" si="1"/>
        <v>1837063717.5689909</v>
      </c>
      <c r="M16" s="28">
        <f>K16/'11. Precios'!H16</f>
        <v>1515943189.7718401</v>
      </c>
      <c r="N16" s="33">
        <f t="shared" si="2"/>
        <v>0.54303473047543405</v>
      </c>
      <c r="O16" s="33">
        <f t="shared" si="3"/>
        <v>1.0834387581143052</v>
      </c>
      <c r="P16" s="73"/>
      <c r="Q16" s="14"/>
      <c r="S16" s="70"/>
    </row>
    <row r="17" spans="1:19" x14ac:dyDescent="0.4">
      <c r="A17" s="46">
        <v>1975</v>
      </c>
      <c r="B17" s="28">
        <f>'1. PIB'!B17/'11. Precios'!H17</f>
        <v>1597621793.1996937</v>
      </c>
      <c r="C17" s="28">
        <f>'2. Consumo Intermedio'!B17/'11. Precios'!H17</f>
        <v>1075566124.3924675</v>
      </c>
      <c r="D17" s="28">
        <f>'3. Remuneraciones'!B17/'11. Precios'!H17</f>
        <v>870301653.68936884</v>
      </c>
      <c r="E17" s="28">
        <f>'4. Capital fijo constante'!B17/'11. Precios'!H17</f>
        <v>1901392551.9773188</v>
      </c>
      <c r="F17" s="28">
        <f>'5. Consumo capital fijo'!B17/'11. Precios'!H17</f>
        <v>85817875.949921772</v>
      </c>
      <c r="G17" s="28">
        <f>B17-F17-D17</f>
        <v>641502263.56040299</v>
      </c>
      <c r="I17" s="28">
        <f>('2. Consumo Intermedio'!B17+'3. Remuneraciones'!B17)/7</f>
        <v>21998.080045105289</v>
      </c>
      <c r="J17" s="28">
        <f>I17/'11. Precios'!H17</f>
        <v>277981111.15454805</v>
      </c>
      <c r="K17" s="28">
        <f>I17+'4. Capital fijo constante'!B16</f>
        <v>136235.91055966206</v>
      </c>
      <c r="L17" s="28">
        <f t="shared" si="1"/>
        <v>2179373663.1318669</v>
      </c>
      <c r="M17" s="28">
        <f>K17/'11. Precios'!H17</f>
        <v>1721559777.8931177</v>
      </c>
      <c r="N17" s="33">
        <f t="shared" si="2"/>
        <v>0.3726285150234443</v>
      </c>
      <c r="O17" s="33">
        <f t="shared" si="3"/>
        <v>0.73710334898360452</v>
      </c>
      <c r="P17" s="73"/>
      <c r="Q17" s="14"/>
      <c r="S17" s="70"/>
    </row>
    <row r="18" spans="1:19" x14ac:dyDescent="0.4">
      <c r="A18" s="46">
        <v>1976</v>
      </c>
      <c r="B18" s="28">
        <f>'1. PIB'!B18/'11. Precios'!H18</f>
        <v>1717773991.0489357</v>
      </c>
      <c r="C18" s="28">
        <f>'2. Consumo Intermedio'!B18/'11. Precios'!H18</f>
        <v>1228955135.4087081</v>
      </c>
      <c r="D18" s="28">
        <f>'3. Remuneraciones'!B18/'11. Precios'!H18</f>
        <v>960228090.83243179</v>
      </c>
      <c r="E18" s="28">
        <f>'4. Capital fijo constante'!B18/'11. Precios'!H18</f>
        <v>2301690814.9774518</v>
      </c>
      <c r="F18" s="28">
        <f>'5. Consumo capital fijo'!B18/'11. Precios'!H18</f>
        <v>101416811.83530267</v>
      </c>
      <c r="G18" s="28">
        <f t="shared" si="0"/>
        <v>656129088.38120127</v>
      </c>
      <c r="I18" s="28">
        <f>('2. Consumo Intermedio'!B18+'3. Remuneraciones'!B18)/7</f>
        <v>26624.182421062265</v>
      </c>
      <c r="J18" s="28">
        <f>I18/'11. Precios'!H18</f>
        <v>312740460.89159137</v>
      </c>
      <c r="K18" s="28">
        <f>I18+'4. Capital fijo constante'!B17</f>
        <v>177091.18854907827</v>
      </c>
      <c r="L18" s="28">
        <f t="shared" si="1"/>
        <v>2614431275.8690434</v>
      </c>
      <c r="M18" s="28">
        <f>K18/'11. Precios'!H18</f>
        <v>2080198334.3858387</v>
      </c>
      <c r="N18" s="33">
        <f t="shared" si="2"/>
        <v>0.31541660116506048</v>
      </c>
      <c r="O18" s="33">
        <f t="shared" si="3"/>
        <v>0.68330545070015192</v>
      </c>
      <c r="P18" s="73"/>
      <c r="Q18" s="14"/>
      <c r="S18" s="70"/>
    </row>
    <row r="19" spans="1:19" x14ac:dyDescent="0.4">
      <c r="A19" s="46">
        <v>1977</v>
      </c>
      <c r="B19" s="28">
        <f>'1. PIB'!B19/'11. Precios'!H19</f>
        <v>1857545492.7823675</v>
      </c>
      <c r="C19" s="28">
        <f>'2. Consumo Intermedio'!B19/'11. Precios'!H19</f>
        <v>1359922915.7991278</v>
      </c>
      <c r="D19" s="28">
        <f>'3. Remuneraciones'!B19/'11. Precios'!H19</f>
        <v>1053869707.134016</v>
      </c>
      <c r="E19" s="28">
        <f>'4. Capital fijo constante'!B19/'11. Precios'!H19</f>
        <v>2819229255.2312293</v>
      </c>
      <c r="F19" s="28">
        <f>'5. Consumo capital fijo'!B19/'11. Precios'!H19</f>
        <v>120503965.72091714</v>
      </c>
      <c r="G19" s="28">
        <f t="shared" si="0"/>
        <v>683171819.92743421</v>
      </c>
      <c r="I19" s="28">
        <f>('2. Consumo Intermedio'!B19+'3. Remuneraciones'!B19)/7</f>
        <v>31633.476848673341</v>
      </c>
      <c r="J19" s="28">
        <f>I19/'11. Precios'!H19</f>
        <v>344827517.56187767</v>
      </c>
      <c r="K19" s="28">
        <f>I19+'4. Capital fijo constante'!B18</f>
        <v>227580.73599172843</v>
      </c>
      <c r="L19" s="28">
        <f t="shared" si="1"/>
        <v>3164056772.793107</v>
      </c>
      <c r="M19" s="28">
        <f>K19/'11. Precios'!H19</f>
        <v>2480792756.7476335</v>
      </c>
      <c r="N19" s="33">
        <f t="shared" si="2"/>
        <v>0.27538447863862897</v>
      </c>
      <c r="O19" s="33">
        <f t="shared" si="3"/>
        <v>0.64825074229081925</v>
      </c>
      <c r="P19" s="73"/>
      <c r="Q19" s="14"/>
      <c r="S19" s="70"/>
    </row>
    <row r="20" spans="1:19" x14ac:dyDescent="0.4">
      <c r="A20" s="46">
        <v>1978</v>
      </c>
      <c r="B20" s="28">
        <f>'1. PIB'!B20/'11. Precios'!H20</f>
        <v>1902619153.6433904</v>
      </c>
      <c r="C20" s="28">
        <f>'2. Consumo Intermedio'!B20/'11. Precios'!H20</f>
        <v>1457576354.1731932</v>
      </c>
      <c r="D20" s="28">
        <f>'3. Remuneraciones'!B20/'11. Precios'!H20</f>
        <v>1186373185.2377183</v>
      </c>
      <c r="E20" s="28">
        <f>'4. Capital fijo constante'!B20/'11. Precios'!H20</f>
        <v>3465850440.3093181</v>
      </c>
      <c r="F20" s="28">
        <f>'5. Consumo capital fijo'!B20/'11. Precios'!H20</f>
        <v>145327292.35751057</v>
      </c>
      <c r="G20" s="28">
        <f t="shared" si="0"/>
        <v>570918676.04816151</v>
      </c>
      <c r="I20" s="28">
        <f>('2. Consumo Intermedio'!B20+'3. Remuneraciones'!B20)/7</f>
        <v>37137.47262737649</v>
      </c>
      <c r="J20" s="28">
        <f>I20/'11. Precios'!H20</f>
        <v>377707077.05870163</v>
      </c>
      <c r="K20" s="28">
        <f>I20+'4. Capital fijo constante'!B19</f>
        <v>295765.39190431288</v>
      </c>
      <c r="L20" s="28">
        <f t="shared" si="1"/>
        <v>3843557517.3680196</v>
      </c>
      <c r="M20" s="28">
        <f>K20/'11. Precios'!H20</f>
        <v>3008085197.1856742</v>
      </c>
      <c r="N20" s="33">
        <f t="shared" si="2"/>
        <v>0.1897947161145255</v>
      </c>
      <c r="O20" s="33">
        <f t="shared" si="3"/>
        <v>0.48123025971272626</v>
      </c>
      <c r="P20" s="73"/>
      <c r="Q20" s="14"/>
      <c r="S20" s="70"/>
    </row>
    <row r="21" spans="1:19" x14ac:dyDescent="0.4">
      <c r="A21" s="46">
        <v>1979</v>
      </c>
      <c r="B21" s="28">
        <f>'1. PIB'!B21/'11. Precios'!H21</f>
        <v>2104263625.7608762</v>
      </c>
      <c r="C21" s="28">
        <f>'2. Consumo Intermedio'!B21/'11. Precios'!H21</f>
        <v>1478840682.4730301</v>
      </c>
      <c r="D21" s="28">
        <f>'3. Remuneraciones'!B21/'11. Precios'!H21</f>
        <v>1215575705.0009825</v>
      </c>
      <c r="E21" s="28">
        <f>'4. Capital fijo constante'!B21/'11. Precios'!H21</f>
        <v>3932367843.2158871</v>
      </c>
      <c r="F21" s="28">
        <f>'5. Consumo capital fijo'!B21/'11. Precios'!H21</f>
        <v>163094252.33565858</v>
      </c>
      <c r="G21" s="28">
        <f t="shared" si="0"/>
        <v>725593668.42423511</v>
      </c>
      <c r="I21" s="28">
        <f>('2. Consumo Intermedio'!B21+'3. Remuneraciones'!B21)/7</f>
        <v>42514.561120365091</v>
      </c>
      <c r="J21" s="28">
        <f>I21/'11. Precios'!H21</f>
        <v>384916626.78200179</v>
      </c>
      <c r="K21" s="28">
        <f>I21+'4. Capital fijo constante'!B20</f>
        <v>383289.02280079597</v>
      </c>
      <c r="L21" s="28">
        <f t="shared" si="1"/>
        <v>4317284469.9978886</v>
      </c>
      <c r="M21" s="28">
        <f>K21/'11. Precios'!H21</f>
        <v>3470206768.0143847</v>
      </c>
      <c r="N21" s="33">
        <f t="shared" si="2"/>
        <v>0.20909234432719756</v>
      </c>
      <c r="O21" s="33">
        <f t="shared" si="3"/>
        <v>0.59691359858467119</v>
      </c>
      <c r="P21" s="73"/>
      <c r="Q21" s="14"/>
      <c r="S21" s="70"/>
    </row>
    <row r="22" spans="1:19" x14ac:dyDescent="0.4">
      <c r="A22" s="46">
        <v>1980</v>
      </c>
      <c r="B22" s="28">
        <f>'1. PIB'!B22/'11. Precios'!H22</f>
        <v>2141124671.3693128</v>
      </c>
      <c r="C22" s="28">
        <f>'2. Consumo Intermedio'!B22/'11. Precios'!H22</f>
        <v>1433221722.9383981</v>
      </c>
      <c r="D22" s="28">
        <f>'3. Remuneraciones'!B22/'11. Precios'!H22</f>
        <v>1209364038.3000753</v>
      </c>
      <c r="E22" s="28">
        <f>'4. Capital fijo constante'!B22/'11. Precios'!H22</f>
        <v>4003381870.1103821</v>
      </c>
      <c r="F22" s="28">
        <f>'5. Consumo capital fijo'!B22/'11. Precios'!H22</f>
        <v>166030591.99839807</v>
      </c>
      <c r="G22" s="28">
        <f t="shared" si="0"/>
        <v>765730041.07083941</v>
      </c>
      <c r="I22" s="28">
        <f>('2. Consumo Intermedio'!B22+'3. Remuneraciones'!B22)/7</f>
        <v>50700.561636952967</v>
      </c>
      <c r="J22" s="28">
        <f>I22/'11. Precios'!H22</f>
        <v>377512251.60549623</v>
      </c>
      <c r="K22" s="28">
        <f>I22+'4. Capital fijo constante'!B21</f>
        <v>485035.89917705982</v>
      </c>
      <c r="L22" s="28">
        <f t="shared" si="1"/>
        <v>4380894121.7158785</v>
      </c>
      <c r="M22" s="28">
        <f>K22/'11. Precios'!H22</f>
        <v>3611537791.6123767</v>
      </c>
      <c r="N22" s="33">
        <f t="shared" si="2"/>
        <v>0.21202326688902737</v>
      </c>
      <c r="O22" s="33">
        <f t="shared" si="3"/>
        <v>0.63316753005751403</v>
      </c>
      <c r="P22" s="73"/>
      <c r="Q22" s="14"/>
      <c r="S22" s="70"/>
    </row>
    <row r="23" spans="1:19" x14ac:dyDescent="0.4">
      <c r="A23" s="46">
        <v>1981</v>
      </c>
      <c r="B23" s="28">
        <f>'1. PIB'!B23/'11. Precios'!H23</f>
        <v>2093944943.753083</v>
      </c>
      <c r="C23" s="28">
        <f>'2. Consumo Intermedio'!B23/'11. Precios'!H23</f>
        <v>1403690755.3356564</v>
      </c>
      <c r="D23" s="28">
        <f>'3. Remuneraciones'!B23/'11. Precios'!H23</f>
        <v>1190739716.3937171</v>
      </c>
      <c r="E23" s="28">
        <f>'4. Capital fijo constante'!B23/'11. Precios'!H23</f>
        <v>4098527329.4837441</v>
      </c>
      <c r="F23" s="28">
        <f>'5. Consumo capital fijo'!B23/'11. Precios'!H23</f>
        <v>170765113.16427901</v>
      </c>
      <c r="G23" s="28">
        <f t="shared" si="0"/>
        <v>732440114.19508696</v>
      </c>
      <c r="I23" s="28">
        <f>('2. Consumo Intermedio'!B23+'3. Remuneraciones'!B23)/7</f>
        <v>57739.891178295213</v>
      </c>
      <c r="J23" s="28">
        <f>I23/'11. Precios'!H23</f>
        <v>370632924.53276765</v>
      </c>
      <c r="K23" s="28">
        <f>I23+'4. Capital fijo constante'!B22</f>
        <v>595401.14163726277</v>
      </c>
      <c r="L23" s="28">
        <f t="shared" si="1"/>
        <v>4469160254.0165119</v>
      </c>
      <c r="M23" s="28">
        <f>K23/'11. Precios'!H23</f>
        <v>3821885734.3139663</v>
      </c>
      <c r="N23" s="33">
        <f t="shared" si="2"/>
        <v>0.19164364533953315</v>
      </c>
      <c r="O23" s="33">
        <f t="shared" si="3"/>
        <v>0.61511353330294583</v>
      </c>
      <c r="P23" s="73"/>
      <c r="Q23" s="14"/>
      <c r="S23" s="70"/>
    </row>
    <row r="24" spans="1:19" x14ac:dyDescent="0.4">
      <c r="A24" s="46">
        <v>1982</v>
      </c>
      <c r="B24" s="28">
        <f>'1. PIB'!B24/'11. Precios'!H24</f>
        <v>1971468503.7762585</v>
      </c>
      <c r="C24" s="28">
        <f>'2. Consumo Intermedio'!B24/'11. Precios'!H24</f>
        <v>1382184631.9364839</v>
      </c>
      <c r="D24" s="28">
        <f>'3. Remuneraciones'!B24/'11. Precios'!H24</f>
        <v>1137529412.5490279</v>
      </c>
      <c r="E24" s="28">
        <f>'4. Capital fijo constante'!B24/'11. Precios'!H24</f>
        <v>4319919366.9825592</v>
      </c>
      <c r="F24" s="28">
        <f>'5. Consumo capital fijo'!B24/'11. Precios'!H24</f>
        <v>181202906.3399308</v>
      </c>
      <c r="G24" s="28">
        <f t="shared" si="0"/>
        <v>652736184.88729978</v>
      </c>
      <c r="I24" s="28">
        <f>('2. Consumo Intermedio'!B24+'3. Remuneraciones'!B24)/7</f>
        <v>61500.800175397068</v>
      </c>
      <c r="J24" s="28">
        <f>I24/'11. Precios'!H24</f>
        <v>359959149.21221596</v>
      </c>
      <c r="K24" s="28">
        <f>I24+'4. Capital fijo constante'!B23</f>
        <v>699999.18046362267</v>
      </c>
      <c r="L24" s="28">
        <f t="shared" si="1"/>
        <v>4679878516.1947756</v>
      </c>
      <c r="M24" s="28">
        <f>K24/'11. Precios'!H24</f>
        <v>4097037904.0650792</v>
      </c>
      <c r="N24" s="33">
        <f t="shared" si="2"/>
        <v>0.15931904956008711</v>
      </c>
      <c r="O24" s="33">
        <f t="shared" si="3"/>
        <v>0.57381917134311167</v>
      </c>
      <c r="P24" s="73"/>
      <c r="Q24" s="14"/>
      <c r="S24" s="70"/>
    </row>
    <row r="25" spans="1:19" x14ac:dyDescent="0.4">
      <c r="A25" s="46">
        <v>1983</v>
      </c>
      <c r="B25" s="28">
        <f>'1. PIB'!B25/'11. Precios'!H25</f>
        <v>1869723790.4772439</v>
      </c>
      <c r="C25" s="28">
        <f>'2. Consumo Intermedio'!B25/'11. Precios'!H25</f>
        <v>1267746213.5940771</v>
      </c>
      <c r="D25" s="28">
        <f>'3. Remuneraciones'!B25/'11. Precios'!H25</f>
        <v>1075772784.1741028</v>
      </c>
      <c r="E25" s="28">
        <f>'4. Capital fijo constante'!B25/'11. Precios'!H25</f>
        <v>5346525988.6741428</v>
      </c>
      <c r="F25" s="28">
        <f>'5. Consumo capital fijo'!B25/'11. Precios'!H25</f>
        <v>226616425.76857144</v>
      </c>
      <c r="G25" s="28">
        <f t="shared" si="0"/>
        <v>567334580.53456974</v>
      </c>
      <c r="I25" s="28">
        <f>('2. Consumo Intermedio'!B25+'3. Remuneraciones'!B25)/7</f>
        <v>60819.224665595662</v>
      </c>
      <c r="J25" s="28">
        <f>I25/'11. Precios'!H25</f>
        <v>334788428.25259715</v>
      </c>
      <c r="K25" s="28">
        <f>I25+'4. Capital fijo constante'!B24</f>
        <v>798898.80492927134</v>
      </c>
      <c r="L25" s="28">
        <f t="shared" si="1"/>
        <v>5681314416.9267397</v>
      </c>
      <c r="M25" s="28">
        <f>K25/'11. Precios'!H25</f>
        <v>4397656772.2746296</v>
      </c>
      <c r="N25" s="33">
        <f t="shared" si="2"/>
        <v>0.1290083810340486</v>
      </c>
      <c r="O25" s="33">
        <f t="shared" si="3"/>
        <v>0.52737398536264923</v>
      </c>
      <c r="P25" s="73"/>
      <c r="Q25" s="14"/>
      <c r="S25" s="70"/>
    </row>
    <row r="26" spans="1:19" x14ac:dyDescent="0.4">
      <c r="A26" s="46">
        <v>1984</v>
      </c>
      <c r="B26" s="28">
        <f>'1. PIB'!B26/'11. Precios'!H26</f>
        <v>2026831650.6079025</v>
      </c>
      <c r="C26" s="28">
        <f>'2. Consumo Intermedio'!B26/'11. Precios'!H26</f>
        <v>1349498588.7899573</v>
      </c>
      <c r="D26" s="28">
        <f>'3. Remuneraciones'!B26/'11. Precios'!H26</f>
        <v>1020609582.6020429</v>
      </c>
      <c r="E26" s="28">
        <f>'4. Capital fijo constante'!B26/'11. Precios'!H26</f>
        <v>6082851831.9302073</v>
      </c>
      <c r="F26" s="28">
        <f>'5. Consumo capital fijo'!B26/'11. Precios'!H26</f>
        <v>262122273.20739371</v>
      </c>
      <c r="G26" s="28">
        <f t="shared" si="0"/>
        <v>744099794.79846597</v>
      </c>
      <c r="I26" s="28">
        <f>('2. Consumo Intermedio'!B26+'3. Remuneraciones'!B26)/7</f>
        <v>68635.305001529297</v>
      </c>
      <c r="J26" s="28">
        <f>I26/'11. Precios'!H26</f>
        <v>338586881.62742859</v>
      </c>
      <c r="K26" s="28">
        <f>I26+'4. Capital fijo constante'!B25</f>
        <v>1039910.1097575569</v>
      </c>
      <c r="L26" s="28">
        <f t="shared" si="1"/>
        <v>6421438713.5576363</v>
      </c>
      <c r="M26" s="28">
        <f>K26/'11. Precios'!H26</f>
        <v>5130011751.6459332</v>
      </c>
      <c r="N26" s="33">
        <f t="shared" si="2"/>
        <v>0.14504836067085539</v>
      </c>
      <c r="O26" s="33">
        <f t="shared" si="3"/>
        <v>0.72907388631545511</v>
      </c>
      <c r="P26" s="73"/>
      <c r="Q26" s="14"/>
      <c r="S26" s="70"/>
    </row>
    <row r="27" spans="1:19" x14ac:dyDescent="0.4">
      <c r="A27" s="46">
        <v>1985</v>
      </c>
      <c r="B27" s="28">
        <f>'1. PIB'!B27/'11. Precios'!H27</f>
        <v>2011552793.5062637</v>
      </c>
      <c r="C27" s="28">
        <f>'2. Consumo Intermedio'!B27/'11. Precios'!H27</f>
        <v>1426459858.7613621</v>
      </c>
      <c r="D27" s="28">
        <f>'3. Remuneraciones'!B27/'11. Precios'!H27</f>
        <v>1048394130.3337922</v>
      </c>
      <c r="E27" s="28">
        <f>'4. Capital fijo constante'!B27/'11. Precios'!H27</f>
        <v>6242847165.7318745</v>
      </c>
      <c r="F27" s="28">
        <f>'5. Consumo capital fijo'!B27/'11. Precios'!H27</f>
        <v>273615351.16297668</v>
      </c>
      <c r="G27" s="28">
        <f t="shared" si="0"/>
        <v>689543312.00949478</v>
      </c>
      <c r="I27" s="28">
        <f>('2. Consumo Intermedio'!B27+'3. Remuneraciones'!B27)/7</f>
        <v>79826.274745339979</v>
      </c>
      <c r="J27" s="28">
        <f>I27/'11. Precios'!H27</f>
        <v>353550569.8707363</v>
      </c>
      <c r="K27" s="28">
        <f>I27+'4. Capital fijo constante'!B26</f>
        <v>1312887.605287509</v>
      </c>
      <c r="L27" s="28">
        <f t="shared" si="1"/>
        <v>6596397735.6026106</v>
      </c>
      <c r="M27" s="28">
        <f>K27/'11. Precios'!H27</f>
        <v>5814779187.7601318</v>
      </c>
      <c r="N27" s="33">
        <f t="shared" si="2"/>
        <v>0.11858460824461825</v>
      </c>
      <c r="O27" s="33">
        <f t="shared" si="3"/>
        <v>0.65771382351211283</v>
      </c>
      <c r="P27" s="73"/>
      <c r="Q27" s="14"/>
      <c r="S27" s="70"/>
    </row>
    <row r="28" spans="1:19" x14ac:dyDescent="0.4">
      <c r="A28" s="46">
        <v>1986</v>
      </c>
      <c r="B28" s="28">
        <f>'1. PIB'!B28/'11. Precios'!H28</f>
        <v>1896630380.8577895</v>
      </c>
      <c r="C28" s="28">
        <f>'2. Consumo Intermedio'!B28/'11. Precios'!H28</f>
        <v>1530784676.734823</v>
      </c>
      <c r="D28" s="28">
        <f>'3. Remuneraciones'!B28/'11. Precios'!H28</f>
        <v>1064183364.8202927</v>
      </c>
      <c r="E28" s="28">
        <f>'4. Capital fijo constante'!B28/'11. Precios'!H28</f>
        <v>7221823748.0534334</v>
      </c>
      <c r="F28" s="28">
        <f>'5. Consumo capital fijo'!B28/'11. Precios'!H28</f>
        <v>321906306.6649456</v>
      </c>
      <c r="G28" s="28">
        <f t="shared" si="0"/>
        <v>510540709.3725512</v>
      </c>
      <c r="I28" s="28">
        <f>('2. Consumo Intermedio'!B28+'3. Remuneraciones'!B28)/7</f>
        <v>93362.186351095763</v>
      </c>
      <c r="J28" s="28">
        <f>I28/'11. Precios'!H28</f>
        <v>370709720.22215939</v>
      </c>
      <c r="K28" s="28">
        <f>I28+'4. Capital fijo constante'!B27</f>
        <v>1502900.9497225755</v>
      </c>
      <c r="L28" s="28">
        <f t="shared" si="1"/>
        <v>7592533468.2755928</v>
      </c>
      <c r="M28" s="28">
        <f>K28/'11. Precios'!H28</f>
        <v>5967512248.4611197</v>
      </c>
      <c r="N28" s="33">
        <f t="shared" si="2"/>
        <v>8.5553357599593968E-2</v>
      </c>
      <c r="O28" s="33">
        <f t="shared" si="3"/>
        <v>0.47974881608750347</v>
      </c>
      <c r="P28" s="73"/>
      <c r="Q28" s="14"/>
      <c r="S28" s="70"/>
    </row>
    <row r="29" spans="1:19" x14ac:dyDescent="0.4">
      <c r="A29" s="46">
        <v>1987</v>
      </c>
      <c r="B29" s="28">
        <f>'1. PIB'!B29/'11. Precios'!H29</f>
        <v>2105552268.7514038</v>
      </c>
      <c r="C29" s="28">
        <f>'2. Consumo Intermedio'!B29/'11. Precios'!H29</f>
        <v>1683417043.4314034</v>
      </c>
      <c r="D29" s="28">
        <f>'3. Remuneraciones'!B29/'11. Precios'!H29</f>
        <v>1128745740.3138866</v>
      </c>
      <c r="E29" s="28">
        <f>'4. Capital fijo constante'!B29/'11. Precios'!H29</f>
        <v>8057240528.301403</v>
      </c>
      <c r="F29" s="28">
        <f>'5. Consumo capital fijo'!B29/'11. Precios'!H29</f>
        <v>365209273.97497088</v>
      </c>
      <c r="G29" s="28">
        <f t="shared" si="0"/>
        <v>611597254.46254635</v>
      </c>
      <c r="I29" s="28">
        <f>('2. Consumo Intermedio'!B29+'3. Remuneraciones'!B29)/7</f>
        <v>129643.21278374223</v>
      </c>
      <c r="J29" s="28">
        <f>I29/'11. Precios'!H29</f>
        <v>401737540.53504145</v>
      </c>
      <c r="K29" s="28">
        <f>I29+'4. Capital fijo constante'!B28</f>
        <v>1948438.9383354515</v>
      </c>
      <c r="L29" s="28">
        <f t="shared" si="1"/>
        <v>8458978068.8364449</v>
      </c>
      <c r="M29" s="28">
        <f>K29/'11. Precios'!H29</f>
        <v>6037809848.7524748</v>
      </c>
      <c r="N29" s="33">
        <f t="shared" si="2"/>
        <v>0.10129455378408676</v>
      </c>
      <c r="O29" s="33">
        <f t="shared" si="3"/>
        <v>0.54183792914467221</v>
      </c>
      <c r="P29" s="73"/>
      <c r="Q29" s="14"/>
      <c r="S29" s="70"/>
    </row>
    <row r="30" spans="1:19" x14ac:dyDescent="0.4">
      <c r="A30" s="46">
        <v>1988</v>
      </c>
      <c r="B30" s="28">
        <f>'1. PIB'!B30/'11. Precios'!H30</f>
        <v>2037640673.8829875</v>
      </c>
      <c r="C30" s="28">
        <f>'2. Consumo Intermedio'!B30/'11. Precios'!H30</f>
        <v>1719138560.5572629</v>
      </c>
      <c r="D30" s="28">
        <f>'3. Remuneraciones'!B30/'11. Precios'!H30</f>
        <v>1012861643.8390328</v>
      </c>
      <c r="E30" s="28">
        <f>'4. Capital fijo constante'!B30/'11. Precios'!H30</f>
        <v>8051282051.3258924</v>
      </c>
      <c r="F30" s="28">
        <f>'5. Consumo capital fijo'!B30/'11. Precios'!H30</f>
        <v>370632999.34278154</v>
      </c>
      <c r="G30" s="28">
        <f t="shared" si="0"/>
        <v>654146030.70117319</v>
      </c>
      <c r="I30" s="28">
        <f>('2. Consumo Intermedio'!B30+'3. Remuneraciones'!B30)/7</f>
        <v>163062.8445001026</v>
      </c>
      <c r="J30" s="28">
        <f>I30/'11. Precios'!H30</f>
        <v>390285743.48518515</v>
      </c>
      <c r="K30" s="28">
        <f>I30+'4. Capital fijo constante'!B29</f>
        <v>2763184.6724706665</v>
      </c>
      <c r="L30" s="28">
        <f t="shared" si="1"/>
        <v>8441567794.8110771</v>
      </c>
      <c r="M30" s="28">
        <f>K30/'11. Precios'!H30</f>
        <v>6613594823.4449158</v>
      </c>
      <c r="N30" s="33">
        <f t="shared" si="2"/>
        <v>9.8909299430054734E-2</v>
      </c>
      <c r="O30" s="33">
        <f t="shared" si="3"/>
        <v>0.64583947341689663</v>
      </c>
      <c r="P30" s="73"/>
      <c r="Q30" s="14"/>
      <c r="S30" s="70"/>
    </row>
    <row r="31" spans="1:19" x14ac:dyDescent="0.4">
      <c r="A31" s="46">
        <v>1989</v>
      </c>
      <c r="B31" s="28">
        <f>'1. PIB'!B31/'11. Precios'!H31</f>
        <v>1908916250.5990334</v>
      </c>
      <c r="C31" s="28">
        <f>'2. Consumo Intermedio'!B31/'11. Precios'!H31</f>
        <v>1539747836.8459425</v>
      </c>
      <c r="D31" s="28">
        <f>'3. Remuneraciones'!B31/'11. Precios'!H31</f>
        <v>910108082.95818353</v>
      </c>
      <c r="E31" s="28">
        <f>'4. Capital fijo constante'!B31/'11. Precios'!H31</f>
        <v>6931000550.1093626</v>
      </c>
      <c r="F31" s="28">
        <f>'5. Consumo capital fijo'!B31/'11. Precios'!H31</f>
        <v>324982233.38577902</v>
      </c>
      <c r="G31" s="28">
        <f t="shared" si="0"/>
        <v>673825934.25507092</v>
      </c>
      <c r="I31" s="28">
        <f>('2. Consumo Intermedio'!B31+'3. Remuneraciones'!B31)/7</f>
        <v>269727.17109646427</v>
      </c>
      <c r="J31" s="28">
        <f>I31/'11. Precios'!H31</f>
        <v>349979417.11487514</v>
      </c>
      <c r="K31" s="28">
        <f>I31+'4. Capital fijo constante'!B30</f>
        <v>3633582.9487586482</v>
      </c>
      <c r="L31" s="28">
        <f t="shared" si="1"/>
        <v>7280979967.2242374</v>
      </c>
      <c r="M31" s="28">
        <f>K31/'11. Precios'!H31</f>
        <v>4714687205.1325598</v>
      </c>
      <c r="N31" s="33">
        <f t="shared" si="2"/>
        <v>0.14292060213910318</v>
      </c>
      <c r="O31" s="33">
        <f t="shared" si="3"/>
        <v>0.74038012283649945</v>
      </c>
      <c r="P31" s="73"/>
      <c r="Q31" s="14"/>
      <c r="S31" s="70"/>
    </row>
    <row r="32" spans="1:19" x14ac:dyDescent="0.4">
      <c r="A32" s="46">
        <v>1990</v>
      </c>
      <c r="B32" s="28">
        <f>'1. PIB'!B32/'11. Precios'!H32</f>
        <v>2046378875.3375719</v>
      </c>
      <c r="C32" s="28">
        <f>'2. Consumo Intermedio'!B32/'11. Precios'!H32</f>
        <v>1617790967.3647869</v>
      </c>
      <c r="D32" s="28">
        <f>'3. Remuneraciones'!B32/'11. Precios'!H32</f>
        <v>886733511.92532825</v>
      </c>
      <c r="E32" s="28">
        <f>'4. Capital fijo constante'!B32/'11. Precios'!H32</f>
        <v>6341341173.373807</v>
      </c>
      <c r="F32" s="28">
        <f>'5. Consumo capital fijo'!B32/'11. Precios'!H32</f>
        <v>302229153.80078888</v>
      </c>
      <c r="G32" s="28">
        <f t="shared" si="0"/>
        <v>857416209.61145473</v>
      </c>
      <c r="I32" s="28">
        <f>('2. Consumo Intermedio'!B32+'3. Remuneraciones'!B32)/7</f>
        <v>387852.81433774612</v>
      </c>
      <c r="J32" s="28">
        <f>I32/'11. Precios'!H32</f>
        <v>357789211.32715935</v>
      </c>
      <c r="K32" s="28">
        <f>I32+'4. Capital fijo constante'!B31</f>
        <v>5729536.0100538228</v>
      </c>
      <c r="L32" s="28">
        <f t="shared" si="1"/>
        <v>6699130384.7009659</v>
      </c>
      <c r="M32" s="28">
        <f>K32/'11. Precios'!H32</f>
        <v>5285422960.7899284</v>
      </c>
      <c r="N32" s="33">
        <f t="shared" si="2"/>
        <v>0.16222281849006656</v>
      </c>
      <c r="O32" s="33">
        <f t="shared" si="3"/>
        <v>0.96693786586432484</v>
      </c>
      <c r="P32" s="73"/>
      <c r="Q32" s="14"/>
      <c r="S32" s="70"/>
    </row>
    <row r="33" spans="1:19" x14ac:dyDescent="0.4">
      <c r="A33" s="46">
        <v>1991</v>
      </c>
      <c r="B33" s="28">
        <f>'1. PIB'!B33/'11. Precios'!H33</f>
        <v>2030394943.3763373</v>
      </c>
      <c r="C33" s="28">
        <f>'2. Consumo Intermedio'!B33/'11. Precios'!H33</f>
        <v>1704811491.7987144</v>
      </c>
      <c r="D33" s="28">
        <f>'3. Remuneraciones'!B33/'11. Precios'!H33</f>
        <v>991777622.49706244</v>
      </c>
      <c r="E33" s="28">
        <f>'4. Capital fijo constante'!B33/'11. Precios'!H33</f>
        <v>5990844640.9656677</v>
      </c>
      <c r="F33" s="28">
        <f>'5. Consumo capital fijo'!B33/'11. Precios'!H33</f>
        <v>288556990.02706546</v>
      </c>
      <c r="G33" s="28">
        <f t="shared" si="0"/>
        <v>750060330.85220933</v>
      </c>
      <c r="I33" s="28">
        <f>('2. Consumo Intermedio'!B33+'3. Remuneraciones'!B33)/7</f>
        <v>560436.52556784858</v>
      </c>
      <c r="J33" s="28">
        <f>I33/'11. Precios'!H33</f>
        <v>385227016.32796806</v>
      </c>
      <c r="K33" s="28">
        <f>I33+'4. Capital fijo constante'!B32</f>
        <v>7434615.3518262636</v>
      </c>
      <c r="L33" s="28">
        <f t="shared" si="1"/>
        <v>6376071657.2936354</v>
      </c>
      <c r="M33" s="28">
        <f>K33/'11. Precios'!H33</f>
        <v>5110328393.7966843</v>
      </c>
      <c r="N33" s="33">
        <f t="shared" si="2"/>
        <v>0.14677341122787552</v>
      </c>
      <c r="O33" s="33">
        <f t="shared" si="3"/>
        <v>0.75627874015117835</v>
      </c>
      <c r="P33" s="73"/>
      <c r="Q33" s="14"/>
      <c r="S33" s="70"/>
    </row>
    <row r="34" spans="1:19" x14ac:dyDescent="0.4">
      <c r="A34" s="46">
        <v>1992</v>
      </c>
      <c r="B34" s="28">
        <f>'1. PIB'!B34/'11. Precios'!H34</f>
        <v>2099638440.8837922</v>
      </c>
      <c r="C34" s="28">
        <f>'2. Consumo Intermedio'!B34/'11. Precios'!H34</f>
        <v>1745412037.4944992</v>
      </c>
      <c r="D34" s="28">
        <f>'3. Remuneraciones'!B34/'11. Precios'!H34</f>
        <v>1119749956.5991745</v>
      </c>
      <c r="E34" s="28">
        <f>'4. Capital fijo constante'!B34/'11. Precios'!H34</f>
        <v>5869972841.5110979</v>
      </c>
      <c r="F34" s="28">
        <f>'5. Consumo capital fijo'!B34/'11. Precios'!H34</f>
        <v>283428986.88736016</v>
      </c>
      <c r="G34" s="28">
        <f t="shared" si="0"/>
        <v>696459497.39725757</v>
      </c>
      <c r="I34" s="28">
        <f>('2. Consumo Intermedio'!B34+'3. Remuneraciones'!B34)/7</f>
        <v>782584.16550970252</v>
      </c>
      <c r="J34" s="28">
        <f>I34/'11. Precios'!H34</f>
        <v>409308856.29909623</v>
      </c>
      <c r="K34" s="28">
        <f>I34+'4. Capital fijo constante'!B33</f>
        <v>9498193.4387210142</v>
      </c>
      <c r="L34" s="28">
        <f t="shared" si="1"/>
        <v>6279281697.810194</v>
      </c>
      <c r="M34" s="28">
        <f>K34/'11. Precios'!H34</f>
        <v>4967765595.8939524</v>
      </c>
      <c r="N34" s="33">
        <f t="shared" si="2"/>
        <v>0.14019572460764007</v>
      </c>
      <c r="O34" s="33">
        <f t="shared" si="3"/>
        <v>0.62197769537093373</v>
      </c>
      <c r="P34" s="73"/>
      <c r="Q34" s="14"/>
      <c r="S34" s="70"/>
    </row>
    <row r="35" spans="1:19" x14ac:dyDescent="0.4">
      <c r="A35" s="46">
        <v>1993</v>
      </c>
      <c r="B35" s="28">
        <f>'1. PIB'!B35/'11. Precios'!H35</f>
        <v>2005061670.9742057</v>
      </c>
      <c r="C35" s="28">
        <f>'2. Consumo Intermedio'!B35/'11. Precios'!H35</f>
        <v>1711358554.3916101</v>
      </c>
      <c r="D35" s="28">
        <f>'3. Remuneraciones'!B35/'11. Precios'!H35</f>
        <v>1136721640.3892858</v>
      </c>
      <c r="E35" s="28">
        <f>'4. Capital fijo constante'!B35/'11. Precios'!H35</f>
        <v>5851181554.1282463</v>
      </c>
      <c r="F35" s="28">
        <f>'5. Consumo capital fijo'!B35/'11. Precios'!H35</f>
        <v>283422739.25981081</v>
      </c>
      <c r="G35" s="28">
        <f t="shared" si="0"/>
        <v>584917291.32510924</v>
      </c>
      <c r="I35" s="28">
        <f>('2. Consumo Intermedio'!B35+'3. Remuneraciones'!B35)/7</f>
        <v>1074473.460293988</v>
      </c>
      <c r="J35" s="28">
        <f>I35/'11. Precios'!H35</f>
        <v>406868599.25441372</v>
      </c>
      <c r="K35" s="28">
        <f>I35+'4. Capital fijo constante'!B34</f>
        <v>12297655.482971182</v>
      </c>
      <c r="L35" s="28">
        <f t="shared" si="1"/>
        <v>6258050153.3826599</v>
      </c>
      <c r="M35" s="28">
        <f>K35/'11. Precios'!H35</f>
        <v>4656727267.233593</v>
      </c>
      <c r="N35" s="33">
        <f t="shared" ref="N35:N56" si="4">G35/M35</f>
        <v>0.12560694620034923</v>
      </c>
      <c r="O35" s="33">
        <f t="shared" si="3"/>
        <v>0.51456510595223326</v>
      </c>
      <c r="P35" s="73"/>
      <c r="Q35" s="14"/>
      <c r="S35" s="70"/>
    </row>
    <row r="36" spans="1:19" x14ac:dyDescent="0.4">
      <c r="A36" s="46">
        <v>1994</v>
      </c>
      <c r="B36" s="28">
        <f>'1. PIB'!B36/'11. Precios'!H36</f>
        <v>1981569774.5349026</v>
      </c>
      <c r="C36" s="28">
        <f>'2. Consumo Intermedio'!B36/'11. Precios'!H36</f>
        <v>1684178523.4475496</v>
      </c>
      <c r="D36" s="28">
        <f>'3. Remuneraciones'!B36/'11. Precios'!H36</f>
        <v>1034529819.6699245</v>
      </c>
      <c r="E36" s="28">
        <f>'4. Capital fijo constante'!B36/'11. Precios'!H36</f>
        <v>6335928196.8943205</v>
      </c>
      <c r="F36" s="28">
        <f>'5. Consumo capital fijo'!B36/'11. Precios'!H36</f>
        <v>308707025.04461294</v>
      </c>
      <c r="G36" s="28">
        <f t="shared" si="0"/>
        <v>638332929.82036519</v>
      </c>
      <c r="I36" s="28">
        <f>('2. Consumo Intermedio'!B36+'3. Remuneraciones'!B36)/7</f>
        <v>1649447.6404451919</v>
      </c>
      <c r="J36" s="28">
        <f>I36/'11. Precios'!H36</f>
        <v>388386906.15963912</v>
      </c>
      <c r="K36" s="28">
        <f>I36+'4. Capital fijo constante'!B35</f>
        <v>17101461.639051478</v>
      </c>
      <c r="L36" s="28">
        <f t="shared" si="1"/>
        <v>6724315103.0539598</v>
      </c>
      <c r="M36" s="28">
        <f>K36/'11. Precios'!H36</f>
        <v>4026792735.9041595</v>
      </c>
      <c r="N36" s="33">
        <f t="shared" si="4"/>
        <v>0.15852142677441194</v>
      </c>
      <c r="O36" s="33">
        <f t="shared" si="3"/>
        <v>0.61702709548191725</v>
      </c>
      <c r="P36" s="73"/>
      <c r="Q36" s="14"/>
      <c r="S36" s="70"/>
    </row>
    <row r="37" spans="1:19" x14ac:dyDescent="0.4">
      <c r="A37" s="46">
        <v>1995</v>
      </c>
      <c r="B37" s="28">
        <f>'1. PIB'!B37/'11. Precios'!H37</f>
        <v>1953127196.3824589</v>
      </c>
      <c r="C37" s="28">
        <f>'2. Consumo Intermedio'!B37/'11. Precios'!H37</f>
        <v>1627288179.1988003</v>
      </c>
      <c r="D37" s="28">
        <f>'3. Remuneraciones'!B37/'11. Precios'!H37</f>
        <v>1035789382.0020465</v>
      </c>
      <c r="E37" s="28">
        <f>'4. Capital fijo constante'!B37/'11. Precios'!H37</f>
        <v>5605851325.3733978</v>
      </c>
      <c r="F37" s="28">
        <f>'5. Consumo capital fijo'!B37/'11. Precios'!H37</f>
        <v>272784873.29210401</v>
      </c>
      <c r="G37" s="28">
        <f t="shared" si="0"/>
        <v>644552941.08830845</v>
      </c>
      <c r="I37" s="28">
        <f>('2. Consumo Intermedio'!B37+'3. Remuneraciones'!B37)/7</f>
        <v>2583868.6517968504</v>
      </c>
      <c r="J37" s="28">
        <f>I37/'11. Precios'!H37</f>
        <v>380439651.60012102</v>
      </c>
      <c r="K37" s="28">
        <f>I37+'4. Capital fijo constante'!B36</f>
        <v>29492041.014595043</v>
      </c>
      <c r="L37" s="28">
        <f t="shared" si="1"/>
        <v>5986290976.9735184</v>
      </c>
      <c r="M37" s="28">
        <f>K37/'11. Precios'!H37</f>
        <v>4342303468.392849</v>
      </c>
      <c r="N37" s="33">
        <f t="shared" si="4"/>
        <v>0.14843571983854623</v>
      </c>
      <c r="O37" s="33">
        <f t="shared" si="3"/>
        <v>0.62228185796080593</v>
      </c>
      <c r="P37" s="73"/>
      <c r="Q37" s="14"/>
      <c r="S37" s="70"/>
    </row>
    <row r="38" spans="1:19" x14ac:dyDescent="0.4">
      <c r="A38" s="46">
        <v>1996</v>
      </c>
      <c r="B38" s="28">
        <f>'1. PIB'!B38/'11. Precios'!H38</f>
        <v>2100153564.5269072</v>
      </c>
      <c r="C38" s="28">
        <f>'2. Consumo Intermedio'!B38/'11. Precios'!H38</f>
        <v>1605856254.6360164</v>
      </c>
      <c r="D38" s="28">
        <f>'3. Remuneraciones'!B38/'11. Precios'!H38</f>
        <v>920303847.09797418</v>
      </c>
      <c r="E38" s="28">
        <f>'4. Capital fijo constante'!B38/'11. Precios'!H38</f>
        <v>6624714986.7035646</v>
      </c>
      <c r="F38" s="28">
        <f>'5. Consumo capital fijo'!B38/'11. Precios'!H38</f>
        <v>319559107.84523416</v>
      </c>
      <c r="G38" s="28">
        <f t="shared" si="0"/>
        <v>860290609.58369887</v>
      </c>
      <c r="I38" s="28">
        <f>('2. Consumo Intermedio'!B38+'3. Remuneraciones'!B38)/7</f>
        <v>4898999.4145377204</v>
      </c>
      <c r="J38" s="28">
        <f>I38/'11. Precios'!H38</f>
        <v>360880014.53342718</v>
      </c>
      <c r="K38" s="28">
        <f>I38+'4. Capital fijo constante'!B37</f>
        <v>42972800.200926468</v>
      </c>
      <c r="L38" s="28">
        <f t="shared" si="1"/>
        <v>6985595001.2369919</v>
      </c>
      <c r="M38" s="28">
        <f>K38/'11. Precios'!H38</f>
        <v>3165549421.1802793</v>
      </c>
      <c r="N38" s="33">
        <f t="shared" si="4"/>
        <v>0.27176660197677105</v>
      </c>
      <c r="O38" s="33">
        <f t="shared" si="3"/>
        <v>0.93478975698785016</v>
      </c>
      <c r="P38" s="73"/>
      <c r="Q38" s="14"/>
      <c r="S38" s="70"/>
    </row>
    <row r="39" spans="1:19" x14ac:dyDescent="0.4">
      <c r="A39" s="46">
        <v>1997</v>
      </c>
      <c r="B39" s="28">
        <f>'1. PIB'!B39/'11. Precios'!H39</f>
        <v>2059249109.8231292</v>
      </c>
      <c r="C39" s="28">
        <f>'2. Consumo Intermedio'!B39/'11. Precios'!H39</f>
        <v>1604273646.7466114</v>
      </c>
      <c r="D39" s="28">
        <f>'3. Remuneraciones'!B39/'11. Precios'!H39</f>
        <v>938660868.19816136</v>
      </c>
      <c r="E39" s="28">
        <f>'4. Capital fijo constante'!B39/'11. Precios'!H39</f>
        <v>6051746328.6272249</v>
      </c>
      <c r="F39" s="28">
        <f>'5. Consumo capital fijo'!B39/'11. Precios'!H39</f>
        <v>285734622.01570874</v>
      </c>
      <c r="G39" s="28">
        <f t="shared" si="0"/>
        <v>834853619.60925913</v>
      </c>
      <c r="I39" s="28">
        <f>('2. Consumo Intermedio'!B39+'3. Remuneraciones'!B39)/7</f>
        <v>7399277.2993010031</v>
      </c>
      <c r="J39" s="28">
        <f>I39/'11. Precios'!H39</f>
        <v>363276359.2778247</v>
      </c>
      <c r="K39" s="28">
        <f>I39+'4. Capital fijo constante'!B38</f>
        <v>97330760.158776075</v>
      </c>
      <c r="L39" s="28">
        <f t="shared" si="1"/>
        <v>6415022687.9050493</v>
      </c>
      <c r="M39" s="28">
        <f>K39/'11. Precios'!H39</f>
        <v>4778569955.6852026</v>
      </c>
      <c r="N39" s="33">
        <f t="shared" si="4"/>
        <v>0.17470783672759874</v>
      </c>
      <c r="O39" s="33">
        <f t="shared" si="3"/>
        <v>0.88940920826052017</v>
      </c>
      <c r="P39" s="73"/>
      <c r="Q39" s="14"/>
      <c r="S39" s="70"/>
    </row>
    <row r="40" spans="1:19" x14ac:dyDescent="0.4">
      <c r="A40" s="46">
        <v>1998</v>
      </c>
      <c r="B40" s="28">
        <f>'1. PIB'!B40/'11. Precios'!H40</f>
        <v>1808373808.9634745</v>
      </c>
      <c r="C40" s="28">
        <f>'2. Consumo Intermedio'!B40/'11. Precios'!H40</f>
        <v>1426327986.4314997</v>
      </c>
      <c r="D40" s="28">
        <f>'3. Remuneraciones'!B40/'11. Precios'!H40</f>
        <v>925672715.79546249</v>
      </c>
      <c r="E40" s="28">
        <f>'4. Capital fijo constante'!B40/'11. Precios'!H40</f>
        <v>5890602722.0327196</v>
      </c>
      <c r="F40" s="28">
        <f>'5. Consumo capital fijo'!B40/'11. Precios'!H40</f>
        <v>272191686.50254399</v>
      </c>
      <c r="G40" s="28">
        <f t="shared" si="0"/>
        <v>610509406.6654681</v>
      </c>
      <c r="I40" s="28">
        <f>('2. Consumo Intermedio'!B40+'3. Remuneraciones'!B40)/7</f>
        <v>9292526.7142857146</v>
      </c>
      <c r="J40" s="28">
        <f>I40/'11. Precios'!H40</f>
        <v>336000100.31813747</v>
      </c>
      <c r="K40" s="28">
        <f>I40+'4. Capital fijo constante'!B39</f>
        <v>132555568.98754881</v>
      </c>
      <c r="L40" s="28">
        <f t="shared" si="1"/>
        <v>6226602822.3508568</v>
      </c>
      <c r="M40" s="28">
        <f>K40/'11. Precios'!H40</f>
        <v>4792957378.2202177</v>
      </c>
      <c r="N40" s="33">
        <f t="shared" si="4"/>
        <v>0.12737634793910274</v>
      </c>
      <c r="O40" s="33">
        <f t="shared" si="3"/>
        <v>0.65953051899216486</v>
      </c>
      <c r="P40" s="73"/>
      <c r="Q40" s="14"/>
      <c r="S40" s="70"/>
    </row>
    <row r="41" spans="1:19" x14ac:dyDescent="0.4">
      <c r="A41" s="46">
        <v>1999</v>
      </c>
      <c r="B41" s="28">
        <f>'1. PIB'!B41/'11. Precios'!H41</f>
        <v>1736497390.8116417</v>
      </c>
      <c r="C41" s="28">
        <f>'2. Consumo Intermedio'!B41/'11. Precios'!H41</f>
        <v>1250901415.3474669</v>
      </c>
      <c r="D41" s="28">
        <f>'3. Remuneraciones'!B41/'11. Precios'!H41</f>
        <v>875044767.86233699</v>
      </c>
      <c r="E41" s="28">
        <f>'4. Capital fijo constante'!B41/'11. Precios'!H41</f>
        <v>5707772114.1838188</v>
      </c>
      <c r="F41" s="28">
        <f>'5. Consumo capital fijo'!B41/'11. Precios'!H41</f>
        <v>263092808.4399026</v>
      </c>
      <c r="G41" s="28">
        <f t="shared" si="0"/>
        <v>598359814.50940216</v>
      </c>
      <c r="I41" s="28">
        <f>('2. Consumo Intermedio'!B41+'3. Remuneraciones'!B41)/7</f>
        <v>10379138.285714285</v>
      </c>
      <c r="J41" s="28">
        <f>I41/'11. Precios'!H41</f>
        <v>303706597.60140055</v>
      </c>
      <c r="K41" s="28">
        <f>I41+'4. Capital fijo constante'!B40</f>
        <v>173291539.51983494</v>
      </c>
      <c r="L41" s="28">
        <f t="shared" si="1"/>
        <v>6011478711.7852192</v>
      </c>
      <c r="M41" s="28">
        <f>K41/'11. Precios'!H41</f>
        <v>5070727685.8539085</v>
      </c>
      <c r="N41" s="33">
        <f t="shared" si="4"/>
        <v>0.11800275060691583</v>
      </c>
      <c r="O41" s="33">
        <f t="shared" si="3"/>
        <v>0.68380480232016749</v>
      </c>
      <c r="P41" s="73"/>
      <c r="Q41" s="14"/>
      <c r="S41" s="70"/>
    </row>
    <row r="42" spans="1:19" x14ac:dyDescent="0.4">
      <c r="A42" s="46">
        <v>2000</v>
      </c>
      <c r="B42" s="28">
        <f>'1. PIB'!B42/'11. Precios'!H42</f>
        <v>2005778754.2022648</v>
      </c>
      <c r="C42" s="28">
        <f>'2. Consumo Intermedio'!B42/'11. Precios'!H42</f>
        <v>1286972262.45858</v>
      </c>
      <c r="D42" s="28">
        <f>'3. Remuneraciones'!B42/'11. Precios'!H42</f>
        <v>927800955.16690791</v>
      </c>
      <c r="E42" s="28">
        <f>'4. Capital fijo constante'!B42/'11. Precios'!H42</f>
        <v>5849748004.4085531</v>
      </c>
      <c r="F42" s="28">
        <f>'5. Consumo capital fijo'!B42/'11. Precios'!H42</f>
        <v>270413555.15960711</v>
      </c>
      <c r="G42" s="28">
        <f t="shared" si="0"/>
        <v>807564243.87574971</v>
      </c>
      <c r="I42" s="28">
        <f>('2. Consumo Intermedio'!B42+'3. Remuneraciones'!B42)/7</f>
        <v>12565072.857142856</v>
      </c>
      <c r="J42" s="28">
        <f>I42/'11. Precios'!H42</f>
        <v>316396173.94649827</v>
      </c>
      <c r="K42" s="28">
        <f>I42+'4. Capital fijo constante'!B41</f>
        <v>207627532.95624629</v>
      </c>
      <c r="L42" s="28">
        <f t="shared" si="1"/>
        <v>6166144178.355051</v>
      </c>
      <c r="M42" s="28">
        <f>K42/'11. Precios'!H42</f>
        <v>5228187514.7236099</v>
      </c>
      <c r="N42" s="33">
        <f t="shared" si="4"/>
        <v>0.15446351945133741</v>
      </c>
      <c r="O42" s="33">
        <f t="shared" si="3"/>
        <v>0.87040678216425416</v>
      </c>
      <c r="P42" s="73"/>
      <c r="Q42" s="14"/>
      <c r="S42" s="70"/>
    </row>
    <row r="43" spans="1:19" x14ac:dyDescent="0.4">
      <c r="A43" s="46">
        <v>2001</v>
      </c>
      <c r="B43" s="28">
        <f>'1. PIB'!B43/'11. Precios'!H43</f>
        <v>1990299965.9974949</v>
      </c>
      <c r="C43" s="28">
        <f>'2. Consumo Intermedio'!B43/'11. Precios'!H43</f>
        <v>1301051320.7385683</v>
      </c>
      <c r="D43" s="28">
        <f>'3. Remuneraciones'!B43/'11. Precios'!H43</f>
        <v>982459385.57090044</v>
      </c>
      <c r="E43" s="28">
        <f>'4. Capital fijo constante'!B43/'11. Precios'!H43</f>
        <v>6040256614.5123377</v>
      </c>
      <c r="F43" s="28">
        <f>'5. Consumo capital fijo'!B43/'11. Precios'!H43</f>
        <v>278864022.26958263</v>
      </c>
      <c r="G43" s="28">
        <f t="shared" si="0"/>
        <v>728976558.15701199</v>
      </c>
      <c r="I43" s="28">
        <f>('2. Consumo Intermedio'!B43+'3. Remuneraciones'!B43)/7</f>
        <v>14578435.714285715</v>
      </c>
      <c r="J43" s="28">
        <f>I43/'11. Precios'!H43</f>
        <v>326215815.18706697</v>
      </c>
      <c r="K43" s="28">
        <f>I43+'4. Capital fijo constante'!B42</f>
        <v>246890062.47797903</v>
      </c>
      <c r="L43" s="28">
        <f t="shared" si="1"/>
        <v>6366472429.6994047</v>
      </c>
      <c r="M43" s="28">
        <f>K43/'11. Precios'!H43</f>
        <v>5524560012.5613985</v>
      </c>
      <c r="N43" s="33">
        <f t="shared" si="4"/>
        <v>0.13195196658186548</v>
      </c>
      <c r="O43" s="33">
        <f t="shared" si="3"/>
        <v>0.74199154577103321</v>
      </c>
      <c r="P43" s="73"/>
      <c r="Q43" s="14"/>
      <c r="S43" s="70"/>
    </row>
    <row r="44" spans="1:19" x14ac:dyDescent="0.4">
      <c r="A44" s="46">
        <v>2002</v>
      </c>
      <c r="B44" s="28">
        <f>'1. PIB'!B44/'11. Precios'!H44</f>
        <v>1970942770.3918326</v>
      </c>
      <c r="C44" s="28">
        <f>'2. Consumo Intermedio'!B44/'11. Precios'!H44</f>
        <v>1242436290.3679199</v>
      </c>
      <c r="D44" s="28">
        <f>'3. Remuneraciones'!B44/'11. Precios'!H44</f>
        <v>924525739.56565142</v>
      </c>
      <c r="E44" s="28">
        <f>'4. Capital fijo constante'!B44/'11. Precios'!H44</f>
        <v>6800541640.990099</v>
      </c>
      <c r="F44" s="28">
        <f>'5. Consumo capital fijo'!B44/'11. Precios'!H44</f>
        <v>314254742.19283611</v>
      </c>
      <c r="G44" s="28">
        <f t="shared" si="0"/>
        <v>732162288.63334513</v>
      </c>
      <c r="I44" s="28">
        <f>('2. Consumo Intermedio'!B44+'3. Remuneraciones'!B44)/7</f>
        <v>16937908.999999996</v>
      </c>
      <c r="J44" s="28">
        <f>I44/'11. Precios'!H44</f>
        <v>309566004.27622443</v>
      </c>
      <c r="K44" s="28">
        <f>I44+'4. Capital fijo constante'!B43</f>
        <v>286874216.96827251</v>
      </c>
      <c r="L44" s="28">
        <f t="shared" si="1"/>
        <v>7110107645.2663231</v>
      </c>
      <c r="M44" s="28">
        <f>K44/'11. Precios'!H44</f>
        <v>5243061884.2466803</v>
      </c>
      <c r="N44" s="33">
        <f t="shared" si="4"/>
        <v>0.13964402953800759</v>
      </c>
      <c r="O44" s="33">
        <f t="shared" si="3"/>
        <v>0.79193283355996125</v>
      </c>
      <c r="P44" s="73"/>
      <c r="Q44" s="14"/>
      <c r="S44" s="70"/>
    </row>
    <row r="45" spans="1:19" x14ac:dyDescent="0.4">
      <c r="A45" s="46">
        <v>2003</v>
      </c>
      <c r="B45" s="28">
        <f>'1. PIB'!B45/'11. Precios'!H45</f>
        <v>1871392051.3345928</v>
      </c>
      <c r="C45" s="28">
        <f>'2. Consumo Intermedio'!B45/'11. Precios'!H45</f>
        <v>1350302995.0768952</v>
      </c>
      <c r="D45" s="28">
        <f>'3. Remuneraciones'!B45/'11. Precios'!H45</f>
        <v>822878157.78495216</v>
      </c>
      <c r="E45" s="28">
        <f>'4. Capital fijo constante'!B45/'11. Precios'!H45</f>
        <v>7192175376.945693</v>
      </c>
      <c r="F45" s="28">
        <f>'5. Consumo capital fijo'!B45/'11. Precios'!H45</f>
        <v>338169419.07913363</v>
      </c>
      <c r="G45" s="28">
        <f t="shared" si="0"/>
        <v>710344474.47050714</v>
      </c>
      <c r="I45" s="28">
        <f>('2. Consumo Intermedio'!B45+'3. Remuneraciones'!B45)/7</f>
        <v>22267716.748003494</v>
      </c>
      <c r="J45" s="28">
        <f>I45/'11. Precios'!H45</f>
        <v>310454450.40883529</v>
      </c>
      <c r="K45" s="28">
        <f>I45+'4. Capital fijo constante'!B44</f>
        <v>394359464.144853</v>
      </c>
      <c r="L45" s="28">
        <f t="shared" si="1"/>
        <v>7502629827.3545284</v>
      </c>
      <c r="M45" s="28">
        <f>K45/'11. Precios'!H45</f>
        <v>5498123228.8034277</v>
      </c>
      <c r="N45" s="33">
        <f t="shared" si="4"/>
        <v>0.1291976270646632</v>
      </c>
      <c r="O45" s="33">
        <f t="shared" si="3"/>
        <v>0.86324380802940925</v>
      </c>
      <c r="P45" s="73"/>
      <c r="Q45" s="14"/>
      <c r="S45" s="70"/>
    </row>
    <row r="46" spans="1:19" x14ac:dyDescent="0.4">
      <c r="A46" s="46">
        <v>2004</v>
      </c>
      <c r="B46" s="28">
        <f>'1. PIB'!B46/'11. Precios'!H46</f>
        <v>2435548358.1963162</v>
      </c>
      <c r="C46" s="28">
        <f>'2. Consumo Intermedio'!B46/'11. Precios'!H46</f>
        <v>1757369996.5123436</v>
      </c>
      <c r="D46" s="28">
        <f>'3. Remuneraciones'!B46/'11. Precios'!H46</f>
        <v>1033041417.8230177</v>
      </c>
      <c r="E46" s="28">
        <f>'4. Capital fijo constante'!B46/'11. Precios'!H46</f>
        <v>7504167447.9632778</v>
      </c>
      <c r="F46" s="28">
        <f>'5. Consumo capital fijo'!B46/'11. Precios'!H46</f>
        <v>358751309.88611954</v>
      </c>
      <c r="G46" s="28">
        <f t="shared" si="0"/>
        <v>1043755630.4871789</v>
      </c>
      <c r="I46" s="28">
        <f>('2. Consumo Intermedio'!B46+'3. Remuneraciones'!B46)/7</f>
        <v>34810189.526525564</v>
      </c>
      <c r="J46" s="28">
        <f>I46/'11. Precios'!H46</f>
        <v>398630202.04790884</v>
      </c>
      <c r="K46" s="28">
        <f>I46+'4. Capital fijo constante'!B45</f>
        <v>550677570.02272129</v>
      </c>
      <c r="L46" s="28">
        <f t="shared" si="1"/>
        <v>7902797650.0111866</v>
      </c>
      <c r="M46" s="28">
        <f>K46/'11. Precios'!H46</f>
        <v>6306105022.327898</v>
      </c>
      <c r="N46" s="33">
        <f t="shared" si="4"/>
        <v>0.16551510429838617</v>
      </c>
      <c r="O46" s="33">
        <f t="shared" si="3"/>
        <v>1.0103715228443986</v>
      </c>
      <c r="P46" s="73"/>
      <c r="Q46" s="14"/>
      <c r="S46" s="70"/>
    </row>
    <row r="47" spans="1:19" x14ac:dyDescent="0.4">
      <c r="A47" s="46">
        <v>2005</v>
      </c>
      <c r="B47" s="28">
        <f>'1. PIB'!B47/'11. Precios'!H47</f>
        <v>3003124271.7912526</v>
      </c>
      <c r="C47" s="28">
        <f>'2. Consumo Intermedio'!B47/'11. Precios'!H47</f>
        <v>2166904415.2965775</v>
      </c>
      <c r="D47" s="28">
        <f>'3. Remuneraciones'!B47/'11. Precios'!H47</f>
        <v>1199144556.6963475</v>
      </c>
      <c r="E47" s="28">
        <f>'4. Capital fijo constante'!B47/'11. Precios'!H47</f>
        <v>7633782137.9808607</v>
      </c>
      <c r="F47" s="28">
        <f>'5. Consumo capital fijo'!B47/'11. Precios'!H47</f>
        <v>369002322.30683798</v>
      </c>
      <c r="G47" s="28">
        <f t="shared" si="0"/>
        <v>1434977392.7880671</v>
      </c>
      <c r="I47" s="28">
        <f>('2. Consumo Intermedio'!B47+'3. Remuneraciones'!B47)/7</f>
        <v>48690773.740529053</v>
      </c>
      <c r="J47" s="28">
        <f>I47/'11. Precios'!H47</f>
        <v>480864138.85613215</v>
      </c>
      <c r="K47" s="28">
        <f>I47+'4. Capital fijo constante'!B46</f>
        <v>703988565.42915487</v>
      </c>
      <c r="L47" s="28">
        <f t="shared" si="1"/>
        <v>8114646276.8369932</v>
      </c>
      <c r="M47" s="28">
        <f>K47/'11. Precios'!H47</f>
        <v>6952505151.8718405</v>
      </c>
      <c r="N47" s="33">
        <f t="shared" si="4"/>
        <v>0.20639717072366706</v>
      </c>
      <c r="O47" s="33">
        <f t="shared" si="3"/>
        <v>1.1966675617003515</v>
      </c>
      <c r="P47" s="73"/>
      <c r="Q47" s="14"/>
      <c r="S47" s="70"/>
    </row>
    <row r="48" spans="1:19" x14ac:dyDescent="0.4">
      <c r="A48" s="46">
        <v>2006</v>
      </c>
      <c r="B48" s="28">
        <f>'1. PIB'!B48/'11. Precios'!H48</f>
        <v>3422988460.1116734</v>
      </c>
      <c r="C48" s="28">
        <f>'2. Consumo Intermedio'!B48/'11. Precios'!H48</f>
        <v>2469857433.9386492</v>
      </c>
      <c r="D48" s="28">
        <f>'3. Remuneraciones'!B48/'11. Precios'!H48</f>
        <v>1429946575.3489137</v>
      </c>
      <c r="E48" s="28">
        <f>'4. Capital fijo constante'!B48/'11. Precios'!H48</f>
        <v>7791051612.0614243</v>
      </c>
      <c r="F48" s="28">
        <f>'5. Consumo capital fijo'!B48/'11. Precios'!H48</f>
        <v>378127868.41422242</v>
      </c>
      <c r="G48" s="28">
        <f t="shared" si="0"/>
        <v>1614914016.3485374</v>
      </c>
      <c r="I48" s="28">
        <f>('2. Consumo Intermedio'!B48+'3. Remuneraciones'!B48)/7</f>
        <v>64114198.456258379</v>
      </c>
      <c r="J48" s="28">
        <f>I48/'11. Precios'!H48</f>
        <v>557114858.46965182</v>
      </c>
      <c r="K48" s="28">
        <f>I48+'4. Capital fijo constante'!B47</f>
        <v>837086705.30423558</v>
      </c>
      <c r="L48" s="28">
        <f t="shared" si="1"/>
        <v>8348166470.5310764</v>
      </c>
      <c r="M48" s="28">
        <f>K48/'11. Precios'!H48</f>
        <v>7273793521.2675848</v>
      </c>
      <c r="N48" s="33">
        <f t="shared" si="4"/>
        <v>0.22201812735359452</v>
      </c>
      <c r="O48" s="33">
        <f t="shared" si="3"/>
        <v>1.1293526934420546</v>
      </c>
      <c r="P48" s="73"/>
      <c r="Q48" s="14"/>
      <c r="S48" s="70"/>
    </row>
    <row r="49" spans="1:19" x14ac:dyDescent="0.4">
      <c r="A49" s="46">
        <v>2007</v>
      </c>
      <c r="B49" s="28">
        <f>'1. PIB'!B49/'11. Precios'!H49</f>
        <v>3620567357.2408667</v>
      </c>
      <c r="C49" s="28">
        <f>'2. Consumo Intermedio'!B49/'11. Precios'!H49</f>
        <v>2612420493.5430093</v>
      </c>
      <c r="D49" s="28">
        <f>'3. Remuneraciones'!B49/'11. Precios'!H49</f>
        <v>1565649098.0486341</v>
      </c>
      <c r="E49" s="28">
        <f>'4. Capital fijo constante'!B49/'11. Precios'!H49</f>
        <v>7857196078.700757</v>
      </c>
      <c r="F49" s="28">
        <f>'5. Consumo capital fijo'!B49/'11. Precios'!H49</f>
        <v>382492822.48446399</v>
      </c>
      <c r="G49" s="28">
        <f t="shared" si="0"/>
        <v>1672425436.7077684</v>
      </c>
      <c r="I49" s="28">
        <f>('2. Consumo Intermedio'!B49+'3. Remuneraciones'!B49)/7</f>
        <v>81535676.150290608</v>
      </c>
      <c r="J49" s="28">
        <f>I49/'11. Precios'!H49</f>
        <v>596867084.51309192</v>
      </c>
      <c r="K49" s="28">
        <f>I49+'4. Capital fijo constante'!B48</f>
        <v>978149761.45899987</v>
      </c>
      <c r="L49" s="28">
        <f t="shared" si="1"/>
        <v>8454063163.2138491</v>
      </c>
      <c r="M49" s="28">
        <f>K49/'11. Precios'!H49</f>
        <v>7160367386.4563732</v>
      </c>
      <c r="N49" s="33">
        <f t="shared" si="4"/>
        <v>0.23356698706146176</v>
      </c>
      <c r="O49" s="33">
        <f t="shared" si="3"/>
        <v>1.0681994061071645</v>
      </c>
      <c r="P49" s="73"/>
      <c r="Q49" s="14"/>
      <c r="S49" s="70"/>
    </row>
    <row r="50" spans="1:19" x14ac:dyDescent="0.4">
      <c r="A50" s="46">
        <v>2008</v>
      </c>
      <c r="B50" s="28">
        <f>'1. PIB'!B50/'11. Precios'!H50</f>
        <v>3773566272.072237</v>
      </c>
      <c r="C50" s="28">
        <f>'2. Consumo Intermedio'!B50/'11. Precios'!H50</f>
        <v>2722816865.480669</v>
      </c>
      <c r="D50" s="28">
        <f>'3. Remuneraciones'!B50/'11. Precios'!H50</f>
        <v>1536573252.6340475</v>
      </c>
      <c r="E50" s="28">
        <f>'4. Capital fijo constante'!B50/'11. Precios'!H50</f>
        <v>7478177660.5548258</v>
      </c>
      <c r="F50" s="28">
        <f>'5. Consumo capital fijo'!B50/'11. Precios'!H50</f>
        <v>364098108.59248859</v>
      </c>
      <c r="G50" s="28">
        <f t="shared" si="0"/>
        <v>1872894910.8457007</v>
      </c>
      <c r="I50" s="28">
        <f>('2. Consumo Intermedio'!B50+'3. Remuneraciones'!B50)/7</f>
        <v>109261388.80859555</v>
      </c>
      <c r="J50" s="28">
        <f>I50/'11. Precios'!H50</f>
        <v>608484302.5878166</v>
      </c>
      <c r="K50" s="28">
        <f>I50+'4. Capital fijo constante'!B49</f>
        <v>1182602190.3790097</v>
      </c>
      <c r="L50" s="28">
        <f t="shared" si="1"/>
        <v>8086661963.142642</v>
      </c>
      <c r="M50" s="28">
        <f>K50/'11. Precios'!H50</f>
        <v>6585994164.0700235</v>
      </c>
      <c r="N50" s="33">
        <f t="shared" si="4"/>
        <v>0.28437542824791784</v>
      </c>
      <c r="O50" s="33">
        <f t="shared" si="3"/>
        <v>1.2188777252468237</v>
      </c>
      <c r="P50" s="73"/>
      <c r="Q50" s="14"/>
      <c r="S50" s="70"/>
    </row>
    <row r="51" spans="1:19" x14ac:dyDescent="0.4">
      <c r="A51" s="46">
        <v>2009</v>
      </c>
      <c r="B51" s="28">
        <f>'1. PIB'!B51/'11. Precios'!H51</f>
        <v>3063095069.8361192</v>
      </c>
      <c r="C51" s="28">
        <f>'2. Consumo Intermedio'!B51/'11. Precios'!H51</f>
        <v>2210176346.562602</v>
      </c>
      <c r="D51" s="28">
        <f>'3. Remuneraciones'!B51/'11. Precios'!H51</f>
        <v>1449454108.953177</v>
      </c>
      <c r="E51" s="28">
        <f>'4. Capital fijo constante'!B51/'11. Precios'!H51</f>
        <v>7416066324.0674706</v>
      </c>
      <c r="F51" s="28">
        <f>'5. Consumo capital fijo'!B51/'11. Precios'!H51</f>
        <v>363016690.93440515</v>
      </c>
      <c r="G51" s="28">
        <f t="shared" si="0"/>
        <v>1250624269.9485369</v>
      </c>
      <c r="I51" s="28">
        <f>('2. Consumo Intermedio'!B51+'3. Remuneraciones'!B51)/7</f>
        <v>120714483.01027478</v>
      </c>
      <c r="J51" s="28">
        <f>I51/'11. Precios'!H51</f>
        <v>522804350.7879684</v>
      </c>
      <c r="K51" s="28">
        <f>I51+'4. Capital fijo constante'!B50</f>
        <v>1463519997.4248619</v>
      </c>
      <c r="L51" s="28">
        <f t="shared" si="1"/>
        <v>7938870674.8554392</v>
      </c>
      <c r="M51" s="28">
        <f>K51/'11. Precios'!H51</f>
        <v>6338382959.8457422</v>
      </c>
      <c r="N51" s="33">
        <f t="shared" si="4"/>
        <v>0.19730967312504788</v>
      </c>
      <c r="O51" s="33">
        <f t="shared" si="3"/>
        <v>0.86282432967247324</v>
      </c>
      <c r="P51" s="73"/>
      <c r="Q51" s="14"/>
      <c r="S51" s="70"/>
    </row>
    <row r="52" spans="1:19" x14ac:dyDescent="0.4">
      <c r="A52" s="46">
        <v>2010</v>
      </c>
      <c r="B52" s="28">
        <f>'1. PIB'!B52/'11. Precios'!H52</f>
        <v>3412167582.9044132</v>
      </c>
      <c r="C52" s="28">
        <f>'2. Consumo Intermedio'!B52/'11. Precios'!H52</f>
        <v>2462049629.6402917</v>
      </c>
      <c r="D52" s="28">
        <f>'3. Remuneraciones'!B52/'11. Precios'!H52</f>
        <v>1400043694.214375</v>
      </c>
      <c r="E52" s="28">
        <f>'4. Capital fijo constante'!B52/'11. Precios'!H52</f>
        <v>7285507818.4710817</v>
      </c>
      <c r="F52" s="28">
        <f>'5. Consumo capital fijo'!B52/'11. Precios'!H52</f>
        <v>360481698.77487284</v>
      </c>
      <c r="G52" s="28">
        <f t="shared" si="0"/>
        <v>1651642189.9151654</v>
      </c>
      <c r="I52" s="28">
        <f>('2. Consumo Intermedio'!B52+'3. Remuneraciones'!B52)/7</f>
        <v>164416254.32256815</v>
      </c>
      <c r="J52" s="28">
        <f>I52/'11. Precios'!H52</f>
        <v>551727617.69352376</v>
      </c>
      <c r="K52" s="28">
        <f>I52+'4. Capital fijo constante'!B51</f>
        <v>1876771193.470324</v>
      </c>
      <c r="L52" s="28">
        <f t="shared" si="1"/>
        <v>7837235436.1646051</v>
      </c>
      <c r="M52" s="28">
        <f>K52/'11. Precios'!H52</f>
        <v>6297835355.7290773</v>
      </c>
      <c r="N52" s="33">
        <f t="shared" si="4"/>
        <v>0.26225553648567251</v>
      </c>
      <c r="O52" s="33">
        <f t="shared" si="3"/>
        <v>1.1797076025130582</v>
      </c>
      <c r="P52" s="73"/>
      <c r="Q52" s="14"/>
      <c r="S52" s="70"/>
    </row>
    <row r="53" spans="1:19" x14ac:dyDescent="0.4">
      <c r="A53" s="46">
        <v>2011</v>
      </c>
      <c r="B53" s="28">
        <f>'1. PIB'!B53/'11. Precios'!H53</f>
        <v>3582621248.239831</v>
      </c>
      <c r="C53" s="28">
        <f>'2. Consumo Intermedio'!B53/'11. Precios'!H53</f>
        <v>2585040477.367846</v>
      </c>
      <c r="D53" s="28">
        <f>'3. Remuneraciones'!B53/'11. Precios'!H53</f>
        <v>1471374093.8697751</v>
      </c>
      <c r="E53" s="28">
        <f>'4. Capital fijo constante'!B53/'11. Precios'!H53</f>
        <v>7237838731.8908701</v>
      </c>
      <c r="F53" s="28">
        <f>'5. Consumo capital fijo'!B53/'11. Precios'!H53</f>
        <v>360428845.78016037</v>
      </c>
      <c r="G53" s="28">
        <f t="shared" si="0"/>
        <v>1750818308.5898955</v>
      </c>
      <c r="I53" s="28">
        <f>('2. Consumo Intermedio'!B53+'3. Remuneraciones'!B53)/7</f>
        <v>219573080.83182049</v>
      </c>
      <c r="J53" s="28">
        <f>I53/'11. Precios'!H53</f>
        <v>579487795.89108872</v>
      </c>
      <c r="K53" s="28">
        <f>I53+'4. Capital fijo constante'!B52</f>
        <v>2390673217.8131642</v>
      </c>
      <c r="L53" s="28">
        <f t="shared" si="1"/>
        <v>7817326527.7819586</v>
      </c>
      <c r="M53" s="28">
        <f>K53/'11. Precios'!H53</f>
        <v>6309361550.3237057</v>
      </c>
      <c r="N53" s="33">
        <f t="shared" si="4"/>
        <v>0.27749532098062579</v>
      </c>
      <c r="O53" s="33">
        <f t="shared" si="3"/>
        <v>1.1899205755248623</v>
      </c>
      <c r="P53" s="73"/>
      <c r="Q53" s="14"/>
      <c r="S53" s="70"/>
    </row>
    <row r="54" spans="1:19" x14ac:dyDescent="0.4">
      <c r="A54" s="46">
        <v>2012</v>
      </c>
      <c r="B54" s="28">
        <f>'1. PIB'!B54/'11. Precios'!H54</f>
        <v>3563888743.6592507</v>
      </c>
      <c r="C54" s="28">
        <f>'2. Consumo Intermedio'!B54/'11. Precios'!H54</f>
        <v>2571524038.0827641</v>
      </c>
      <c r="D54" s="28">
        <f>'3. Remuneraciones'!B54/'11. Precios'!H54</f>
        <v>1539213273.1180439</v>
      </c>
      <c r="E54" s="28">
        <f>'4. Capital fijo constante'!B54/'11. Precios'!H54</f>
        <v>7066413742.0146761</v>
      </c>
      <c r="F54" s="28">
        <f>'5. Consumo capital fijo'!B54/'11. Precios'!H54</f>
        <v>351304053.98861408</v>
      </c>
      <c r="G54" s="28">
        <f t="shared" si="0"/>
        <v>1673371416.5525928</v>
      </c>
      <c r="I54" s="28">
        <f>('2. Consumo Intermedio'!B54+'3. Remuneraciones'!B54)/7</f>
        <v>269485312.11451387</v>
      </c>
      <c r="J54" s="28">
        <f>I54/'11. Precios'!H54</f>
        <v>587248187.31440115</v>
      </c>
      <c r="K54" s="28">
        <f>I54+'4. Capital fijo constante'!B53</f>
        <v>3011966793.5085449</v>
      </c>
      <c r="L54" s="28">
        <f t="shared" si="1"/>
        <v>7653661929.3290768</v>
      </c>
      <c r="M54" s="28">
        <f>K54/'11. Precios'!H54</f>
        <v>6563519272.5733719</v>
      </c>
      <c r="N54" s="33">
        <f t="shared" si="4"/>
        <v>0.25495033183569987</v>
      </c>
      <c r="O54" s="33">
        <f t="shared" si="3"/>
        <v>1.0871602043573725</v>
      </c>
      <c r="P54" s="73"/>
      <c r="Q54" s="14"/>
      <c r="S54" s="70"/>
    </row>
    <row r="55" spans="1:19" x14ac:dyDescent="0.4">
      <c r="A55" s="46">
        <v>2013</v>
      </c>
      <c r="B55" s="28">
        <f>'1. PIB'!B55/'11. Precios'!H55</f>
        <v>3532950087.1171036</v>
      </c>
      <c r="C55" s="28">
        <f>'2. Consumo Intermedio'!B55/'11. Precios'!H55</f>
        <v>2549200249.455617</v>
      </c>
      <c r="D55" s="28">
        <f>'3. Remuneraciones'!B55/'11. Precios'!H55</f>
        <v>1458522068.7529473</v>
      </c>
      <c r="E55" s="28">
        <f>'4. Capital fijo constante'!B55/'11. Precios'!H55</f>
        <v>8778813848.6689873</v>
      </c>
      <c r="F55" s="28">
        <f>'5. Consumo capital fijo'!B55/'11. Precios'!H55</f>
        <v>438217465.22790051</v>
      </c>
      <c r="G55" s="28">
        <f t="shared" si="0"/>
        <v>1636210553.1362557</v>
      </c>
      <c r="I55" s="28">
        <f>('2. Consumo Intermedio'!B55+'3. Remuneraciones'!B55)/7</f>
        <v>363949947.2843771</v>
      </c>
      <c r="J55" s="28">
        <f>I55/'11. Precios'!H55</f>
        <v>572531759.74408066</v>
      </c>
      <c r="K55" s="28">
        <f>I55+'4. Capital fijo constante'!B54</f>
        <v>3606692545.6154518</v>
      </c>
      <c r="L55" s="28">
        <f t="shared" si="1"/>
        <v>9351345608.4130688</v>
      </c>
      <c r="M55" s="28">
        <f>K55/'11. Precios'!H55</f>
        <v>5673708831.1311102</v>
      </c>
      <c r="N55" s="33">
        <f t="shared" si="4"/>
        <v>0.28838465311411848</v>
      </c>
      <c r="O55" s="33">
        <f t="shared" si="3"/>
        <v>1.1218277653729531</v>
      </c>
      <c r="P55" s="73"/>
      <c r="Q55" s="14"/>
      <c r="S55" s="70"/>
    </row>
    <row r="56" spans="1:19" x14ac:dyDescent="0.4">
      <c r="A56" s="46">
        <v>2014</v>
      </c>
      <c r="B56" s="28">
        <f>'1. PIB'!B56/'11. Precios'!H56</f>
        <v>3031242431</v>
      </c>
      <c r="C56" s="28">
        <f>'2. Consumo Intermedio'!B56/'11. Precios'!H56</f>
        <v>2187193073.9817224</v>
      </c>
      <c r="D56" s="28">
        <f>'3. Remuneraciones'!B56/'11. Precios'!H56</f>
        <v>1749596205.8700991</v>
      </c>
      <c r="E56" s="28">
        <f>'4. Capital fijo constante'!B56/'11. Precios'!H56</f>
        <v>9031310922.7004738</v>
      </c>
      <c r="F56" s="28">
        <f>'5. Consumo capital fijo'!B56/'11. Precios'!H56</f>
        <v>456517230.21340227</v>
      </c>
      <c r="G56" s="28">
        <f t="shared" si="0"/>
        <v>825128994.91649866</v>
      </c>
      <c r="I56" s="28">
        <f>('2. Consumo Intermedio'!B56+'3. Remuneraciones'!B56)/7</f>
        <v>562398468.55026019</v>
      </c>
      <c r="J56" s="28">
        <f>I56/'11. Precios'!H56</f>
        <v>562398468.55026019</v>
      </c>
      <c r="K56" s="28">
        <f>I56+'4. Capital fijo constante'!B55</f>
        <v>6142960215.6760635</v>
      </c>
      <c r="L56" s="28">
        <f>E56+J56</f>
        <v>9593709391.2507343</v>
      </c>
      <c r="M56" s="28">
        <f>K56/'11. Precios'!H56</f>
        <v>6142960215.6760635</v>
      </c>
      <c r="N56" s="33">
        <f t="shared" si="4"/>
        <v>0.13432107094082638</v>
      </c>
      <c r="O56" s="33">
        <f t="shared" si="3"/>
        <v>0.47161110212064633</v>
      </c>
      <c r="P56" s="73"/>
      <c r="Q56" s="14"/>
      <c r="S56" s="70"/>
    </row>
    <row r="57" spans="1:19" x14ac:dyDescent="0.4">
      <c r="L57" s="28"/>
      <c r="P57" s="73"/>
      <c r="Q57" s="14"/>
      <c r="S57" s="33"/>
    </row>
    <row r="58" spans="1:19" x14ac:dyDescent="0.4">
      <c r="L58" s="28"/>
      <c r="P58" s="73"/>
      <c r="Q58" s="14"/>
      <c r="S58" s="33"/>
    </row>
    <row r="59" spans="1:19" x14ac:dyDescent="0.4">
      <c r="P59" s="7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baseColWidth="10" defaultRowHeight="18" x14ac:dyDescent="0.4"/>
  <cols>
    <col min="1" max="1" width="11" style="16"/>
    <col min="2" max="2" width="16" style="8" bestFit="1" customWidth="1"/>
    <col min="3" max="3" width="14.875" style="8" bestFit="1" customWidth="1"/>
    <col min="4" max="4" width="15.375" style="8" customWidth="1"/>
    <col min="5" max="5" width="16.75" style="8" customWidth="1"/>
    <col min="6" max="6" width="17.5" style="8" customWidth="1"/>
    <col min="7" max="7" width="17.375" style="8" customWidth="1"/>
    <col min="8" max="8" width="10.125" style="8" customWidth="1"/>
    <col min="9" max="9" width="14.25" style="8" customWidth="1"/>
    <col min="10" max="10" width="12" style="8" bestFit="1" customWidth="1"/>
    <col min="11" max="11" width="15.125" style="8" bestFit="1" customWidth="1"/>
    <col min="12" max="12" width="15.125" style="8" customWidth="1"/>
    <col min="13" max="13" width="17.5" style="8" customWidth="1"/>
    <col min="14" max="14" width="16.75" style="8" customWidth="1"/>
    <col min="15" max="16" width="11" style="8"/>
    <col min="17" max="17" width="15.625" style="8" customWidth="1"/>
    <col min="18" max="16384" width="11" style="8"/>
  </cols>
  <sheetData>
    <row r="1" spans="1:24" s="18" customFormat="1" x14ac:dyDescent="0.2">
      <c r="A1" s="19" t="s">
        <v>63</v>
      </c>
      <c r="B1" s="19" t="s">
        <v>312</v>
      </c>
      <c r="C1" s="19" t="s">
        <v>313</v>
      </c>
      <c r="D1" s="19" t="s">
        <v>314</v>
      </c>
      <c r="E1" s="19" t="s">
        <v>315</v>
      </c>
      <c r="F1" s="19" t="s">
        <v>316</v>
      </c>
      <c r="G1" s="19" t="s">
        <v>317</v>
      </c>
      <c r="I1" s="19" t="s">
        <v>318</v>
      </c>
      <c r="J1" s="19" t="s">
        <v>123</v>
      </c>
      <c r="K1" s="19" t="s">
        <v>319</v>
      </c>
      <c r="L1" s="19" t="s">
        <v>124</v>
      </c>
      <c r="M1" s="19" t="s">
        <v>320</v>
      </c>
      <c r="N1" s="19" t="s">
        <v>125</v>
      </c>
      <c r="O1" s="19" t="s">
        <v>126</v>
      </c>
    </row>
    <row r="2" spans="1:24" x14ac:dyDescent="0.4">
      <c r="A2" s="46">
        <v>1960</v>
      </c>
      <c r="B2" s="28">
        <f>'1. PIB'!D2/'11. Precios'!H2</f>
        <v>361420180.53013569</v>
      </c>
      <c r="C2" s="28">
        <f>'2. Consumo Intermedio'!D2/'11. Precios'!H2</f>
        <v>332984802.55831009</v>
      </c>
      <c r="D2" s="28">
        <f>'3. Remuneraciones'!D2/'11. Precios'!H2</f>
        <v>290955093.06709111</v>
      </c>
      <c r="E2" s="28">
        <f>'4. Capital fijo constante'!D2/'11. Precios'!H2</f>
        <v>397527630.15539032</v>
      </c>
      <c r="F2" s="28">
        <f>'5. Consumo capital fijo'!D2/'11. Precios'!H2</f>
        <v>4610514.6692378456</v>
      </c>
      <c r="G2" s="28">
        <f>B2-F2-D2</f>
        <v>65854572.793806732</v>
      </c>
      <c r="I2" s="28">
        <f>(D2+C2)/7</f>
        <v>89134270.803628758</v>
      </c>
      <c r="J2" s="28">
        <f>('2. Consumo Intermedio'!D2+'3. Remuneraciones'!D2)/7</f>
        <v>4790.7708488971011</v>
      </c>
      <c r="K2" s="28">
        <f t="shared" ref="K2:K33" si="0">E2+I2</f>
        <v>486661900.95901906</v>
      </c>
      <c r="L2" s="28"/>
      <c r="M2" s="28"/>
      <c r="N2" s="33"/>
      <c r="O2" s="70"/>
      <c r="P2" s="33"/>
      <c r="Q2" s="14"/>
      <c r="S2" s="70"/>
    </row>
    <row r="3" spans="1:24" x14ac:dyDescent="0.4">
      <c r="A3" s="46">
        <v>1961</v>
      </c>
      <c r="B3" s="28">
        <f>'1. PIB'!D3/'11. Precios'!H3</f>
        <v>381248716.38997865</v>
      </c>
      <c r="C3" s="28">
        <f>'2. Consumo Intermedio'!D3/'11. Precios'!H3</f>
        <v>360666294.24514109</v>
      </c>
      <c r="D3" s="28">
        <f>'3. Remuneraciones'!D3/'11. Precios'!H3</f>
        <v>306703304.33359158</v>
      </c>
      <c r="E3" s="28">
        <f>'4. Capital fijo constante'!D3/'11. Precios'!H3</f>
        <v>453561903.34984577</v>
      </c>
      <c r="F3" s="28">
        <f>'5. Consumo capital fijo'!D3/'11. Precios'!H3</f>
        <v>6850546.895488102</v>
      </c>
      <c r="G3" s="28">
        <f t="shared" ref="G3:G56" si="1">B3-F3-D3</f>
        <v>67694865.160898983</v>
      </c>
      <c r="I3" s="28">
        <f t="shared" ref="I3:I56" si="2">(D3+C3)/7</f>
        <v>95338514.082676098</v>
      </c>
      <c r="J3" s="28">
        <f>('2. Consumo Intermedio'!D3+'3. Remuneraciones'!D3)/7</f>
        <v>4979.2907791654497</v>
      </c>
      <c r="K3" s="28">
        <f t="shared" si="0"/>
        <v>548900417.43252182</v>
      </c>
      <c r="L3" s="28">
        <f>J3+'4. Capital fijo constante'!D2</f>
        <v>26345.525842391653</v>
      </c>
      <c r="M3" s="28">
        <f>L3/'11. Precios'!H3</f>
        <v>504437960.73330396</v>
      </c>
      <c r="N3" s="33">
        <f>G3/M3</f>
        <v>0.13419859413928845</v>
      </c>
      <c r="O3" s="33">
        <f>G3/D3</f>
        <v>0.22071775623020154</v>
      </c>
      <c r="P3" s="33"/>
      <c r="Q3" s="14"/>
      <c r="S3" s="70"/>
      <c r="X3" s="8" t="e">
        <f>N3=#REF!</f>
        <v>#REF!</v>
      </c>
    </row>
    <row r="4" spans="1:24" x14ac:dyDescent="0.4">
      <c r="A4" s="46">
        <v>1962</v>
      </c>
      <c r="B4" s="28">
        <f>'1. PIB'!D4/'11. Precios'!H4</f>
        <v>405122954.55741906</v>
      </c>
      <c r="C4" s="28">
        <f>'2. Consumo Intermedio'!D4/'11. Precios'!H4</f>
        <v>390053891.3543759</v>
      </c>
      <c r="D4" s="28">
        <f>'3. Remuneraciones'!D4/'11. Precios'!H4</f>
        <v>309634712.62606114</v>
      </c>
      <c r="E4" s="28">
        <f>'4. Capital fijo constante'!D4/'11. Precios'!H4</f>
        <v>503660537.74318385</v>
      </c>
      <c r="F4" s="28">
        <f>'5. Consumo capital fijo'!D4/'11. Precios'!H4</f>
        <v>9088130.4943471346</v>
      </c>
      <c r="G4" s="28">
        <f t="shared" si="1"/>
        <v>86400111.437010765</v>
      </c>
      <c r="I4" s="28">
        <f t="shared" si="2"/>
        <v>99955514.854348153</v>
      </c>
      <c r="J4" s="28">
        <f>('2. Consumo Intermedio'!D4+'3. Remuneraciones'!D4)/7</f>
        <v>5272.7819759023623</v>
      </c>
      <c r="K4" s="28">
        <f t="shared" si="0"/>
        <v>603616052.59753203</v>
      </c>
      <c r="L4" s="28">
        <f>J4+'4. Capital fijo constante'!D3</f>
        <v>28961.179313122804</v>
      </c>
      <c r="M4" s="28">
        <f>L4/'11. Precios'!H4</f>
        <v>549013708.94192481</v>
      </c>
      <c r="N4" s="33">
        <f t="shared" ref="N4:N34" si="3">G4/M4</f>
        <v>0.15737332243219132</v>
      </c>
      <c r="O4" s="33">
        <f t="shared" ref="O4:O56" si="4">G4/D4</f>
        <v>0.27903884129863121</v>
      </c>
      <c r="P4" s="33"/>
      <c r="Q4" s="14"/>
      <c r="S4" s="70"/>
      <c r="X4" s="8" t="e">
        <f>N4=#REF!</f>
        <v>#REF!</v>
      </c>
    </row>
    <row r="5" spans="1:24" x14ac:dyDescent="0.4">
      <c r="A5" s="46">
        <v>1963</v>
      </c>
      <c r="B5" s="28">
        <f>'1. PIB'!D5/'11. Precios'!H5</f>
        <v>437846863.06867272</v>
      </c>
      <c r="C5" s="28">
        <f>'2. Consumo Intermedio'!D5/'11. Precios'!H5</f>
        <v>420541072.25905317</v>
      </c>
      <c r="D5" s="28">
        <f>'3. Remuneraciones'!D5/'11. Precios'!H5</f>
        <v>334314671.81526721</v>
      </c>
      <c r="E5" s="28">
        <f>'4. Capital fijo constante'!D5/'11. Precios'!H5</f>
        <v>548841238.89024591</v>
      </c>
      <c r="F5" s="28">
        <f>'5. Consumo capital fijo'!D5/'11. Precios'!H5</f>
        <v>11423552.182751466</v>
      </c>
      <c r="G5" s="28">
        <f t="shared" si="1"/>
        <v>92108639.070654035</v>
      </c>
      <c r="I5" s="28">
        <f t="shared" si="2"/>
        <v>107836534.86776005</v>
      </c>
      <c r="J5" s="28">
        <f>('2. Consumo Intermedio'!D5+'3. Remuneraciones'!D5)/7</f>
        <v>5750.491987187509</v>
      </c>
      <c r="K5" s="28">
        <f t="shared" si="0"/>
        <v>656677773.75800598</v>
      </c>
      <c r="L5" s="28">
        <f>J5+'4. Capital fijo constante'!D4</f>
        <v>32319.233184262404</v>
      </c>
      <c r="M5" s="28">
        <f>L5/'11. Precios'!H5</f>
        <v>606068858.79316628</v>
      </c>
      <c r="N5" s="33">
        <f t="shared" si="3"/>
        <v>0.15197718499192522</v>
      </c>
      <c r="O5" s="33">
        <f t="shared" si="4"/>
        <v>0.27551479739289053</v>
      </c>
      <c r="P5" s="33"/>
      <c r="Q5" s="14"/>
      <c r="S5" s="70"/>
      <c r="X5" s="8" t="e">
        <f>N5=#REF!</f>
        <v>#REF!</v>
      </c>
    </row>
    <row r="6" spans="1:24" x14ac:dyDescent="0.4">
      <c r="A6" s="46">
        <v>1964</v>
      </c>
      <c r="B6" s="28">
        <f>'1. PIB'!D6/'11. Precios'!H6</f>
        <v>492015427.02577472</v>
      </c>
      <c r="C6" s="28">
        <f>'2. Consumo Intermedio'!D6/'11. Precios'!H6</f>
        <v>455865758.62965935</v>
      </c>
      <c r="D6" s="28">
        <f>'3. Remuneraciones'!D6/'11. Precios'!H6</f>
        <v>360116929.46383697</v>
      </c>
      <c r="E6" s="28">
        <f>'4. Capital fijo constante'!D6/'11. Precios'!H6</f>
        <v>563942828.73910332</v>
      </c>
      <c r="F6" s="28">
        <f>'5. Consumo capital fijo'!D6/'11. Precios'!H6</f>
        <v>12264943.337283244</v>
      </c>
      <c r="G6" s="28">
        <f t="shared" si="1"/>
        <v>119633554.2246545</v>
      </c>
      <c r="I6" s="28">
        <f t="shared" si="2"/>
        <v>116568955.44192804</v>
      </c>
      <c r="J6" s="28">
        <f>('2. Consumo Intermedio'!D6+'3. Remuneraciones'!D6)/7</f>
        <v>6348.0492245559653</v>
      </c>
      <c r="K6" s="28">
        <f t="shared" si="0"/>
        <v>680511784.18103135</v>
      </c>
      <c r="L6" s="28">
        <f>J6+'4. Capital fijo constante'!D5</f>
        <v>35615.561856956105</v>
      </c>
      <c r="M6" s="28">
        <f>L6/'11. Precios'!H6</f>
        <v>654007033.70146751</v>
      </c>
      <c r="N6" s="33">
        <f t="shared" si="3"/>
        <v>0.18292395656292473</v>
      </c>
      <c r="O6" s="33">
        <f t="shared" si="4"/>
        <v>0.33220752604653131</v>
      </c>
      <c r="P6" s="33"/>
      <c r="Q6" s="14"/>
      <c r="S6" s="70"/>
      <c r="X6" s="8" t="e">
        <f>N6=#REF!</f>
        <v>#REF!</v>
      </c>
    </row>
    <row r="7" spans="1:24" x14ac:dyDescent="0.4">
      <c r="A7" s="46">
        <v>1965</v>
      </c>
      <c r="B7" s="28">
        <f>'1. PIB'!D7/'11. Precios'!H7</f>
        <v>522733880.88650841</v>
      </c>
      <c r="C7" s="28">
        <f>'2. Consumo Intermedio'!D7/'11. Precios'!H7</f>
        <v>476611824.60029346</v>
      </c>
      <c r="D7" s="28">
        <f>'3. Remuneraciones'!D7/'11. Precios'!H7</f>
        <v>372362724.03476751</v>
      </c>
      <c r="E7" s="28">
        <f>'4. Capital fijo constante'!D7/'11. Precios'!H7</f>
        <v>589982371.94001746</v>
      </c>
      <c r="F7" s="28">
        <f>'5. Consumo capital fijo'!D7/'11. Precios'!H7</f>
        <v>13705676.113344828</v>
      </c>
      <c r="G7" s="28">
        <f t="shared" si="1"/>
        <v>136665480.73839605</v>
      </c>
      <c r="I7" s="28">
        <f t="shared" si="2"/>
        <v>121282078.37643729</v>
      </c>
      <c r="J7" s="28">
        <f>('2. Consumo Intermedio'!D7+'3. Remuneraciones'!D7)/7</f>
        <v>6721.4558524457489</v>
      </c>
      <c r="K7" s="28">
        <f t="shared" si="0"/>
        <v>711264450.31645477</v>
      </c>
      <c r="L7" s="28">
        <f>J7+'4. Capital fijo constante'!D6</f>
        <v>37432.349873063482</v>
      </c>
      <c r="M7" s="28">
        <f>L7/'11. Precios'!H7</f>
        <v>675430039.38159835</v>
      </c>
      <c r="N7" s="33">
        <f t="shared" si="3"/>
        <v>0.20233846996725596</v>
      </c>
      <c r="O7" s="33">
        <f t="shared" si="4"/>
        <v>0.36702245395979965</v>
      </c>
      <c r="P7" s="33"/>
      <c r="Q7" s="14"/>
      <c r="S7" s="70"/>
      <c r="X7" s="8" t="e">
        <f>N7=#REF!</f>
        <v>#REF!</v>
      </c>
    </row>
    <row r="8" spans="1:24" x14ac:dyDescent="0.4">
      <c r="A8" s="46">
        <v>1966</v>
      </c>
      <c r="B8" s="28">
        <f>'1. PIB'!D8/'11. Precios'!H8</f>
        <v>550116064.72998214</v>
      </c>
      <c r="C8" s="28">
        <f>'2. Consumo Intermedio'!D8/'11. Precios'!H8</f>
        <v>488028641.77325481</v>
      </c>
      <c r="D8" s="28">
        <f>'3. Remuneraciones'!D8/'11. Precios'!H8</f>
        <v>388917619.53214073</v>
      </c>
      <c r="E8" s="28">
        <f>'4. Capital fijo constante'!D8/'11. Precios'!H8</f>
        <v>655428329.43961668</v>
      </c>
      <c r="F8" s="28">
        <f>'5. Consumo capital fijo'!D8/'11. Precios'!H8</f>
        <v>17027038.862765759</v>
      </c>
      <c r="G8" s="28">
        <f t="shared" si="1"/>
        <v>144171406.33507562</v>
      </c>
      <c r="I8" s="28">
        <f t="shared" si="2"/>
        <v>125278037.32934223</v>
      </c>
      <c r="J8" s="28">
        <f>('2. Consumo Intermedio'!D8+'3. Remuneraciones'!D8)/7</f>
        <v>7063.5215876414859</v>
      </c>
      <c r="K8" s="28">
        <f t="shared" si="0"/>
        <v>780706366.76895893</v>
      </c>
      <c r="L8" s="28">
        <f>J8+'4. Capital fijo constante'!D7</f>
        <v>39760.359568993903</v>
      </c>
      <c r="M8" s="28">
        <f>L8/'11. Precios'!H8</f>
        <v>705186463.79272687</v>
      </c>
      <c r="N8" s="33">
        <f t="shared" si="3"/>
        <v>0.20444437568990467</v>
      </c>
      <c r="O8" s="33">
        <f t="shared" si="4"/>
        <v>0.37069908663050705</v>
      </c>
      <c r="P8" s="33"/>
      <c r="Q8" s="14"/>
      <c r="S8" s="70"/>
      <c r="X8" s="8" t="e">
        <f>N8=#REF!</f>
        <v>#REF!</v>
      </c>
    </row>
    <row r="9" spans="1:24" x14ac:dyDescent="0.4">
      <c r="A9" s="46">
        <v>1967</v>
      </c>
      <c r="B9" s="28">
        <f>'1. PIB'!D9/'11. Precios'!H9</f>
        <v>582103863.11397564</v>
      </c>
      <c r="C9" s="28">
        <f>'2. Consumo Intermedio'!D9/'11. Precios'!H9</f>
        <v>436622006.12615705</v>
      </c>
      <c r="D9" s="28">
        <f>'3. Remuneraciones'!D9/'11. Precios'!H9</f>
        <v>414237016.89778948</v>
      </c>
      <c r="E9" s="28">
        <f>'4. Capital fijo constante'!D9/'11. Precios'!H9</f>
        <v>714348775.59112489</v>
      </c>
      <c r="F9" s="28">
        <f>'5. Consumo capital fijo'!D9/'11. Precios'!H9</f>
        <v>19795797.198315665</v>
      </c>
      <c r="G9" s="28">
        <f t="shared" si="1"/>
        <v>148071049.01787055</v>
      </c>
      <c r="I9" s="28">
        <f t="shared" si="2"/>
        <v>121551289.00342093</v>
      </c>
      <c r="J9" s="28">
        <f>('2. Consumo Intermedio'!D9+'3. Remuneraciones'!D9)/7</f>
        <v>6851.3547273865015</v>
      </c>
      <c r="K9" s="28">
        <f t="shared" si="0"/>
        <v>835900064.59454584</v>
      </c>
      <c r="L9" s="28">
        <f>J9+'4. Capital fijo constante'!D8</f>
        <v>43806.213319062335</v>
      </c>
      <c r="M9" s="28">
        <f>L9/'11. Precios'!H9</f>
        <v>777175012.41130447</v>
      </c>
      <c r="N9" s="33">
        <f t="shared" si="3"/>
        <v>0.19052471663809345</v>
      </c>
      <c r="O9" s="33">
        <f t="shared" si="4"/>
        <v>0.35745489412503711</v>
      </c>
      <c r="P9" s="33"/>
      <c r="Q9" s="14"/>
      <c r="S9" s="70"/>
      <c r="X9" s="8" t="e">
        <f>N9=#REF!</f>
        <v>#REF!</v>
      </c>
    </row>
    <row r="10" spans="1:24" x14ac:dyDescent="0.4">
      <c r="A10" s="46">
        <v>1968</v>
      </c>
      <c r="B10" s="28">
        <f>'1. PIB'!D10/'11. Precios'!H10</f>
        <v>628344957.49996448</v>
      </c>
      <c r="C10" s="28">
        <f>'2. Consumo Intermedio'!D10/'11. Precios'!H10</f>
        <v>477916470.59292501</v>
      </c>
      <c r="D10" s="28">
        <f>'3. Remuneraciones'!D10/'11. Precios'!H10</f>
        <v>432589288.01288575</v>
      </c>
      <c r="E10" s="28">
        <f>'4. Capital fijo constante'!D10/'11. Precios'!H10</f>
        <v>800998657.62609696</v>
      </c>
      <c r="F10" s="28">
        <f>'5. Consumo capital fijo'!D10/'11. Precios'!H10</f>
        <v>23798047.180372495</v>
      </c>
      <c r="G10" s="28">
        <f t="shared" si="1"/>
        <v>171957622.30670625</v>
      </c>
      <c r="I10" s="28">
        <f t="shared" si="2"/>
        <v>130072251.22940154</v>
      </c>
      <c r="J10" s="28">
        <f>('2. Consumo Intermedio'!D10+'3. Remuneraciones'!D10)/7</f>
        <v>7428.2591955718362</v>
      </c>
      <c r="K10" s="28">
        <f t="shared" si="0"/>
        <v>931070908.85549855</v>
      </c>
      <c r="L10" s="28">
        <f>J10+'4. Capital fijo constante'!D9</f>
        <v>47693.211552525194</v>
      </c>
      <c r="M10" s="28">
        <f>L10/'11. Precios'!H10</f>
        <v>835130174.06489348</v>
      </c>
      <c r="N10" s="33">
        <f t="shared" si="3"/>
        <v>0.20590517220773338</v>
      </c>
      <c r="O10" s="33">
        <f t="shared" si="4"/>
        <v>0.39750781415924491</v>
      </c>
      <c r="P10" s="33"/>
      <c r="Q10" s="14"/>
      <c r="S10" s="70"/>
      <c r="X10" s="8" t="e">
        <f>N10=#REF!</f>
        <v>#REF!</v>
      </c>
    </row>
    <row r="11" spans="1:24" x14ac:dyDescent="0.4">
      <c r="A11" s="46">
        <v>1969</v>
      </c>
      <c r="B11" s="28">
        <f>'1. PIB'!D11/'11. Precios'!H11</f>
        <v>659678980.71478641</v>
      </c>
      <c r="C11" s="28">
        <f>'2. Consumo Intermedio'!D11/'11. Precios'!H11</f>
        <v>508699075.58160537</v>
      </c>
      <c r="D11" s="28">
        <f>'3. Remuneraciones'!D11/'11. Precios'!H11</f>
        <v>453925396.47996706</v>
      </c>
      <c r="E11" s="28">
        <f>'4. Capital fijo constante'!D11/'11. Precios'!H11</f>
        <v>838511671.92264652</v>
      </c>
      <c r="F11" s="28">
        <f>'5. Consumo capital fijo'!D11/'11. Precios'!H11</f>
        <v>25239355.699249804</v>
      </c>
      <c r="G11" s="28">
        <f t="shared" si="1"/>
        <v>180514228.53556949</v>
      </c>
      <c r="I11" s="28">
        <f t="shared" si="2"/>
        <v>137517781.72308177</v>
      </c>
      <c r="J11" s="28">
        <f>('2. Consumo Intermedio'!D11+'3. Remuneraciones'!D11)/7</f>
        <v>8043.9125885951653</v>
      </c>
      <c r="K11" s="28">
        <f t="shared" si="0"/>
        <v>976029453.64572835</v>
      </c>
      <c r="L11" s="28">
        <f>J11+'4. Capital fijo constante'!D10</f>
        <v>53787.917077746402</v>
      </c>
      <c r="M11" s="28">
        <f>L11/'11. Precios'!H11</f>
        <v>919551892.01385522</v>
      </c>
      <c r="N11" s="33">
        <f t="shared" si="3"/>
        <v>0.19630673385950645</v>
      </c>
      <c r="O11" s="33">
        <f t="shared" si="4"/>
        <v>0.39767378061548064</v>
      </c>
      <c r="P11" s="33"/>
      <c r="Q11" s="14"/>
      <c r="S11" s="70"/>
      <c r="X11" s="8" t="e">
        <f>N11=#REF!</f>
        <v>#REF!</v>
      </c>
    </row>
    <row r="12" spans="1:24" x14ac:dyDescent="0.4">
      <c r="A12" s="46">
        <v>1970</v>
      </c>
      <c r="B12" s="28">
        <f>'1. PIB'!D12/'11. Precios'!H12</f>
        <v>736233331.86110938</v>
      </c>
      <c r="C12" s="28">
        <f>'2. Consumo Intermedio'!D12/'11. Precios'!H12</f>
        <v>551333556.19855297</v>
      </c>
      <c r="D12" s="28">
        <f>'3. Remuneraciones'!D12/'11. Precios'!H12</f>
        <v>499355542.16138279</v>
      </c>
      <c r="E12" s="28">
        <f>'4. Capital fijo constante'!D12/'11. Precios'!H12</f>
        <v>901554575.25592387</v>
      </c>
      <c r="F12" s="28">
        <f>'5. Consumo capital fijo'!D12/'11. Precios'!H12</f>
        <v>28078136.738798723</v>
      </c>
      <c r="G12" s="28">
        <f t="shared" si="1"/>
        <v>208799652.96092784</v>
      </c>
      <c r="I12" s="28">
        <f t="shared" si="2"/>
        <v>150098442.62284797</v>
      </c>
      <c r="J12" s="28">
        <f>('2. Consumo Intermedio'!D12+'3. Remuneraciones'!D12)/7</f>
        <v>9000.4487983800045</v>
      </c>
      <c r="K12" s="28">
        <f t="shared" si="0"/>
        <v>1051653017.8787718</v>
      </c>
      <c r="L12" s="28">
        <f>J12+'4. Capital fijo constante'!D11</f>
        <v>58048.030201668815</v>
      </c>
      <c r="M12" s="28">
        <f>L12/'11. Precios'!H12</f>
        <v>968053829.95598781</v>
      </c>
      <c r="N12" s="33">
        <f t="shared" si="3"/>
        <v>0.21569012641623539</v>
      </c>
      <c r="O12" s="33">
        <f t="shared" si="4"/>
        <v>0.4181382508686517</v>
      </c>
      <c r="P12" s="33"/>
      <c r="Q12" s="14"/>
      <c r="S12" s="70"/>
      <c r="X12" s="8" t="e">
        <f>N12=#REF!</f>
        <v>#REF!</v>
      </c>
    </row>
    <row r="13" spans="1:24" x14ac:dyDescent="0.4">
      <c r="A13" s="46">
        <v>1971</v>
      </c>
      <c r="B13" s="28">
        <f>'1. PIB'!D13/'11. Precios'!H13</f>
        <v>787139066.96889257</v>
      </c>
      <c r="C13" s="28">
        <f>'2. Consumo Intermedio'!D13/'11. Precios'!H13</f>
        <v>595975846.48090541</v>
      </c>
      <c r="D13" s="28">
        <f>'3. Remuneraciones'!D13/'11. Precios'!H13</f>
        <v>536695647.99274874</v>
      </c>
      <c r="E13" s="28">
        <f>'4. Capital fijo constante'!D13/'11. Precios'!H13</f>
        <v>969177905.58833122</v>
      </c>
      <c r="F13" s="28">
        <f>'5. Consumo capital fijo'!D13/'11. Precios'!H13</f>
        <v>30734494.07782146</v>
      </c>
      <c r="G13" s="28">
        <f t="shared" si="1"/>
        <v>219708924.89832234</v>
      </c>
      <c r="I13" s="28">
        <f t="shared" si="2"/>
        <v>161810213.49623632</v>
      </c>
      <c r="J13" s="28">
        <f>('2. Consumo Intermedio'!D13+'3. Remuneraciones'!D13)/7</f>
        <v>10017.064007438386</v>
      </c>
      <c r="K13" s="28">
        <f t="shared" si="0"/>
        <v>1130988119.0845675</v>
      </c>
      <c r="L13" s="28">
        <f>J13+'4. Capital fijo constante'!D12</f>
        <v>64077.556919581388</v>
      </c>
      <c r="M13" s="28">
        <f>L13/'11. Precios'!H13</f>
        <v>1035074065.3923563</v>
      </c>
      <c r="N13" s="33">
        <f t="shared" si="3"/>
        <v>0.21226396471931624</v>
      </c>
      <c r="O13" s="33">
        <f t="shared" si="4"/>
        <v>0.40937340505748021</v>
      </c>
      <c r="P13" s="33"/>
      <c r="Q13" s="14"/>
      <c r="S13" s="70"/>
      <c r="X13" s="8" t="e">
        <f>N13=#REF!</f>
        <v>#REF!</v>
      </c>
    </row>
    <row r="14" spans="1:24" x14ac:dyDescent="0.4">
      <c r="A14" s="46">
        <v>1972</v>
      </c>
      <c r="B14" s="28">
        <f>'1. PIB'!D14/'11. Precios'!H14</f>
        <v>846931845.4143008</v>
      </c>
      <c r="C14" s="28">
        <f>'2. Consumo Intermedio'!D14/'11. Precios'!H14</f>
        <v>644296272.79563606</v>
      </c>
      <c r="D14" s="28">
        <f>'3. Remuneraciones'!D14/'11. Precios'!H14</f>
        <v>589491060.36633027</v>
      </c>
      <c r="E14" s="28">
        <f>'4. Capital fijo constante'!D14/'11. Precios'!H14</f>
        <v>1091798122.2147725</v>
      </c>
      <c r="F14" s="28">
        <f>'5. Consumo capital fijo'!D14/'11. Precios'!H14</f>
        <v>35537153.973991886</v>
      </c>
      <c r="G14" s="28">
        <f t="shared" si="1"/>
        <v>221903631.07397866</v>
      </c>
      <c r="I14" s="28">
        <f t="shared" si="2"/>
        <v>176255333.30885234</v>
      </c>
      <c r="J14" s="28">
        <f>('2. Consumo Intermedio'!D14+'3. Remuneraciones'!D14)/7</f>
        <v>11217.893006953813</v>
      </c>
      <c r="K14" s="28">
        <f t="shared" si="0"/>
        <v>1268053455.5236249</v>
      </c>
      <c r="L14" s="28">
        <f>J14+'4. Capital fijo constante'!D13</f>
        <v>71216.065588928715</v>
      </c>
      <c r="M14" s="28">
        <f>L14/'11. Precios'!H14</f>
        <v>1118945542.5845819</v>
      </c>
      <c r="N14" s="33">
        <f t="shared" si="3"/>
        <v>0.1983149515582478</v>
      </c>
      <c r="O14" s="33">
        <f t="shared" si="4"/>
        <v>0.37643256360169403</v>
      </c>
      <c r="P14" s="33"/>
      <c r="Q14" s="14"/>
      <c r="S14" s="70"/>
      <c r="X14" s="8" t="e">
        <f>N14=#REF!</f>
        <v>#REF!</v>
      </c>
    </row>
    <row r="15" spans="1:24" x14ac:dyDescent="0.4">
      <c r="A15" s="46">
        <v>1973</v>
      </c>
      <c r="B15" s="28">
        <f>'1. PIB'!D15/'11. Precios'!H15</f>
        <v>939403741.10095549</v>
      </c>
      <c r="C15" s="28">
        <f>'2. Consumo Intermedio'!D15/'11. Precios'!H15</f>
        <v>731551775.32612395</v>
      </c>
      <c r="D15" s="28">
        <f>'3. Remuneraciones'!D15/'11. Precios'!H15</f>
        <v>632658155.11929882</v>
      </c>
      <c r="E15" s="28">
        <f>'4. Capital fijo constante'!D15/'11. Precios'!H15</f>
        <v>1255567875.8881867</v>
      </c>
      <c r="F15" s="28">
        <f>'5. Consumo capital fijo'!D15/'11. Precios'!H15</f>
        <v>42648713.113526538</v>
      </c>
      <c r="G15" s="28">
        <f t="shared" si="1"/>
        <v>264096872.86813009</v>
      </c>
      <c r="I15" s="28">
        <f t="shared" si="2"/>
        <v>194887132.92077467</v>
      </c>
      <c r="J15" s="28">
        <f>('2. Consumo Intermedio'!D15+'3. Remuneraciones'!D15)/7</f>
        <v>12913.972175274293</v>
      </c>
      <c r="K15" s="28">
        <f t="shared" si="0"/>
        <v>1450455008.8089614</v>
      </c>
      <c r="L15" s="28">
        <f>J15+'4. Capital fijo constante'!D14</f>
        <v>82402.221354870984</v>
      </c>
      <c r="M15" s="28">
        <f>L15/'11. Precios'!H15</f>
        <v>1243547101.4024189</v>
      </c>
      <c r="N15" s="33">
        <f t="shared" si="3"/>
        <v>0.21237383977679095</v>
      </c>
      <c r="O15" s="33">
        <f t="shared" si="4"/>
        <v>0.41744008313356834</v>
      </c>
      <c r="P15" s="33"/>
      <c r="Q15" s="14"/>
      <c r="S15" s="70"/>
      <c r="X15" s="8" t="e">
        <f>N15=#REF!</f>
        <v>#REF!</v>
      </c>
    </row>
    <row r="16" spans="1:24" x14ac:dyDescent="0.4">
      <c r="A16" s="46">
        <v>1974</v>
      </c>
      <c r="B16" s="28">
        <f>'1. PIB'!D16/'11. Precios'!H16</f>
        <v>1167680819.2689424</v>
      </c>
      <c r="C16" s="28">
        <f>'2. Consumo Intermedio'!D16/'11. Precios'!H16</f>
        <v>923908783.65546906</v>
      </c>
      <c r="D16" s="28">
        <f>'3. Remuneraciones'!D16/'11. Precios'!H16</f>
        <v>746938945.69059086</v>
      </c>
      <c r="E16" s="28">
        <f>'4. Capital fijo constante'!D16/'11. Precios'!H16</f>
        <v>1467775470.9645708</v>
      </c>
      <c r="F16" s="28">
        <f>'5. Consumo capital fijo'!D16/'11. Precios'!H16</f>
        <v>51835570.225079864</v>
      </c>
      <c r="G16" s="28">
        <f t="shared" si="1"/>
        <v>368906303.35327172</v>
      </c>
      <c r="I16" s="28">
        <f t="shared" si="2"/>
        <v>238692532.76372284</v>
      </c>
      <c r="J16" s="28">
        <f>('2. Consumo Intermedio'!D16+'3. Remuneraciones'!D16)/7</f>
        <v>17127.08312934756</v>
      </c>
      <c r="K16" s="28">
        <f t="shared" si="0"/>
        <v>1706468003.7282937</v>
      </c>
      <c r="L16" s="28">
        <f>J16+'4. Capital fijo constante'!D15</f>
        <v>100325.84730830308</v>
      </c>
      <c r="M16" s="28">
        <f>L16/'11. Precios'!H16</f>
        <v>1398196669.8492708</v>
      </c>
      <c r="N16" s="33">
        <f t="shared" si="3"/>
        <v>0.26384435845712662</v>
      </c>
      <c r="O16" s="33">
        <f t="shared" si="4"/>
        <v>0.49389084005011308</v>
      </c>
      <c r="P16" s="33"/>
      <c r="Q16" s="14"/>
      <c r="S16" s="70"/>
      <c r="X16" s="8" t="e">
        <f>N16=#REF!</f>
        <v>#REF!</v>
      </c>
    </row>
    <row r="17" spans="1:24" x14ac:dyDescent="0.4">
      <c r="A17" s="46">
        <v>1975</v>
      </c>
      <c r="B17" s="28">
        <f>'1. PIB'!D17/'11. Precios'!H17</f>
        <v>1233777885.4417803</v>
      </c>
      <c r="C17" s="28">
        <f>'2. Consumo Intermedio'!D17/'11. Precios'!H17</f>
        <v>1029081829.6876131</v>
      </c>
      <c r="D17" s="28">
        <f>'3. Remuneraciones'!D17/'11. Precios'!H17</f>
        <v>848249300.45379794</v>
      </c>
      <c r="E17" s="28">
        <f>'4. Capital fijo constante'!D17/'11. Precios'!H17</f>
        <v>1781918965.5221286</v>
      </c>
      <c r="F17" s="28">
        <f>'5. Consumo capital fijo'!D17/'11. Precios'!H17</f>
        <v>65245930.600886576</v>
      </c>
      <c r="G17" s="28">
        <f>B17-F17-D17</f>
        <v>320282654.38709581</v>
      </c>
      <c r="I17" s="28">
        <f t="shared" si="2"/>
        <v>268190161.448773</v>
      </c>
      <c r="J17" s="28">
        <f>('2. Consumo Intermedio'!D17+'3. Remuneraciones'!D17)/7</f>
        <v>21223.271661720228</v>
      </c>
      <c r="K17" s="28">
        <f t="shared" si="0"/>
        <v>2050109126.9709015</v>
      </c>
      <c r="L17" s="28">
        <f>J17+'4. Capital fijo constante'!D16</f>
        <v>126541.6585226607</v>
      </c>
      <c r="M17" s="28">
        <f>L17/'11. Precios'!H17</f>
        <v>1599057316.4268272</v>
      </c>
      <c r="N17" s="33">
        <f t="shared" si="3"/>
        <v>0.20029466805028806</v>
      </c>
      <c r="O17" s="33">
        <f t="shared" si="4"/>
        <v>0.37758080580290537</v>
      </c>
      <c r="P17" s="33"/>
      <c r="Q17" s="14"/>
      <c r="S17" s="70"/>
      <c r="X17" s="8" t="e">
        <f>N17=#REF!</f>
        <v>#REF!</v>
      </c>
    </row>
    <row r="18" spans="1:24" x14ac:dyDescent="0.4">
      <c r="A18" s="46">
        <v>1976</v>
      </c>
      <c r="B18" s="28">
        <f>'1. PIB'!D18/'11. Precios'!H18</f>
        <v>1371963560.6083488</v>
      </c>
      <c r="C18" s="28">
        <f>'2. Consumo Intermedio'!D18/'11. Precios'!H18</f>
        <v>1175577026.1468079</v>
      </c>
      <c r="D18" s="28">
        <f>'3. Remuneraciones'!D18/'11. Precios'!H18</f>
        <v>944494027.90073967</v>
      </c>
      <c r="E18" s="28">
        <f>'4. Capital fijo constante'!D18/'11. Precios'!H18</f>
        <v>2185896098.7545481</v>
      </c>
      <c r="F18" s="28">
        <f>'5. Consumo capital fijo'!D18/'11. Precios'!H18</f>
        <v>81692230.928315207</v>
      </c>
      <c r="G18" s="28">
        <f t="shared" si="1"/>
        <v>345777301.77929401</v>
      </c>
      <c r="I18" s="28">
        <f t="shared" si="2"/>
        <v>302867293.43536395</v>
      </c>
      <c r="J18" s="28">
        <f>('2. Consumo Intermedio'!D18+'3. Remuneraciones'!D18)/7</f>
        <v>25783.661144477544</v>
      </c>
      <c r="K18" s="28">
        <f t="shared" si="0"/>
        <v>2488763392.1899118</v>
      </c>
      <c r="L18" s="28">
        <f>J18+'4. Capital fijo constante'!D17</f>
        <v>166796.10574778658</v>
      </c>
      <c r="M18" s="28">
        <f>L18/'11. Precios'!H18</f>
        <v>1959267336.7959943</v>
      </c>
      <c r="N18" s="33">
        <f t="shared" si="3"/>
        <v>0.17648296140369821</v>
      </c>
      <c r="O18" s="33">
        <f t="shared" si="4"/>
        <v>0.36609792287181409</v>
      </c>
      <c r="P18" s="33"/>
      <c r="Q18" s="14"/>
      <c r="S18" s="70"/>
      <c r="X18" s="8" t="e">
        <f>N18=#REF!</f>
        <v>#REF!</v>
      </c>
    </row>
    <row r="19" spans="1:24" x14ac:dyDescent="0.4">
      <c r="A19" s="46">
        <v>1977</v>
      </c>
      <c r="B19" s="28">
        <f>'1. PIB'!D19/'11. Precios'!H19</f>
        <v>1518820075.9313304</v>
      </c>
      <c r="C19" s="28">
        <f>'2. Consumo Intermedio'!D19/'11. Precios'!H19</f>
        <v>1311487390.133307</v>
      </c>
      <c r="D19" s="28">
        <f>'3. Remuneraciones'!D19/'11. Precios'!H19</f>
        <v>1037118201.1865693</v>
      </c>
      <c r="E19" s="28">
        <f>'4. Capital fijo constante'!D19/'11. Precios'!H19</f>
        <v>2701616073.1031699</v>
      </c>
      <c r="F19" s="28">
        <f>'5. Consumo capital fijo'!D19/'11. Precios'!H19</f>
        <v>100548413.13670851</v>
      </c>
      <c r="G19" s="28">
        <f t="shared" si="1"/>
        <v>381153461.60805261</v>
      </c>
      <c r="I19" s="28">
        <f t="shared" si="2"/>
        <v>335515084.47426802</v>
      </c>
      <c r="J19" s="28">
        <f>('2. Consumo Intermedio'!D19+'3. Remuneraciones'!D19)/7</f>
        <v>30779.18123281125</v>
      </c>
      <c r="K19" s="28">
        <f t="shared" si="0"/>
        <v>3037131157.5774379</v>
      </c>
      <c r="L19" s="28">
        <f>J19+'4. Capital fijo constante'!D18</f>
        <v>216868.61884767463</v>
      </c>
      <c r="M19" s="28">
        <f>L19/'11. Precios'!H19</f>
        <v>2364023020.0447578</v>
      </c>
      <c r="N19" s="33">
        <f t="shared" si="3"/>
        <v>0.16123085874216075</v>
      </c>
      <c r="O19" s="33">
        <f t="shared" si="4"/>
        <v>0.36751207448868806</v>
      </c>
      <c r="P19" s="33"/>
      <c r="Q19" s="14"/>
      <c r="S19" s="70"/>
      <c r="X19" s="8" t="e">
        <f>N19=#REF!</f>
        <v>#REF!</v>
      </c>
    </row>
    <row r="20" spans="1:24" x14ac:dyDescent="0.4">
      <c r="A20" s="46">
        <v>1978</v>
      </c>
      <c r="B20" s="28">
        <f>'1. PIB'!D20/'11. Precios'!H20</f>
        <v>1611606427.8010669</v>
      </c>
      <c r="C20" s="28">
        <f>'2. Consumo Intermedio'!D20/'11. Precios'!H20</f>
        <v>1413165913.4827609</v>
      </c>
      <c r="D20" s="28">
        <f>'3. Remuneraciones'!D20/'11. Precios'!H20</f>
        <v>1167723822.1701608</v>
      </c>
      <c r="E20" s="28">
        <f>'4. Capital fijo constante'!D20/'11. Precios'!H20</f>
        <v>3336576241.035151</v>
      </c>
      <c r="F20" s="28">
        <f>'5. Consumo capital fijo'!D20/'11. Precios'!H20</f>
        <v>124466128.89418988</v>
      </c>
      <c r="G20" s="28">
        <f t="shared" si="1"/>
        <v>319416476.73671627</v>
      </c>
      <c r="I20" s="28">
        <f t="shared" si="2"/>
        <v>368698533.66470307</v>
      </c>
      <c r="J20" s="28">
        <f>('2. Consumo Intermedio'!D20+'3. Remuneraciones'!D20)/7</f>
        <v>36251.721329538988</v>
      </c>
      <c r="K20" s="28">
        <f t="shared" si="0"/>
        <v>3705274774.6998539</v>
      </c>
      <c r="L20" s="28">
        <f>J20+'4. Capital fijo constante'!D19</f>
        <v>284090.14822415955</v>
      </c>
      <c r="M20" s="28">
        <f>L20/'11. Precios'!H20</f>
        <v>2889342001.9061975</v>
      </c>
      <c r="N20" s="33">
        <f t="shared" si="3"/>
        <v>0.11054990254735726</v>
      </c>
      <c r="O20" s="33">
        <f t="shared" si="4"/>
        <v>0.27353768988209515</v>
      </c>
      <c r="P20" s="33"/>
      <c r="Q20" s="14"/>
      <c r="S20" s="70"/>
      <c r="X20" s="8" t="e">
        <f>N20=#REF!</f>
        <v>#REF!</v>
      </c>
    </row>
    <row r="21" spans="1:24" x14ac:dyDescent="0.4">
      <c r="A21" s="46">
        <v>1979</v>
      </c>
      <c r="B21" s="28">
        <f>'1. PIB'!D21/'11. Precios'!H21</f>
        <v>1713925633.5155499</v>
      </c>
      <c r="C21" s="28">
        <f>'2. Consumo Intermedio'!D21/'11. Precios'!H21</f>
        <v>1429048601.9912138</v>
      </c>
      <c r="D21" s="28">
        <f>'3. Remuneraciones'!D21/'11. Precios'!H21</f>
        <v>1197469950.0064676</v>
      </c>
      <c r="E21" s="28">
        <f>'4. Capital fijo constante'!D21/'11. Precios'!H21</f>
        <v>3784196610.9265442</v>
      </c>
      <c r="F21" s="28">
        <f>'5. Consumo capital fijo'!D21/'11. Precios'!H21</f>
        <v>140990941.64212778</v>
      </c>
      <c r="G21" s="28">
        <f t="shared" si="1"/>
        <v>375464741.86695457</v>
      </c>
      <c r="I21" s="28">
        <f t="shared" si="2"/>
        <v>375216935.99966878</v>
      </c>
      <c r="J21" s="28">
        <f>('2. Consumo Intermedio'!D21+'3. Remuneraciones'!D21)/7</f>
        <v>41443.217177491737</v>
      </c>
      <c r="K21" s="28">
        <f t="shared" si="0"/>
        <v>4159413546.9262128</v>
      </c>
      <c r="L21" s="28">
        <f>J21+'4. Capital fijo constante'!D20</f>
        <v>369506.9902619971</v>
      </c>
      <c r="M21" s="28">
        <f>L21/'11. Precios'!H21</f>
        <v>3345427555.075665</v>
      </c>
      <c r="N21" s="33">
        <f t="shared" si="3"/>
        <v>0.11223221417462813</v>
      </c>
      <c r="O21" s="33">
        <f t="shared" si="4"/>
        <v>0.31354836241604783</v>
      </c>
      <c r="P21" s="33"/>
      <c r="Q21" s="14"/>
      <c r="S21" s="70"/>
      <c r="X21" s="8" t="e">
        <f>N21=#REF!</f>
        <v>#REF!</v>
      </c>
    </row>
    <row r="22" spans="1:24" x14ac:dyDescent="0.4">
      <c r="A22" s="46">
        <v>1980</v>
      </c>
      <c r="B22" s="28">
        <f>'1. PIB'!D22/'11. Precios'!H22</f>
        <v>1701104577.9627316</v>
      </c>
      <c r="C22" s="28">
        <f>'2. Consumo Intermedio'!D22/'11. Precios'!H22</f>
        <v>1387544489.5957191</v>
      </c>
      <c r="D22" s="28">
        <f>'3. Remuneraciones'!D22/'11. Precios'!H22</f>
        <v>1185285168.843847</v>
      </c>
      <c r="E22" s="28">
        <f>'4. Capital fijo constante'!D22/'11. Precios'!H22</f>
        <v>3827445320.9370651</v>
      </c>
      <c r="F22" s="28">
        <f>'5. Consumo capital fijo'!D22/'11. Precios'!H22</f>
        <v>142254893.69022849</v>
      </c>
      <c r="G22" s="28">
        <f t="shared" si="1"/>
        <v>373564515.4286561</v>
      </c>
      <c r="I22" s="28">
        <f t="shared" si="2"/>
        <v>367547094.06279516</v>
      </c>
      <c r="J22" s="28">
        <f>('2. Consumo Intermedio'!D22+'3. Remuneraciones'!D22)/7</f>
        <v>49362.223392122592</v>
      </c>
      <c r="K22" s="28">
        <f t="shared" si="0"/>
        <v>4194992414.9998603</v>
      </c>
      <c r="L22" s="28">
        <f>J22+'4. Capital fijo constante'!D21</f>
        <v>467331.84827359498</v>
      </c>
      <c r="M22" s="28">
        <f>L22/'11. Precios'!H22</f>
        <v>3479714870.8533669</v>
      </c>
      <c r="N22" s="33">
        <f t="shared" si="3"/>
        <v>0.10735492110508553</v>
      </c>
      <c r="O22" s="33">
        <f t="shared" si="4"/>
        <v>0.31516847189865632</v>
      </c>
      <c r="P22" s="33"/>
      <c r="Q22" s="14"/>
      <c r="S22" s="70"/>
      <c r="X22" s="8" t="e">
        <f>N22=#REF!</f>
        <v>#REF!</v>
      </c>
    </row>
    <row r="23" spans="1:24" x14ac:dyDescent="0.4">
      <c r="A23" s="46">
        <v>1981</v>
      </c>
      <c r="B23" s="28">
        <f>'1. PIB'!D23/'11. Precios'!H23</f>
        <v>1686875119.8102834</v>
      </c>
      <c r="C23" s="28">
        <f>'2. Consumo Intermedio'!D23/'11. Precios'!H23</f>
        <v>1356668002.357105</v>
      </c>
      <c r="D23" s="28">
        <f>'3. Remuneraciones'!D23/'11. Precios'!H23</f>
        <v>1166825312.0249884</v>
      </c>
      <c r="E23" s="28">
        <f>'4. Capital fijo constante'!D23/'11. Precios'!H23</f>
        <v>3884836715.9687119</v>
      </c>
      <c r="F23" s="28">
        <f>'5. Consumo capital fijo'!D23/'11. Precios'!H23</f>
        <v>144796091.49772838</v>
      </c>
      <c r="G23" s="28">
        <f t="shared" si="1"/>
        <v>375253716.28756666</v>
      </c>
      <c r="I23" s="28">
        <f t="shared" si="2"/>
        <v>360499044.91172761</v>
      </c>
      <c r="J23" s="28">
        <f>('2. Consumo Intermedio'!D23+'3. Remuneraciones'!D23)/7</f>
        <v>56161.161746012782</v>
      </c>
      <c r="K23" s="28">
        <f t="shared" si="0"/>
        <v>4245335760.8804393</v>
      </c>
      <c r="L23" s="28">
        <f>J23+'4. Capital fijo constante'!D22</f>
        <v>570193.82315225701</v>
      </c>
      <c r="M23" s="28">
        <f>L23/'11. Precios'!H23</f>
        <v>3660079711.1457319</v>
      </c>
      <c r="N23" s="33">
        <f t="shared" si="3"/>
        <v>0.10252610486728969</v>
      </c>
      <c r="O23" s="33">
        <f t="shared" si="4"/>
        <v>0.32160231049181282</v>
      </c>
      <c r="P23" s="33"/>
      <c r="Q23" s="14"/>
      <c r="S23" s="70"/>
      <c r="X23" s="8" t="e">
        <f>N23=#REF!</f>
        <v>#REF!</v>
      </c>
    </row>
    <row r="24" spans="1:24" x14ac:dyDescent="0.4">
      <c r="A24" s="46">
        <v>1982</v>
      </c>
      <c r="B24" s="28">
        <f>'1. PIB'!D24/'11. Precios'!H24</f>
        <v>1671010406.1260414</v>
      </c>
      <c r="C24" s="28">
        <f>'2. Consumo Intermedio'!D24/'11. Precios'!H24</f>
        <v>1317085652.9505734</v>
      </c>
      <c r="D24" s="28">
        <f>'3. Remuneraciones'!D24/'11. Precios'!H24</f>
        <v>1113174031.0194929</v>
      </c>
      <c r="E24" s="28">
        <f>'4. Capital fijo constante'!D24/'11. Precios'!H24</f>
        <v>4061100079.170826</v>
      </c>
      <c r="F24" s="28">
        <f>'5. Consumo capital fijo'!D24/'11. Precios'!H24</f>
        <v>151959887.87872532</v>
      </c>
      <c r="G24" s="28">
        <f t="shared" si="1"/>
        <v>405876487.22782326</v>
      </c>
      <c r="I24" s="28">
        <f t="shared" si="2"/>
        <v>347179954.85286659</v>
      </c>
      <c r="J24" s="28">
        <f>('2. Consumo Intermedio'!D24+'3. Remuneraciones'!D24)/7</f>
        <v>59317.411642512307</v>
      </c>
      <c r="K24" s="28">
        <f t="shared" si="0"/>
        <v>4408280034.0236921</v>
      </c>
      <c r="L24" s="28">
        <f>J24+'4. Capital fijo constante'!D23</f>
        <v>664525.5148034821</v>
      </c>
      <c r="M24" s="28">
        <f>L24/'11. Precios'!H24</f>
        <v>3889413442.6914697</v>
      </c>
      <c r="N24" s="33">
        <f t="shared" si="3"/>
        <v>0.10435416373399409</v>
      </c>
      <c r="O24" s="33">
        <f t="shared" si="4"/>
        <v>0.36461188989120058</v>
      </c>
      <c r="P24" s="33"/>
      <c r="Q24" s="14"/>
      <c r="S24" s="70"/>
      <c r="X24" s="8" t="e">
        <f>N24=#REF!</f>
        <v>#REF!</v>
      </c>
    </row>
    <row r="25" spans="1:24" x14ac:dyDescent="0.4">
      <c r="A25" s="46">
        <v>1983</v>
      </c>
      <c r="B25" s="28">
        <f>'1. PIB'!D25/'11. Precios'!H25</f>
        <v>1627115813.2128851</v>
      </c>
      <c r="C25" s="28">
        <f>'2. Consumo Intermedio'!D25/'11. Precios'!H25</f>
        <v>1231118858.3417187</v>
      </c>
      <c r="D25" s="28">
        <f>'3. Remuneraciones'!D25/'11. Precios'!H25</f>
        <v>1047123540.3250302</v>
      </c>
      <c r="E25" s="28">
        <f>'4. Capital fijo constante'!D25/'11. Precios'!H25</f>
        <v>5065873362.8983164</v>
      </c>
      <c r="F25" s="28">
        <f>'5. Consumo capital fijo'!D25/'11. Precios'!H25</f>
        <v>195608956.75431496</v>
      </c>
      <c r="G25" s="28">
        <f t="shared" si="1"/>
        <v>384383316.13354003</v>
      </c>
      <c r="I25" s="28">
        <f t="shared" si="2"/>
        <v>325463199.80953556</v>
      </c>
      <c r="J25" s="28">
        <f>('2. Consumo Intermedio'!D25+'3. Remuneraciones'!D25)/7</f>
        <v>59125.16024796696</v>
      </c>
      <c r="K25" s="28">
        <f t="shared" si="0"/>
        <v>5391336562.7078524</v>
      </c>
      <c r="L25" s="28">
        <f>J25+'4. Capital fijo constante'!D24</f>
        <v>752984.18566233758</v>
      </c>
      <c r="M25" s="28">
        <f>L25/'11. Precios'!H25</f>
        <v>4144912951.5055914</v>
      </c>
      <c r="N25" s="33">
        <f t="shared" si="3"/>
        <v>9.2736161321293198E-2</v>
      </c>
      <c r="O25" s="33">
        <f t="shared" si="4"/>
        <v>0.36708497262340822</v>
      </c>
      <c r="P25" s="33"/>
      <c r="Q25" s="14"/>
      <c r="S25" s="70"/>
      <c r="X25" s="8" t="e">
        <f>N25=#REF!</f>
        <v>#REF!</v>
      </c>
    </row>
    <row r="26" spans="1:24" x14ac:dyDescent="0.4">
      <c r="A26" s="46">
        <v>1984</v>
      </c>
      <c r="B26" s="28">
        <f>'1. PIB'!D26/'11. Precios'!H26</f>
        <v>1703894161.9279513</v>
      </c>
      <c r="C26" s="28">
        <f>'2. Consumo Intermedio'!D26/'11. Precios'!H26</f>
        <v>1310398600.4717121</v>
      </c>
      <c r="D26" s="28">
        <f>'3. Remuneraciones'!D26/'11. Precios'!H26</f>
        <v>997122950.7091378</v>
      </c>
      <c r="E26" s="28">
        <f>'4. Capital fijo constante'!D26/'11. Precios'!H26</f>
        <v>5794933433.373045</v>
      </c>
      <c r="F26" s="28">
        <f>'5. Consumo capital fijo'!D26/'11. Precios'!H26</f>
        <v>230379892.05060858</v>
      </c>
      <c r="G26" s="28">
        <f t="shared" si="1"/>
        <v>476391319.1682049</v>
      </c>
      <c r="I26" s="28">
        <f t="shared" si="2"/>
        <v>329645935.88297856</v>
      </c>
      <c r="J26" s="28">
        <f>('2. Consumo Intermedio'!D26+'3. Remuneraciones'!D26)/7</f>
        <v>66822.876430100732</v>
      </c>
      <c r="K26" s="28">
        <f t="shared" si="0"/>
        <v>6124579369.2560234</v>
      </c>
      <c r="L26" s="28">
        <f>J26+'4. Capital fijo constante'!D25</f>
        <v>987113.01845707279</v>
      </c>
      <c r="M26" s="28">
        <f>L26/'11. Precios'!H26</f>
        <v>4869556837.0501394</v>
      </c>
      <c r="N26" s="33">
        <f t="shared" si="3"/>
        <v>9.7830528549039661E-2</v>
      </c>
      <c r="O26" s="33">
        <f t="shared" si="4"/>
        <v>0.47776587514047597</v>
      </c>
      <c r="P26" s="33"/>
      <c r="Q26" s="14"/>
      <c r="S26" s="70"/>
      <c r="X26" s="8" t="e">
        <f>N26=#REF!</f>
        <v>#REF!</v>
      </c>
    </row>
    <row r="27" spans="1:24" x14ac:dyDescent="0.4">
      <c r="A27" s="46">
        <v>1985</v>
      </c>
      <c r="B27" s="28">
        <f>'1. PIB'!D27/'11. Precios'!H27</f>
        <v>1746991139.556968</v>
      </c>
      <c r="C27" s="28">
        <f>'2. Consumo Intermedio'!D27/'11. Precios'!H27</f>
        <v>1395097025.1319771</v>
      </c>
      <c r="D27" s="28">
        <f>'3. Remuneraciones'!D27/'11. Precios'!H27</f>
        <v>1021173578.6037625</v>
      </c>
      <c r="E27" s="28">
        <f>'4. Capital fijo constante'!D27/'11. Precios'!H27</f>
        <v>5954203867.7954636</v>
      </c>
      <c r="F27" s="28">
        <f>'5. Consumo capital fijo'!D27/'11. Precios'!H27</f>
        <v>241698292.85768485</v>
      </c>
      <c r="G27" s="28">
        <f t="shared" si="1"/>
        <v>484119268.09552062</v>
      </c>
      <c r="I27" s="28">
        <f t="shared" si="2"/>
        <v>345181514.81939137</v>
      </c>
      <c r="J27" s="28">
        <f>('2. Consumo Intermedio'!D27+'3. Remuneraciones'!D27)/7</f>
        <v>77936.670980504321</v>
      </c>
      <c r="K27" s="28">
        <f t="shared" si="0"/>
        <v>6299385382.6148548</v>
      </c>
      <c r="L27" s="28">
        <f>J27+'4. Capital fijo constante'!D26</f>
        <v>1252633.758331859</v>
      </c>
      <c r="M27" s="28">
        <f>L27/'11. Precios'!H27</f>
        <v>5547914900.3305378</v>
      </c>
      <c r="N27" s="33">
        <f t="shared" si="3"/>
        <v>8.7261480536890965E-2</v>
      </c>
      <c r="O27" s="33">
        <f t="shared" si="4"/>
        <v>0.47408127103861292</v>
      </c>
      <c r="P27" s="33"/>
      <c r="Q27" s="14"/>
      <c r="S27" s="70"/>
      <c r="X27" s="8" t="e">
        <f>N27=#REF!</f>
        <v>#REF!</v>
      </c>
    </row>
    <row r="28" spans="1:24" x14ac:dyDescent="0.4">
      <c r="A28" s="46">
        <v>1986</v>
      </c>
      <c r="B28" s="28">
        <f>'1. PIB'!D28/'11. Precios'!H28</f>
        <v>1739148162.3799689</v>
      </c>
      <c r="C28" s="28">
        <f>'2. Consumo Intermedio'!D28/'11. Precios'!H28</f>
        <v>1492842394.3902686</v>
      </c>
      <c r="D28" s="28">
        <f>'3. Remuneraciones'!D28/'11. Precios'!H28</f>
        <v>1046299034.2382699</v>
      </c>
      <c r="E28" s="28">
        <f>'4. Capital fijo constante'!D28/'11. Precios'!H28</f>
        <v>6927540718.828227</v>
      </c>
      <c r="F28" s="28">
        <f>'5. Consumo capital fijo'!D28/'11. Precios'!H28</f>
        <v>288961612.12733221</v>
      </c>
      <c r="G28" s="28">
        <f t="shared" si="1"/>
        <v>403887516.01436675</v>
      </c>
      <c r="I28" s="28">
        <f t="shared" si="2"/>
        <v>362734489.80407697</v>
      </c>
      <c r="J28" s="28">
        <f>('2. Consumo Intermedio'!D28+'3. Remuneraciones'!D28)/7</f>
        <v>91353.647303239879</v>
      </c>
      <c r="K28" s="28">
        <f t="shared" si="0"/>
        <v>7290275208.6323042</v>
      </c>
      <c r="L28" s="28">
        <f>J28+'4. Capital fijo constante'!D27</f>
        <v>1435721.1984973578</v>
      </c>
      <c r="M28" s="28">
        <f>L28/'11. Precios'!H28</f>
        <v>5700764138.1754351</v>
      </c>
      <c r="N28" s="33">
        <f t="shared" si="3"/>
        <v>7.0847961119758496E-2</v>
      </c>
      <c r="O28" s="33">
        <f t="shared" si="4"/>
        <v>0.38601537686442222</v>
      </c>
      <c r="P28" s="33"/>
      <c r="Q28" s="14"/>
      <c r="S28" s="70"/>
      <c r="X28" s="8" t="e">
        <f>N28=#REF!</f>
        <v>#REF!</v>
      </c>
    </row>
    <row r="29" spans="1:24" x14ac:dyDescent="0.4">
      <c r="A29" s="46">
        <v>1987</v>
      </c>
      <c r="B29" s="28">
        <f>'1. PIB'!D29/'11. Precios'!H29</f>
        <v>1876701246.6365511</v>
      </c>
      <c r="C29" s="28">
        <f>'2. Consumo Intermedio'!D29/'11. Precios'!H29</f>
        <v>1637761047.9478486</v>
      </c>
      <c r="D29" s="28">
        <f>'3. Remuneraciones'!D29/'11. Precios'!H29</f>
        <v>1111947642.90554</v>
      </c>
      <c r="E29" s="28">
        <f>'4. Capital fijo constante'!D29/'11. Precios'!H29</f>
        <v>7768345129.2250338</v>
      </c>
      <c r="F29" s="28">
        <f>'5. Consumo capital fijo'!D29/'11. Precios'!H29</f>
        <v>331298210.74865454</v>
      </c>
      <c r="G29" s="28">
        <f t="shared" si="1"/>
        <v>433455392.98235655</v>
      </c>
      <c r="I29" s="28">
        <f t="shared" si="2"/>
        <v>392815527.26476985</v>
      </c>
      <c r="J29" s="28">
        <f>('2. Consumo Intermedio'!D29+'3. Remuneraciones'!D29)/7</f>
        <v>126764.02339228851</v>
      </c>
      <c r="K29" s="28">
        <f t="shared" si="0"/>
        <v>8161160656.4898033</v>
      </c>
      <c r="L29" s="28">
        <f>J29+'4. Capital fijo constante'!D28</f>
        <v>1871445.4068705731</v>
      </c>
      <c r="M29" s="28">
        <f>L29/'11. Precios'!H29</f>
        <v>5799222796.6142044</v>
      </c>
      <c r="N29" s="33">
        <f t="shared" si="3"/>
        <v>7.4743704145221579E-2</v>
      </c>
      <c r="O29" s="33">
        <f t="shared" si="4"/>
        <v>0.38981636927592156</v>
      </c>
      <c r="P29" s="33"/>
      <c r="Q29" s="14"/>
      <c r="S29" s="70"/>
      <c r="X29" s="8" t="e">
        <f>N29=#REF!</f>
        <v>#REF!</v>
      </c>
    </row>
    <row r="30" spans="1:24" x14ac:dyDescent="0.4">
      <c r="A30" s="46">
        <v>1988</v>
      </c>
      <c r="B30" s="28">
        <f>'1. PIB'!D30/'11. Precios'!H30</f>
        <v>1841345959.5545731</v>
      </c>
      <c r="C30" s="28">
        <f>'2. Consumo Intermedio'!D30/'11. Precios'!H30</f>
        <v>1671145112.5501509</v>
      </c>
      <c r="D30" s="28">
        <f>'3. Remuneraciones'!D30/'11. Precios'!H30</f>
        <v>994787384.55899346</v>
      </c>
      <c r="E30" s="28">
        <f>'4. Capital fijo constante'!D30/'11. Precios'!H30</f>
        <v>7757754004.197813</v>
      </c>
      <c r="F30" s="28">
        <f>'5. Consumo capital fijo'!D30/'11. Precios'!H30</f>
        <v>335541752.65196025</v>
      </c>
      <c r="G30" s="28">
        <f t="shared" si="1"/>
        <v>511016822.34361923</v>
      </c>
      <c r="I30" s="28">
        <f t="shared" si="2"/>
        <v>380847499.58702058</v>
      </c>
      <c r="J30" s="28">
        <f>('2. Consumo Intermedio'!D30+'3. Remuneraciones'!D30)/7</f>
        <v>159119.5108713177</v>
      </c>
      <c r="K30" s="28">
        <f t="shared" si="0"/>
        <v>8138601503.7848339</v>
      </c>
      <c r="L30" s="28">
        <f>J30+'4. Capital fijo constante'!D29</f>
        <v>2666012.9896942745</v>
      </c>
      <c r="M30" s="28">
        <f>L30/'11. Precios'!H30</f>
        <v>6381017484.4787302</v>
      </c>
      <c r="N30" s="33">
        <f t="shared" si="3"/>
        <v>8.0083908810252152E-2</v>
      </c>
      <c r="O30" s="33">
        <f t="shared" si="4"/>
        <v>0.51369451430082402</v>
      </c>
      <c r="P30" s="33"/>
      <c r="Q30" s="14"/>
      <c r="S30" s="70"/>
      <c r="X30" s="8" t="e">
        <f>N30=#REF!</f>
        <v>#REF!</v>
      </c>
    </row>
    <row r="31" spans="1:24" x14ac:dyDescent="0.4">
      <c r="A31" s="46">
        <v>1989</v>
      </c>
      <c r="B31" s="28">
        <f>'1. PIB'!D31/'11. Precios'!H31</f>
        <v>1595175573.5544102</v>
      </c>
      <c r="C31" s="28">
        <f>'2. Consumo Intermedio'!D31/'11. Precios'!H31</f>
        <v>1481124340.9252646</v>
      </c>
      <c r="D31" s="28">
        <f>'3. Remuneraciones'!D31/'11. Precios'!H31</f>
        <v>888653943.66458821</v>
      </c>
      <c r="E31" s="28">
        <f>'4. Capital fijo constante'!D31/'11. Precios'!H31</f>
        <v>6627221355.306283</v>
      </c>
      <c r="F31" s="28">
        <f>'5. Consumo capital fijo'!D31/'11. Precios'!H31</f>
        <v>288392940.55031961</v>
      </c>
      <c r="G31" s="28">
        <f t="shared" si="1"/>
        <v>418128689.33950233</v>
      </c>
      <c r="I31" s="28">
        <f t="shared" si="2"/>
        <v>338539754.94140756</v>
      </c>
      <c r="J31" s="28">
        <f>('2. Consumo Intermedio'!D31+'3. Remuneraciones'!D31)/7</f>
        <v>260910.68771071179</v>
      </c>
      <c r="K31" s="28">
        <f t="shared" si="0"/>
        <v>6965761110.2476902</v>
      </c>
      <c r="L31" s="28">
        <f>J31+'4. Capital fijo constante'!D30</f>
        <v>3502129.3485828955</v>
      </c>
      <c r="M31" s="28">
        <f>L31/'11. Precios'!H31</f>
        <v>4544122058.9511681</v>
      </c>
      <c r="N31" s="33">
        <f t="shared" si="3"/>
        <v>9.2015285662465432E-2</v>
      </c>
      <c r="O31" s="33">
        <f t="shared" si="4"/>
        <v>0.47051914000993844</v>
      </c>
      <c r="P31" s="33"/>
      <c r="Q31" s="14"/>
      <c r="S31" s="70"/>
      <c r="X31" s="8" t="e">
        <f>N31=#REF!</f>
        <v>#REF!</v>
      </c>
    </row>
    <row r="32" spans="1:24" x14ac:dyDescent="0.4">
      <c r="A32" s="46">
        <v>1990</v>
      </c>
      <c r="B32" s="28">
        <f>'1. PIB'!D32/'11. Precios'!H32</f>
        <v>1609934813.8067615</v>
      </c>
      <c r="C32" s="28">
        <f>'2. Consumo Intermedio'!D32/'11. Precios'!H32</f>
        <v>1544183214.84326</v>
      </c>
      <c r="D32" s="28">
        <f>'3. Remuneraciones'!D32/'11. Precios'!H32</f>
        <v>862516674.00460911</v>
      </c>
      <c r="E32" s="28">
        <f>'4. Capital fijo constante'!D32/'11. Precios'!H32</f>
        <v>6007693423.5792027</v>
      </c>
      <c r="F32" s="28">
        <f>'5. Consumo capital fijo'!D32/'11. Precios'!H32</f>
        <v>263320707.89733732</v>
      </c>
      <c r="G32" s="28">
        <f t="shared" si="1"/>
        <v>484097431.9048152</v>
      </c>
      <c r="I32" s="28">
        <f t="shared" si="2"/>
        <v>343814269.83540982</v>
      </c>
      <c r="J32" s="28">
        <f>('2. Consumo Intermedio'!D32+'3. Remuneraciones'!D32)/7</f>
        <v>372703.61414896743</v>
      </c>
      <c r="K32" s="28">
        <f t="shared" si="0"/>
        <v>6351507693.4146128</v>
      </c>
      <c r="L32" s="28">
        <f>J32+'4. Capital fijo constante'!D31</f>
        <v>5480265.8906188086</v>
      </c>
      <c r="M32" s="28">
        <f>L32/'11. Precios'!H32</f>
        <v>5055474495.436223</v>
      </c>
      <c r="N32" s="33">
        <f t="shared" si="3"/>
        <v>9.5757071337582475E-2</v>
      </c>
      <c r="O32" s="33">
        <f t="shared" si="4"/>
        <v>0.56126153440858384</v>
      </c>
      <c r="P32" s="33"/>
      <c r="Q32" s="14"/>
      <c r="S32" s="70"/>
      <c r="X32" s="8" t="e">
        <f>N32=#REF!</f>
        <v>#REF!</v>
      </c>
    </row>
    <row r="33" spans="1:24" x14ac:dyDescent="0.4">
      <c r="A33" s="46">
        <v>1991</v>
      </c>
      <c r="B33" s="28">
        <f>'1. PIB'!D33/'11. Precios'!H33</f>
        <v>1695916572.5547071</v>
      </c>
      <c r="C33" s="28">
        <f>'2. Consumo Intermedio'!D33/'11. Precios'!H33</f>
        <v>1629615879.1844344</v>
      </c>
      <c r="D33" s="28">
        <f>'3. Remuneraciones'!D33/'11. Precios'!H33</f>
        <v>971974189.86072767</v>
      </c>
      <c r="E33" s="28">
        <f>'4. Capital fijo constante'!D33/'11. Precios'!H33</f>
        <v>5602414940.5918064</v>
      </c>
      <c r="F33" s="28">
        <f>'5. Consumo capital fijo'!D33/'11. Precios'!H33</f>
        <v>245876139.34273234</v>
      </c>
      <c r="G33" s="28">
        <f t="shared" si="1"/>
        <v>478066243.35124695</v>
      </c>
      <c r="I33" s="28">
        <f t="shared" si="2"/>
        <v>371655724.14930886</v>
      </c>
      <c r="J33" s="28">
        <f>('2. Consumo Intermedio'!D33+'3. Remuneraciones'!D33)/7</f>
        <v>540692.71863402089</v>
      </c>
      <c r="K33" s="28">
        <f t="shared" si="0"/>
        <v>5974070664.7411156</v>
      </c>
      <c r="L33" s="28">
        <f>J33+'4. Capital fijo constante'!D32</f>
        <v>7053188.7029887279</v>
      </c>
      <c r="M33" s="28">
        <f>L33/'11. Precios'!H33</f>
        <v>4848147320.3365269</v>
      </c>
      <c r="N33" s="33">
        <f t="shared" si="3"/>
        <v>9.8608027306823401E-2</v>
      </c>
      <c r="O33" s="33">
        <f t="shared" si="4"/>
        <v>0.49185075934963679</v>
      </c>
      <c r="P33" s="33"/>
      <c r="Q33" s="14"/>
      <c r="S33" s="70"/>
      <c r="X33" s="8" t="e">
        <f>N33=#REF!</f>
        <v>#REF!</v>
      </c>
    </row>
    <row r="34" spans="1:24" x14ac:dyDescent="0.4">
      <c r="A34" s="46">
        <v>1992</v>
      </c>
      <c r="B34" s="28">
        <f>'1. PIB'!D34/'11. Precios'!H34</f>
        <v>1808465217.5477703</v>
      </c>
      <c r="C34" s="28">
        <f>'2. Consumo Intermedio'!D34/'11. Precios'!H34</f>
        <v>1695477519.9963949</v>
      </c>
      <c r="D34" s="28">
        <f>'3. Remuneraciones'!D34/'11. Precios'!H34</f>
        <v>1089893104.6723046</v>
      </c>
      <c r="E34" s="28">
        <f>'4. Capital fijo constante'!D34/'11. Precios'!H34</f>
        <v>5413215894.7737398</v>
      </c>
      <c r="F34" s="28">
        <f>'5. Consumo capital fijo'!D34/'11. Precios'!H34</f>
        <v>236612862.95713019</v>
      </c>
      <c r="G34" s="28">
        <f t="shared" si="1"/>
        <v>481959249.91833544</v>
      </c>
      <c r="I34" s="28">
        <f t="shared" si="2"/>
        <v>397910089.23838562</v>
      </c>
      <c r="J34" s="28">
        <f>('2. Consumo Intermedio'!D34+'3. Remuneraciones'!D34)/7</f>
        <v>760790.12301401037</v>
      </c>
      <c r="K34" s="28">
        <f t="shared" ref="K34:K56" si="5">E34+I34</f>
        <v>5811125984.012125</v>
      </c>
      <c r="L34" s="28">
        <f>J34+'4. Capital fijo constante'!D33</f>
        <v>8911303.5372174643</v>
      </c>
      <c r="M34" s="28">
        <f>L34/'11. Precios'!H34</f>
        <v>4660809175.172801</v>
      </c>
      <c r="N34" s="33">
        <f t="shared" si="3"/>
        <v>0.1034067759061315</v>
      </c>
      <c r="O34" s="33">
        <f t="shared" si="4"/>
        <v>0.44220781639245704</v>
      </c>
      <c r="P34" s="33"/>
      <c r="Q34" s="14"/>
      <c r="S34" s="70"/>
      <c r="X34" s="8" t="e">
        <f>N34=#REF!</f>
        <v>#REF!</v>
      </c>
    </row>
    <row r="35" spans="1:24" x14ac:dyDescent="0.4">
      <c r="A35" s="46">
        <v>1993</v>
      </c>
      <c r="B35" s="28">
        <f>'1. PIB'!D35/'11. Precios'!H35</f>
        <v>1738234275.6947455</v>
      </c>
      <c r="C35" s="28">
        <f>'2. Consumo Intermedio'!D35/'11. Precios'!H35</f>
        <v>1660533302.0089419</v>
      </c>
      <c r="D35" s="28">
        <f>'3. Remuneraciones'!D35/'11. Precios'!H35</f>
        <v>1109177884.840174</v>
      </c>
      <c r="E35" s="28">
        <f>'4. Capital fijo constante'!D35/'11. Precios'!H35</f>
        <v>5343489443.6346264</v>
      </c>
      <c r="F35" s="28">
        <f>'5. Consumo capital fijo'!D35/'11. Precios'!H35</f>
        <v>234294635.83558789</v>
      </c>
      <c r="G35" s="28">
        <f t="shared" si="1"/>
        <v>394761755.0189836</v>
      </c>
      <c r="I35" s="28">
        <f t="shared" si="2"/>
        <v>395673026.69273084</v>
      </c>
      <c r="J35" s="28">
        <f>('2. Consumo Intermedio'!D35+'3. Remuneraciones'!D35)/7</f>
        <v>1044907.7832858149</v>
      </c>
      <c r="K35" s="28">
        <f t="shared" si="5"/>
        <v>5739162470.3273573</v>
      </c>
      <c r="L35" s="28">
        <f>J35+'4. Capital fijo constante'!D34</f>
        <v>11394786.557078471</v>
      </c>
      <c r="M35" s="28">
        <f>L35/'11. Precios'!H35</f>
        <v>4314839795.124423</v>
      </c>
      <c r="N35" s="33">
        <f t="shared" ref="N35:N56" si="6">G35/M35</f>
        <v>9.1489319131859037E-2</v>
      </c>
      <c r="O35" s="33">
        <f t="shared" si="4"/>
        <v>0.35590481960958542</v>
      </c>
      <c r="P35" s="33"/>
      <c r="Q35" s="14"/>
      <c r="S35" s="70"/>
      <c r="X35" s="8" t="e">
        <f>N35=#REF!</f>
        <v>#REF!</v>
      </c>
    </row>
    <row r="36" spans="1:24" x14ac:dyDescent="0.4">
      <c r="A36" s="46">
        <v>1994</v>
      </c>
      <c r="B36" s="28">
        <f>'1. PIB'!D36/'11. Precios'!H36</f>
        <v>1691168672.6112328</v>
      </c>
      <c r="C36" s="28">
        <f>'2. Consumo Intermedio'!D36/'11. Precios'!H36</f>
        <v>1629414240.2227247</v>
      </c>
      <c r="D36" s="28">
        <f>'3. Remuneraciones'!D36/'11. Precios'!H36</f>
        <v>1007461832.4165297</v>
      </c>
      <c r="E36" s="28">
        <f>'4. Capital fijo constante'!D36/'11. Precios'!H36</f>
        <v>5782833500.0885649</v>
      </c>
      <c r="F36" s="28">
        <f>'5. Consumo capital fijo'!D36/'11. Precios'!H36</f>
        <v>255890038.62482294</v>
      </c>
      <c r="G36" s="28">
        <f t="shared" si="1"/>
        <v>427816801.56988025</v>
      </c>
      <c r="I36" s="28">
        <f t="shared" si="2"/>
        <v>376696581.8056078</v>
      </c>
      <c r="J36" s="28">
        <f>('2. Consumo Intermedio'!D36+'3. Remuneraciones'!D36)/7</f>
        <v>1599799.7825591944</v>
      </c>
      <c r="K36" s="28">
        <f t="shared" si="5"/>
        <v>6159530081.8941727</v>
      </c>
      <c r="L36" s="28">
        <f>J36+'4. Capital fijo constante'!D35</f>
        <v>15711081.909190917</v>
      </c>
      <c r="M36" s="28">
        <f>L36/'11. Precios'!H36</f>
        <v>3699407210.940258</v>
      </c>
      <c r="N36" s="33">
        <f t="shared" si="6"/>
        <v>0.1156446903992341</v>
      </c>
      <c r="O36" s="33">
        <f t="shared" si="4"/>
        <v>0.42464814825163688</v>
      </c>
      <c r="P36" s="33"/>
      <c r="Q36" s="14"/>
      <c r="S36" s="70"/>
      <c r="X36" s="8" t="e">
        <f>N36=#REF!</f>
        <v>#REF!</v>
      </c>
    </row>
    <row r="37" spans="1:24" x14ac:dyDescent="0.4">
      <c r="A37" s="46">
        <v>1995</v>
      </c>
      <c r="B37" s="28">
        <f>'1. PIB'!D37/'11. Precios'!H37</f>
        <v>1700174873.322546</v>
      </c>
      <c r="C37" s="28">
        <f>'2. Consumo Intermedio'!D37/'11. Precios'!H37</f>
        <v>1585981172.5334461</v>
      </c>
      <c r="D37" s="28">
        <f>'3. Remuneraciones'!D37/'11. Precios'!H37</f>
        <v>1008576368.7199862</v>
      </c>
      <c r="E37" s="28">
        <f>'4. Capital fijo constante'!D37/'11. Precios'!H37</f>
        <v>4999394321.6277561</v>
      </c>
      <c r="F37" s="28">
        <f>'5. Consumo capital fijo'!D37/'11. Precios'!H37</f>
        <v>216023378.47813866</v>
      </c>
      <c r="G37" s="28">
        <f t="shared" si="1"/>
        <v>475575126.12442112</v>
      </c>
      <c r="I37" s="28">
        <f t="shared" si="2"/>
        <v>370651077.3219189</v>
      </c>
      <c r="J37" s="28">
        <f>('2. Consumo Intermedio'!D37+'3. Remuneraciones'!D37)/7</f>
        <v>2517386.6483651572</v>
      </c>
      <c r="K37" s="28">
        <f t="shared" si="5"/>
        <v>5370045398.9496746</v>
      </c>
      <c r="L37" s="28">
        <f>J37+'4. Capital fijo constante'!D36</f>
        <v>27076610.763628922</v>
      </c>
      <c r="M37" s="28">
        <f>L37/'11. Precios'!H37</f>
        <v>3986664089.238296</v>
      </c>
      <c r="N37" s="33">
        <f t="shared" si="6"/>
        <v>0.11929149671982671</v>
      </c>
      <c r="O37" s="33">
        <f t="shared" si="4"/>
        <v>0.47153110153471811</v>
      </c>
      <c r="P37" s="33"/>
      <c r="Q37" s="14"/>
      <c r="S37" s="70"/>
      <c r="X37" s="8" t="e">
        <f>N37=#REF!</f>
        <v>#REF!</v>
      </c>
    </row>
    <row r="38" spans="1:24" x14ac:dyDescent="0.4">
      <c r="A38" s="46">
        <v>1996</v>
      </c>
      <c r="B38" s="28">
        <f>'1. PIB'!D38/'11. Precios'!H38</f>
        <v>1700443845.0752401</v>
      </c>
      <c r="C38" s="28">
        <f>'2. Consumo Intermedio'!D38/'11. Precios'!H38</f>
        <v>1550861426.3272407</v>
      </c>
      <c r="D38" s="28">
        <f>'3. Remuneraciones'!D38/'11. Precios'!H38</f>
        <v>894541382.37984502</v>
      </c>
      <c r="E38" s="28">
        <f>'4. Capital fijo constante'!D38/'11. Precios'!H38</f>
        <v>5948198319.5706148</v>
      </c>
      <c r="F38" s="28">
        <f>'5. Consumo capital fijo'!D38/'11. Precios'!H38</f>
        <v>257684620.19015035</v>
      </c>
      <c r="G38" s="28">
        <f t="shared" si="1"/>
        <v>548217842.50524485</v>
      </c>
      <c r="I38" s="28">
        <f t="shared" si="2"/>
        <v>349343258.3867265</v>
      </c>
      <c r="J38" s="28">
        <f>('2. Consumo Intermedio'!D38+'3. Remuneraciones'!D38)/7</f>
        <v>4742386.248576113</v>
      </c>
      <c r="K38" s="28">
        <f t="shared" si="5"/>
        <v>6297541577.9573412</v>
      </c>
      <c r="L38" s="28">
        <f>J38+'4. Capital fijo constante'!D37</f>
        <v>38697254.547117658</v>
      </c>
      <c r="M38" s="28">
        <f>L38/'11. Precios'!H38</f>
        <v>2850595519.9599314</v>
      </c>
      <c r="N38" s="33">
        <f t="shared" si="6"/>
        <v>0.19231695225317366</v>
      </c>
      <c r="O38" s="33">
        <f t="shared" si="4"/>
        <v>0.61284793895924827</v>
      </c>
      <c r="P38" s="33"/>
      <c r="Q38" s="14"/>
      <c r="S38" s="70"/>
      <c r="X38" s="8" t="e">
        <f>N38=#REF!</f>
        <v>#REF!</v>
      </c>
    </row>
    <row r="39" spans="1:24" x14ac:dyDescent="0.4">
      <c r="A39" s="46">
        <v>1997</v>
      </c>
      <c r="B39" s="28">
        <f>'1. PIB'!D39/'11. Precios'!H39</f>
        <v>1768449648.042506</v>
      </c>
      <c r="C39" s="28">
        <f>'2. Consumo Intermedio'!D39/'11. Precios'!H39</f>
        <v>1546630688.2249839</v>
      </c>
      <c r="D39" s="28">
        <f>'3. Remuneraciones'!D39/'11. Precios'!H39</f>
        <v>904120467.78837073</v>
      </c>
      <c r="E39" s="28">
        <f>'4. Capital fijo constante'!D39/'11. Precios'!H39</f>
        <v>5321674821.5399065</v>
      </c>
      <c r="F39" s="28">
        <f>'5. Consumo capital fijo'!D39/'11. Precios'!H39</f>
        <v>219046156.47315305</v>
      </c>
      <c r="G39" s="28">
        <f t="shared" si="1"/>
        <v>645283023.78098214</v>
      </c>
      <c r="I39" s="28">
        <f t="shared" si="2"/>
        <v>350107308.00190783</v>
      </c>
      <c r="J39" s="28">
        <f>('2. Consumo Intermedio'!D39+'3. Remuneraciones'!D39)/7</f>
        <v>7131047.7278724313</v>
      </c>
      <c r="K39" s="28">
        <f t="shared" si="5"/>
        <v>5671782129.5418148</v>
      </c>
      <c r="L39" s="28">
        <f>J39+'4. Capital fijo constante'!D38</f>
        <v>87878717.068346605</v>
      </c>
      <c r="M39" s="28">
        <f>L39/'11. Precios'!H39</f>
        <v>4314510607.3549662</v>
      </c>
      <c r="N39" s="33">
        <f t="shared" si="6"/>
        <v>0.14956111654493678</v>
      </c>
      <c r="O39" s="33">
        <f t="shared" si="4"/>
        <v>0.71371354456718794</v>
      </c>
      <c r="P39" s="33"/>
      <c r="Q39" s="14"/>
      <c r="S39" s="70"/>
      <c r="X39" s="8" t="e">
        <f>N39=#REF!</f>
        <v>#REF!</v>
      </c>
    </row>
    <row r="40" spans="1:24" x14ac:dyDescent="0.4">
      <c r="A40" s="46">
        <v>1998</v>
      </c>
      <c r="B40" s="28">
        <f>'1. PIB'!D40/'11. Precios'!H40</f>
        <v>1670581907.3330827</v>
      </c>
      <c r="C40" s="28">
        <f>'2. Consumo Intermedio'!D40/'11. Precios'!H40</f>
        <v>1363782393.8926158</v>
      </c>
      <c r="D40" s="28">
        <f>'3. Remuneraciones'!D40/'11. Precios'!H40</f>
        <v>897789940.1709919</v>
      </c>
      <c r="E40" s="28">
        <f>'4. Capital fijo constante'!D40/'11. Precios'!H40</f>
        <v>5117593942.3001766</v>
      </c>
      <c r="F40" s="28">
        <f>'5. Consumo capital fijo'!D40/'11. Precios'!H40</f>
        <v>200714276.96217722</v>
      </c>
      <c r="G40" s="28">
        <f t="shared" si="1"/>
        <v>572077690.1999135</v>
      </c>
      <c r="I40" s="28">
        <f t="shared" si="2"/>
        <v>323081762.00908679</v>
      </c>
      <c r="J40" s="28">
        <f>('2. Consumo Intermedio'!D40+'3. Remuneraciones'!D40)/7</f>
        <v>8935253</v>
      </c>
      <c r="K40" s="28">
        <f t="shared" si="5"/>
        <v>5440675704.3092632</v>
      </c>
      <c r="L40" s="28">
        <f>J40+'4. Capital fijo constante'!D39</f>
        <v>117328069.36592197</v>
      </c>
      <c r="M40" s="28">
        <f>L40/'11. Precios'!H40</f>
        <v>4242359940.3247375</v>
      </c>
      <c r="N40" s="33">
        <f t="shared" si="6"/>
        <v>0.1348489280134309</v>
      </c>
      <c r="O40" s="33">
        <f t="shared" si="4"/>
        <v>0.63720661660672684</v>
      </c>
      <c r="P40" s="33"/>
      <c r="Q40" s="14"/>
      <c r="S40" s="70"/>
      <c r="X40" s="8" t="e">
        <f>N40=#REF!</f>
        <v>#REF!</v>
      </c>
    </row>
    <row r="41" spans="1:24" x14ac:dyDescent="0.4">
      <c r="A41" s="46">
        <v>1999</v>
      </c>
      <c r="B41" s="28">
        <f>'1. PIB'!D41/'11. Precios'!H41</f>
        <v>1523259383.7079968</v>
      </c>
      <c r="C41" s="28">
        <f>'2. Consumo Intermedio'!D41/'11. Precios'!H41</f>
        <v>1193549036.40377</v>
      </c>
      <c r="D41" s="28">
        <f>'3. Remuneraciones'!D41/'11. Precios'!H41</f>
        <v>841905725.14346838</v>
      </c>
      <c r="E41" s="28">
        <f>'4. Capital fijo constante'!D41/'11. Precios'!H41</f>
        <v>4927715099.3995352</v>
      </c>
      <c r="F41" s="28">
        <f>'5. Consumo capital fijo'!D41/'11. Precios'!H41</f>
        <v>188906150.07403791</v>
      </c>
      <c r="G41" s="28">
        <f t="shared" si="1"/>
        <v>492447508.49049044</v>
      </c>
      <c r="I41" s="28">
        <f t="shared" si="2"/>
        <v>290779251.64960545</v>
      </c>
      <c r="J41" s="28">
        <f>('2. Consumo Intermedio'!D41+'3. Remuneraciones'!D41)/7</f>
        <v>9937347.7142857146</v>
      </c>
      <c r="K41" s="28">
        <f t="shared" si="5"/>
        <v>5218494351.0491409</v>
      </c>
      <c r="L41" s="28">
        <f>J41+'4. Capital fijo constante'!D40</f>
        <v>151471169.80738604</v>
      </c>
      <c r="M41" s="28">
        <f>L41/'11. Precios'!H41</f>
        <v>4432236313.8973551</v>
      </c>
      <c r="N41" s="33">
        <f t="shared" si="6"/>
        <v>0.11110587830039942</v>
      </c>
      <c r="O41" s="33">
        <f t="shared" si="4"/>
        <v>0.58492001394404691</v>
      </c>
      <c r="P41" s="33"/>
      <c r="Q41" s="14"/>
      <c r="S41" s="70"/>
      <c r="X41" s="8" t="e">
        <f>N41=#REF!</f>
        <v>#REF!</v>
      </c>
    </row>
    <row r="42" spans="1:24" x14ac:dyDescent="0.4">
      <c r="A42" s="46">
        <v>2000</v>
      </c>
      <c r="B42" s="28">
        <f>'1. PIB'!D42/'11. Precios'!H42</f>
        <v>1653514394.0813603</v>
      </c>
      <c r="C42" s="28">
        <f>'2. Consumo Intermedio'!D42/'11. Precios'!H42</f>
        <v>1219627179.6477199</v>
      </c>
      <c r="D42" s="28">
        <f>'3. Remuneraciones'!D42/'11. Precios'!H42</f>
        <v>901833679.80556524</v>
      </c>
      <c r="E42" s="28">
        <f>'4. Capital fijo constante'!D42/'11. Precios'!H42</f>
        <v>5073726376.6626854</v>
      </c>
      <c r="F42" s="28">
        <f>'5. Consumo capital fijo'!D42/'11. Precios'!H42</f>
        <v>194181355.21940574</v>
      </c>
      <c r="G42" s="28">
        <f t="shared" si="1"/>
        <v>557499359.05638945</v>
      </c>
      <c r="I42" s="28">
        <f t="shared" si="2"/>
        <v>303065837.06475502</v>
      </c>
      <c r="J42" s="28">
        <f>('2. Consumo Intermedio'!D42+'3. Remuneraciones'!D42)/7</f>
        <v>12035683.857142856</v>
      </c>
      <c r="K42" s="28">
        <f t="shared" si="5"/>
        <v>5376792213.7274408</v>
      </c>
      <c r="L42" s="28">
        <f>J42+'4. Capital fijo constante'!D41</f>
        <v>180439784.56883001</v>
      </c>
      <c r="M42" s="28">
        <f>L42/'11. Precios'!H42</f>
        <v>4543583480.5250692</v>
      </c>
      <c r="N42" s="33">
        <f t="shared" si="6"/>
        <v>0.12270036667004593</v>
      </c>
      <c r="O42" s="33">
        <f t="shared" si="4"/>
        <v>0.61818423013053359</v>
      </c>
      <c r="P42" s="33"/>
      <c r="Q42" s="14"/>
      <c r="S42" s="70"/>
      <c r="X42" s="8" t="e">
        <f>N42=#REF!</f>
        <v>#REF!</v>
      </c>
    </row>
    <row r="43" spans="1:24" x14ac:dyDescent="0.4">
      <c r="A43" s="46">
        <v>2001</v>
      </c>
      <c r="B43" s="28">
        <f>'1. PIB'!D43/'11. Precios'!H43</f>
        <v>1709707904.7466104</v>
      </c>
      <c r="C43" s="28">
        <f>'2. Consumo Intermedio'!D43/'11. Precios'!H43</f>
        <v>1241068586.1335537</v>
      </c>
      <c r="D43" s="28">
        <f>'3. Remuneraciones'!D43/'11. Precios'!H43</f>
        <v>957657095.71709454</v>
      </c>
      <c r="E43" s="28">
        <f>'4. Capital fijo constante'!D43/'11. Precios'!H43</f>
        <v>5253240093.0778599</v>
      </c>
      <c r="F43" s="28">
        <f>'5. Consumo capital fijo'!D43/'11. Precios'!H43</f>
        <v>199992837.87697923</v>
      </c>
      <c r="G43" s="28">
        <f t="shared" si="1"/>
        <v>552057971.15253675</v>
      </c>
      <c r="I43" s="28">
        <f t="shared" si="2"/>
        <v>314103668.83580691</v>
      </c>
      <c r="J43" s="28">
        <f>('2. Consumo Intermedio'!D43+'3. Remuneraciones'!D43)/7</f>
        <v>14037149.428571429</v>
      </c>
      <c r="K43" s="28">
        <f t="shared" si="5"/>
        <v>5567343761.9136667</v>
      </c>
      <c r="L43" s="28">
        <f>J43+'4. Capital fijo constante'!D42</f>
        <v>215530551.78164265</v>
      </c>
      <c r="M43" s="28">
        <f>L43/'11. Precios'!H43</f>
        <v>4822840805.7710323</v>
      </c>
      <c r="N43" s="33">
        <f t="shared" si="6"/>
        <v>0.11446738413839863</v>
      </c>
      <c r="O43" s="33">
        <f t="shared" si="4"/>
        <v>0.57646726957017447</v>
      </c>
      <c r="P43" s="33"/>
      <c r="Q43" s="14"/>
      <c r="S43" s="70"/>
      <c r="X43" s="8" t="e">
        <f>N43=#REF!</f>
        <v>#REF!</v>
      </c>
    </row>
    <row r="44" spans="1:24" x14ac:dyDescent="0.4">
      <c r="A44" s="46">
        <v>2002</v>
      </c>
      <c r="B44" s="28">
        <f>'1. PIB'!D44/'11. Precios'!H44</f>
        <v>1565278337.5897505</v>
      </c>
      <c r="C44" s="28">
        <f>'2. Consumo Intermedio'!D44/'11. Precios'!H44</f>
        <v>1194595292.1857042</v>
      </c>
      <c r="D44" s="28">
        <f>'3. Remuneraciones'!D44/'11. Precios'!H44</f>
        <v>896634749.11212146</v>
      </c>
      <c r="E44" s="28">
        <f>'4. Capital fijo constante'!D44/'11. Precios'!H44</f>
        <v>5962876008.5201187</v>
      </c>
      <c r="F44" s="28">
        <f>'5. Consumo capital fijo'!D44/'11. Precios'!H44</f>
        <v>230860557.90046275</v>
      </c>
      <c r="G44" s="28">
        <f t="shared" si="1"/>
        <v>437783030.5771662</v>
      </c>
      <c r="I44" s="28">
        <f t="shared" si="2"/>
        <v>298747148.75683224</v>
      </c>
      <c r="J44" s="28">
        <f>('2. Consumo Intermedio'!D44+'3. Remuneraciones'!D44)/7</f>
        <v>16345955.14285714</v>
      </c>
      <c r="K44" s="28">
        <f t="shared" si="5"/>
        <v>6261623157.2769508</v>
      </c>
      <c r="L44" s="28">
        <f>J44+'4. Capital fijo constante'!D43</f>
        <v>251110854.40050691</v>
      </c>
      <c r="M44" s="28">
        <f>L44/'11. Precios'!H44</f>
        <v>4589432132.8065767</v>
      </c>
      <c r="N44" s="33">
        <f t="shared" si="6"/>
        <v>9.538936798907377E-2</v>
      </c>
      <c r="O44" s="33">
        <f t="shared" si="4"/>
        <v>0.48825124278383591</v>
      </c>
      <c r="P44" s="33"/>
      <c r="Q44" s="14"/>
      <c r="S44" s="70"/>
      <c r="X44" s="8" t="e">
        <f>N44=#REF!</f>
        <v>#REF!</v>
      </c>
    </row>
    <row r="45" spans="1:24" x14ac:dyDescent="0.4">
      <c r="A45" s="46">
        <v>2003</v>
      </c>
      <c r="B45" s="28">
        <f>'1. PIB'!D45/'11. Precios'!H45</f>
        <v>1407608763.3351634</v>
      </c>
      <c r="C45" s="28">
        <f>'2. Consumo Intermedio'!D45/'11. Precios'!H45</f>
        <v>1305476047.8018548</v>
      </c>
      <c r="D45" s="28">
        <f>'3. Remuneraciones'!D45/'11. Precios'!H45</f>
        <v>784442752.9291935</v>
      </c>
      <c r="E45" s="28">
        <f>'4. Capital fijo constante'!D45/'11. Precios'!H45</f>
        <v>6355951739.3506804</v>
      </c>
      <c r="F45" s="28">
        <f>'5. Consumo capital fijo'!D45/'11. Precios'!H45</f>
        <v>252363834.78051826</v>
      </c>
      <c r="G45" s="28">
        <f t="shared" si="1"/>
        <v>370802175.62545156</v>
      </c>
      <c r="I45" s="28">
        <f t="shared" si="2"/>
        <v>298559828.67586404</v>
      </c>
      <c r="J45" s="28">
        <f>('2. Consumo Intermedio'!D45+'3. Remuneraciones'!D45)/7</f>
        <v>21414560.778663546</v>
      </c>
      <c r="K45" s="28">
        <f t="shared" si="5"/>
        <v>6654511568.0265446</v>
      </c>
      <c r="L45" s="28">
        <f>J45+'4. Capital fijo constante'!D44</f>
        <v>347673419.35951829</v>
      </c>
      <c r="M45" s="28">
        <f>L45/'11. Precios'!H45</f>
        <v>4847230704.0054874</v>
      </c>
      <c r="N45" s="33">
        <f t="shared" si="6"/>
        <v>7.6497736185538026E-2</v>
      </c>
      <c r="O45" s="33">
        <f t="shared" si="4"/>
        <v>0.47269501087343391</v>
      </c>
      <c r="P45" s="33"/>
      <c r="Q45" s="14"/>
      <c r="S45" s="70"/>
      <c r="X45" s="8" t="e">
        <f>N45=#REF!</f>
        <v>#REF!</v>
      </c>
    </row>
    <row r="46" spans="1:24" x14ac:dyDescent="0.4">
      <c r="A46" s="46">
        <v>2004</v>
      </c>
      <c r="B46" s="28">
        <f>'1. PIB'!D46/'11. Precios'!H46</f>
        <v>1772067762.6213572</v>
      </c>
      <c r="C46" s="28">
        <f>'2. Consumo Intermedio'!D46/'11. Precios'!H46</f>
        <v>1699029362.9925978</v>
      </c>
      <c r="D46" s="28">
        <f>'3. Remuneraciones'!D46/'11. Precios'!H46</f>
        <v>978056372.08136332</v>
      </c>
      <c r="E46" s="28">
        <f>'4. Capital fijo constante'!D46/'11. Precios'!H46</f>
        <v>6624251091.4621</v>
      </c>
      <c r="F46" s="28">
        <f>'5. Consumo capital fijo'!D46/'11. Precios'!H46</f>
        <v>267942061.46564835</v>
      </c>
      <c r="G46" s="28">
        <f t="shared" si="1"/>
        <v>526069329.07434547</v>
      </c>
      <c r="I46" s="28">
        <f t="shared" si="2"/>
        <v>382440819.29628021</v>
      </c>
      <c r="J46" s="28">
        <f>('2. Consumo Intermedio'!D46+'3. Remuneraciones'!D46)/7</f>
        <v>33396459.510569759</v>
      </c>
      <c r="K46" s="28">
        <f t="shared" si="5"/>
        <v>7006691910.7583799</v>
      </c>
      <c r="L46" s="28">
        <f>J46+'4. Capital fijo constante'!D45</f>
        <v>489284699.50667185</v>
      </c>
      <c r="M46" s="28">
        <f>L46/'11. Precios'!H46</f>
        <v>5603062243.446579</v>
      </c>
      <c r="N46" s="33">
        <f t="shared" si="6"/>
        <v>9.3889610041302612E-2</v>
      </c>
      <c r="O46" s="33">
        <f t="shared" si="4"/>
        <v>0.53787219642037398</v>
      </c>
      <c r="P46" s="33"/>
      <c r="Q46" s="14"/>
      <c r="S46" s="70"/>
      <c r="X46" s="8" t="e">
        <f>N46=#REF!</f>
        <v>#REF!</v>
      </c>
    </row>
    <row r="47" spans="1:24" x14ac:dyDescent="0.4">
      <c r="A47" s="46">
        <v>2005</v>
      </c>
      <c r="B47" s="28">
        <f>'1. PIB'!D47/'11. Precios'!H47</f>
        <v>2071205161.1988809</v>
      </c>
      <c r="C47" s="28">
        <f>'2. Consumo Intermedio'!D47/'11. Precios'!H47</f>
        <v>2094968182.9630189</v>
      </c>
      <c r="D47" s="28">
        <f>'3. Remuneraciones'!D47/'11. Precios'!H47</f>
        <v>1121913036.6410573</v>
      </c>
      <c r="E47" s="28">
        <f>'4. Capital fijo constante'!D47/'11. Precios'!H47</f>
        <v>6682320210.6839314</v>
      </c>
      <c r="F47" s="28">
        <f>'5. Consumo capital fijo'!D47/'11. Precios'!H47</f>
        <v>271863406.02985168</v>
      </c>
      <c r="G47" s="28">
        <f t="shared" si="1"/>
        <v>677428718.52797198</v>
      </c>
      <c r="I47" s="28">
        <f t="shared" si="2"/>
        <v>459554459.94343948</v>
      </c>
      <c r="J47" s="28">
        <f>('2. Consumo Intermedio'!D47+'3. Remuneraciones'!D47)/7</f>
        <v>46533023.410281047</v>
      </c>
      <c r="K47" s="28">
        <f t="shared" si="5"/>
        <v>7141874670.6273708</v>
      </c>
      <c r="L47" s="28">
        <f>J47+'4. Capital fijo constante'!D46</f>
        <v>624992544.99308431</v>
      </c>
      <c r="M47" s="28">
        <f>L47/'11. Precios'!H47</f>
        <v>6172350095.3414173</v>
      </c>
      <c r="N47" s="33">
        <f t="shared" si="6"/>
        <v>0.1097521540521918</v>
      </c>
      <c r="O47" s="33">
        <f t="shared" si="4"/>
        <v>0.6038157115600995</v>
      </c>
      <c r="P47" s="33"/>
      <c r="Q47" s="14"/>
      <c r="S47" s="70"/>
      <c r="X47" s="8" t="e">
        <f>N47=#REF!</f>
        <v>#REF!</v>
      </c>
    </row>
    <row r="48" spans="1:24" x14ac:dyDescent="0.4">
      <c r="A48" s="46">
        <v>2006</v>
      </c>
      <c r="B48" s="28">
        <f>'1. PIB'!D48/'11. Precios'!H48</f>
        <v>2412446738.711237</v>
      </c>
      <c r="C48" s="28">
        <f>'2. Consumo Intermedio'!D48/'11. Precios'!H48</f>
        <v>2387863859.6285152</v>
      </c>
      <c r="D48" s="28">
        <f>'3. Remuneraciones'!D48/'11. Precios'!H48</f>
        <v>1346199314.0941939</v>
      </c>
      <c r="E48" s="28">
        <f>'4. Capital fijo constante'!D48/'11. Precios'!H48</f>
        <v>6722177720.6636753</v>
      </c>
      <c r="F48" s="28">
        <f>'5. Consumo capital fijo'!D48/'11. Precios'!H48</f>
        <v>269805594.50982481</v>
      </c>
      <c r="G48" s="28">
        <f t="shared" si="1"/>
        <v>796441830.10721827</v>
      </c>
      <c r="I48" s="28">
        <f t="shared" si="2"/>
        <v>533437596.24610132</v>
      </c>
      <c r="J48" s="28">
        <f>('2. Consumo Intermedio'!D48+'3. Remuneraciones'!D48)/7</f>
        <v>61389358.746774517</v>
      </c>
      <c r="K48" s="28">
        <f t="shared" si="5"/>
        <v>7255615316.9097767</v>
      </c>
      <c r="L48" s="28">
        <f>J48+'4. Capital fijo constante'!D47</f>
        <v>738019856.1137681</v>
      </c>
      <c r="M48" s="28">
        <f>L48/'11. Precios'!H48</f>
        <v>6412960585.7449503</v>
      </c>
      <c r="N48" s="33">
        <f t="shared" si="6"/>
        <v>0.12419253470504543</v>
      </c>
      <c r="O48" s="33">
        <f t="shared" si="4"/>
        <v>0.59162251961412826</v>
      </c>
      <c r="P48" s="33"/>
      <c r="Q48" s="14"/>
      <c r="S48" s="70"/>
      <c r="X48" s="8" t="e">
        <f>N48=#REF!</f>
        <v>#REF!</v>
      </c>
    </row>
    <row r="49" spans="1:24" x14ac:dyDescent="0.4">
      <c r="A49" s="46">
        <v>2007</v>
      </c>
      <c r="B49" s="28">
        <f>'1. PIB'!D49/'11. Precios'!H49</f>
        <v>2720144696.3411593</v>
      </c>
      <c r="C49" s="28">
        <f>'2. Consumo Intermedio'!D49/'11. Precios'!H49</f>
        <v>2525694154.2315731</v>
      </c>
      <c r="D49" s="28">
        <f>'3. Remuneraciones'!D49/'11. Precios'!H49</f>
        <v>1491027803.1281877</v>
      </c>
      <c r="E49" s="28">
        <f>'4. Capital fijo constante'!D49/'11. Precios'!H49</f>
        <v>6560082204.3197298</v>
      </c>
      <c r="F49" s="28">
        <f>'5. Consumo capital fijo'!D49/'11. Precios'!H49</f>
        <v>255534791.19899237</v>
      </c>
      <c r="G49" s="28">
        <f t="shared" si="1"/>
        <v>973582102.01397943</v>
      </c>
      <c r="I49" s="28">
        <f t="shared" si="2"/>
        <v>573817422.47996581</v>
      </c>
      <c r="J49" s="28">
        <f>('2. Consumo Intermedio'!D49+'3. Remuneraciones'!D49)/7</f>
        <v>78386952.041237488</v>
      </c>
      <c r="K49" s="28">
        <f t="shared" si="5"/>
        <v>7133899626.799696</v>
      </c>
      <c r="L49" s="28">
        <f>J49+'4. Capital fijo constante'!D48</f>
        <v>851992304.49002159</v>
      </c>
      <c r="M49" s="28">
        <f>L49/'11. Precios'!H49</f>
        <v>6236854672.9312572</v>
      </c>
      <c r="N49" s="33">
        <f t="shared" si="6"/>
        <v>0.1561014570757035</v>
      </c>
      <c r="O49" s="33">
        <f t="shared" si="4"/>
        <v>0.65296039414650542</v>
      </c>
      <c r="P49" s="33"/>
      <c r="Q49" s="14"/>
      <c r="S49" s="70"/>
      <c r="X49" s="8" t="e">
        <f>N49=#REF!</f>
        <v>#REF!</v>
      </c>
    </row>
    <row r="50" spans="1:24" x14ac:dyDescent="0.4">
      <c r="A50" s="46">
        <v>2008</v>
      </c>
      <c r="B50" s="28">
        <f>'1. PIB'!D50/'11. Precios'!H50</f>
        <v>2729973810.0284166</v>
      </c>
      <c r="C50" s="28">
        <f>'2. Consumo Intermedio'!D50/'11. Precios'!H50</f>
        <v>2632425621.0610847</v>
      </c>
      <c r="D50" s="28">
        <f>'3. Remuneraciones'!D50/'11. Precios'!H50</f>
        <v>1450086956.5104978</v>
      </c>
      <c r="E50" s="28">
        <f>'4. Capital fijo constante'!D50/'11. Precios'!H50</f>
        <v>5920265965.827878</v>
      </c>
      <c r="F50" s="28">
        <f>'5. Consumo capital fijo'!D50/'11. Precios'!H50</f>
        <v>212618821.90276483</v>
      </c>
      <c r="G50" s="28">
        <f t="shared" si="1"/>
        <v>1067268031.615154</v>
      </c>
      <c r="I50" s="28">
        <f t="shared" si="2"/>
        <v>583216082.51022613</v>
      </c>
      <c r="J50" s="28">
        <f>('2. Consumo Intermedio'!D50+'3. Remuneraciones'!D50)/7</f>
        <v>104724146.34127596</v>
      </c>
      <c r="K50" s="28">
        <f t="shared" si="5"/>
        <v>6503482048.3381042</v>
      </c>
      <c r="L50" s="28">
        <f>J50+'4. Capital fijo constante'!D49</f>
        <v>1000871298.7127948</v>
      </c>
      <c r="M50" s="28">
        <f>L50/'11. Precios'!H50</f>
        <v>5573922140.4579678</v>
      </c>
      <c r="N50" s="33">
        <f t="shared" si="6"/>
        <v>0.19147523139378916</v>
      </c>
      <c r="O50" s="33">
        <f t="shared" si="4"/>
        <v>0.73600278026321764</v>
      </c>
      <c r="P50" s="33"/>
      <c r="Q50" s="14"/>
      <c r="S50" s="70"/>
      <c r="X50" s="8" t="e">
        <f>N50=#REF!</f>
        <v>#REF!</v>
      </c>
    </row>
    <row r="51" spans="1:24" x14ac:dyDescent="0.4">
      <c r="A51" s="46">
        <v>2009</v>
      </c>
      <c r="B51" s="28">
        <f>'1. PIB'!D51/'11. Precios'!H51</f>
        <v>2574294894.6544185</v>
      </c>
      <c r="C51" s="28">
        <f>'2. Consumo Intermedio'!D51/'11. Precios'!H51</f>
        <v>2136803585.8436191</v>
      </c>
      <c r="D51" s="28">
        <f>'3. Remuneraciones'!D51/'11. Precios'!H51</f>
        <v>1408945463.8320584</v>
      </c>
      <c r="E51" s="28">
        <f>'4. Capital fijo constante'!D51/'11. Precios'!H51</f>
        <v>5794905296.375762</v>
      </c>
      <c r="F51" s="28">
        <f>'5. Consumo capital fijo'!D51/'11. Precios'!H51</f>
        <v>194577405.30738026</v>
      </c>
      <c r="G51" s="28">
        <f t="shared" si="1"/>
        <v>970772025.51497984</v>
      </c>
      <c r="I51" s="28">
        <f t="shared" si="2"/>
        <v>506535578.52509677</v>
      </c>
      <c r="J51" s="28">
        <f>('2. Consumo Intermedio'!D51+'3. Remuneraciones'!D51)/7</f>
        <v>116958055.90716347</v>
      </c>
      <c r="K51" s="28">
        <f t="shared" si="5"/>
        <v>6301440874.9008589</v>
      </c>
      <c r="L51" s="28">
        <f>J51+'4. Capital fijo constante'!D50</f>
        <v>1180019960.3664994</v>
      </c>
      <c r="M51" s="28">
        <f>L51/'11. Precios'!H51</f>
        <v>5110567960.9607563</v>
      </c>
      <c r="N51" s="33">
        <f t="shared" si="6"/>
        <v>0.18995384327742712</v>
      </c>
      <c r="O51" s="33">
        <f t="shared" si="4"/>
        <v>0.6890061045192396</v>
      </c>
      <c r="P51" s="33"/>
      <c r="Q51" s="14"/>
      <c r="S51" s="70"/>
      <c r="X51" s="8" t="e">
        <f>N51=#REF!</f>
        <v>#REF!</v>
      </c>
    </row>
    <row r="52" spans="1:24" x14ac:dyDescent="0.4">
      <c r="A52" s="46">
        <v>2010</v>
      </c>
      <c r="B52" s="28">
        <f>'1. PIB'!D52/'11. Precios'!H52</f>
        <v>2431657137.1719689</v>
      </c>
      <c r="C52" s="28">
        <f>'2. Consumo Intermedio'!D52/'11. Precios'!H52</f>
        <v>2380315256.4375329</v>
      </c>
      <c r="D52" s="28">
        <f>'3. Remuneraciones'!D52/'11. Precios'!H52</f>
        <v>1318785233.8037159</v>
      </c>
      <c r="E52" s="28">
        <f>'4. Capital fijo constante'!D52/'11. Precios'!H52</f>
        <v>5547382335.7247992</v>
      </c>
      <c r="F52" s="28">
        <f>'5. Consumo capital fijo'!D52/'11. Precios'!H52</f>
        <v>167506039.81380627</v>
      </c>
      <c r="G52" s="28">
        <f t="shared" si="1"/>
        <v>945365863.55444694</v>
      </c>
      <c r="I52" s="28">
        <f t="shared" si="2"/>
        <v>528442927.17732131</v>
      </c>
      <c r="J52" s="28">
        <f>('2. Consumo Intermedio'!D52+'3. Remuneraciones'!D52)/7</f>
        <v>157477356.44078609</v>
      </c>
      <c r="K52" s="28">
        <f t="shared" si="5"/>
        <v>6075825262.9021206</v>
      </c>
      <c r="L52" s="28">
        <f>J52+'4. Capital fijo constante'!D51</f>
        <v>1495509444.1446784</v>
      </c>
      <c r="M52" s="28">
        <f>L52/'11. Precios'!H52</f>
        <v>5018444595.1269455</v>
      </c>
      <c r="N52" s="33">
        <f t="shared" si="6"/>
        <v>0.18837826056153423</v>
      </c>
      <c r="O52" s="33">
        <f t="shared" si="4"/>
        <v>0.71684595741777346</v>
      </c>
      <c r="P52" s="33"/>
      <c r="Q52" s="14"/>
      <c r="S52" s="70"/>
      <c r="X52" s="8" t="e">
        <f>N52=#REF!</f>
        <v>#REF!</v>
      </c>
    </row>
    <row r="53" spans="1:24" x14ac:dyDescent="0.4">
      <c r="A53" s="46">
        <v>2011</v>
      </c>
      <c r="B53" s="28">
        <f>'1. PIB'!D53/'11. Precios'!H53</f>
        <v>2534627649.6284657</v>
      </c>
      <c r="C53" s="28">
        <f>'2. Consumo Intermedio'!D53/'11. Precios'!H53</f>
        <v>2499223091.4883056</v>
      </c>
      <c r="D53" s="28">
        <f>'3. Remuneraciones'!D53/'11. Precios'!H53</f>
        <v>1384523059.5804136</v>
      </c>
      <c r="E53" s="28">
        <f>'4. Capital fijo constante'!D53/'11. Precios'!H53</f>
        <v>5360422874.1130075</v>
      </c>
      <c r="F53" s="28">
        <f>'5. Consumo capital fijo'!D53/'11. Precios'!H53</f>
        <v>139068318.97777</v>
      </c>
      <c r="G53" s="28">
        <f t="shared" si="1"/>
        <v>1011036271.0702822</v>
      </c>
      <c r="I53" s="28">
        <f t="shared" si="2"/>
        <v>554820878.72410274</v>
      </c>
      <c r="J53" s="28">
        <f>('2. Consumo Intermedio'!D53+'3. Remuneraciones'!D53)/7</f>
        <v>210226566.48694137</v>
      </c>
      <c r="K53" s="28">
        <f t="shared" si="5"/>
        <v>5915243752.8371105</v>
      </c>
      <c r="L53" s="28">
        <f>J53+'4. Capital fijo constante'!D52</f>
        <v>1863360822.749054</v>
      </c>
      <c r="M53" s="28">
        <f>L53/'11. Precios'!H53</f>
        <v>4917701441.5155544</v>
      </c>
      <c r="N53" s="33">
        <f t="shared" si="6"/>
        <v>0.20559122653015258</v>
      </c>
      <c r="O53" s="33">
        <f t="shared" si="4"/>
        <v>0.7302415543564017</v>
      </c>
      <c r="P53" s="33"/>
      <c r="Q53" s="14"/>
      <c r="S53" s="70"/>
      <c r="X53" s="8" t="e">
        <f>N53=#REF!</f>
        <v>#REF!</v>
      </c>
    </row>
    <row r="54" spans="1:24" x14ac:dyDescent="0.4">
      <c r="A54" s="46">
        <v>2012</v>
      </c>
      <c r="B54" s="28">
        <f>'1. PIB'!D54/'11. Precios'!H54</f>
        <v>2677234134.151432</v>
      </c>
      <c r="C54" s="28">
        <f>'2. Consumo Intermedio'!D54/'11. Precios'!H54</f>
        <v>2486155366.8349676</v>
      </c>
      <c r="D54" s="28">
        <f>'3. Remuneraciones'!D54/'11. Precios'!H54</f>
        <v>1465732986.6017699</v>
      </c>
      <c r="E54" s="28">
        <f>'4. Capital fijo constante'!D54/'11. Precios'!H54</f>
        <v>4968339880.9668684</v>
      </c>
      <c r="F54" s="28">
        <f>'5. Consumo capital fijo'!D54/'11. Precios'!H54</f>
        <v>93095367.022192717</v>
      </c>
      <c r="G54" s="28">
        <f t="shared" si="1"/>
        <v>1118405780.5274692</v>
      </c>
      <c r="I54" s="28">
        <f t="shared" si="2"/>
        <v>564555479.06239104</v>
      </c>
      <c r="J54" s="28">
        <f>('2. Consumo Intermedio'!D54+'3. Remuneraciones'!D54)/7</f>
        <v>259071739.62826538</v>
      </c>
      <c r="K54" s="28">
        <f t="shared" si="5"/>
        <v>5532895360.0292597</v>
      </c>
      <c r="L54" s="28">
        <f>J54+'4. Capital fijo constante'!D53</f>
        <v>2290183651.5201349</v>
      </c>
      <c r="M54" s="28">
        <f>L54/'11. Precios'!H54</f>
        <v>4990647495.4775162</v>
      </c>
      <c r="N54" s="33">
        <f t="shared" si="6"/>
        <v>0.22410033598665491</v>
      </c>
      <c r="O54" s="33">
        <f t="shared" si="4"/>
        <v>0.76303514402062966</v>
      </c>
      <c r="P54" s="33"/>
      <c r="Q54" s="14"/>
      <c r="S54" s="70"/>
      <c r="X54" s="8" t="e">
        <f>N54=#REF!</f>
        <v>#REF!</v>
      </c>
    </row>
    <row r="55" spans="1:24" x14ac:dyDescent="0.4">
      <c r="A55" s="46">
        <v>2013</v>
      </c>
      <c r="B55" s="28">
        <f>'1. PIB'!D55/'11. Precios'!H55</f>
        <v>2650149259.8719153</v>
      </c>
      <c r="C55" s="28">
        <f>'2. Consumo Intermedio'!D55/'11. Precios'!H55</f>
        <v>2464572676.5386519</v>
      </c>
      <c r="D55" s="28">
        <f>'3. Remuneraciones'!D55/'11. Precios'!H55</f>
        <v>1385361159.1640506</v>
      </c>
      <c r="E55" s="28">
        <f>'4. Capital fijo constante'!D55/'11. Precios'!H55</f>
        <v>6748948088.0540714</v>
      </c>
      <c r="F55" s="28">
        <f>'5. Consumo capital fijo'!D55/'11. Precios'!H55</f>
        <v>171164949.21386233</v>
      </c>
      <c r="G55" s="28">
        <f t="shared" si="1"/>
        <v>1093623151.4940023</v>
      </c>
      <c r="I55" s="28">
        <f t="shared" si="2"/>
        <v>549990547.95752895</v>
      </c>
      <c r="J55" s="28">
        <f>('2. Consumo Intermedio'!D55+'3. Remuneraciones'!D55)/7</f>
        <v>349620833.30630082</v>
      </c>
      <c r="K55" s="28">
        <f t="shared" si="5"/>
        <v>7298938636.0116005</v>
      </c>
      <c r="L55" s="28">
        <f>J55+'4. Capital fijo constante'!D54</f>
        <v>2629567629.9688253</v>
      </c>
      <c r="M55" s="28">
        <f>L55/'11. Precios'!H55</f>
        <v>4136587994.5457778</v>
      </c>
      <c r="N55" s="33">
        <f t="shared" si="6"/>
        <v>0.2643780702685351</v>
      </c>
      <c r="O55" s="33">
        <f t="shared" si="4"/>
        <v>0.78941375269529879</v>
      </c>
      <c r="P55" s="33"/>
      <c r="Q55" s="14"/>
      <c r="S55" s="70"/>
      <c r="X55" s="8" t="e">
        <f>N55=#REF!</f>
        <v>#REF!</v>
      </c>
    </row>
    <row r="56" spans="1:24" x14ac:dyDescent="0.4">
      <c r="A56" s="46">
        <v>2014</v>
      </c>
      <c r="B56" s="28">
        <f>'1. PIB'!D56/'11. Precios'!H56</f>
        <v>2533318034.3549705</v>
      </c>
      <c r="C56" s="28">
        <f>'2. Consumo Intermedio'!D56/'11. Precios'!H56</f>
        <v>2114583304.9408646</v>
      </c>
      <c r="D56" s="28">
        <f>'3. Remuneraciones'!D56/'11. Precios'!H56</f>
        <v>1708331403.3905525</v>
      </c>
      <c r="E56" s="28">
        <f>'4. Capital fijo constante'!D56/'11. Precios'!H56</f>
        <v>7026325314.6554518</v>
      </c>
      <c r="F56" s="28">
        <f>'5. Consumo capital fijo'!D56/'11. Precios'!H56</f>
        <v>176201611.84569931</v>
      </c>
      <c r="G56" s="28">
        <f t="shared" si="1"/>
        <v>648785019.11871862</v>
      </c>
      <c r="I56" s="28">
        <f t="shared" si="2"/>
        <v>546130672.61877382</v>
      </c>
      <c r="J56" s="28">
        <f>('2. Consumo Intermedio'!D56+'3. Remuneraciones'!D56)/7</f>
        <v>546130672.61877382</v>
      </c>
      <c r="K56" s="28">
        <f t="shared" si="5"/>
        <v>7572455987.2742252</v>
      </c>
      <c r="L56" s="28">
        <f>J56+'4. Capital fijo constante'!D55</f>
        <v>4836336864.7961712</v>
      </c>
      <c r="M56" s="28">
        <f>L56/'11. Precios'!H56</f>
        <v>4836336864.7961712</v>
      </c>
      <c r="N56" s="33">
        <f t="shared" si="6"/>
        <v>0.13414802096215475</v>
      </c>
      <c r="O56" s="33">
        <f t="shared" si="4"/>
        <v>0.37977702559998877</v>
      </c>
      <c r="P56" s="33"/>
      <c r="Q56" s="14"/>
      <c r="S56" s="70"/>
      <c r="X56" s="8" t="e">
        <f>N56=#REF!</f>
        <v>#REF!</v>
      </c>
    </row>
    <row r="57" spans="1:24" x14ac:dyDescent="0.4">
      <c r="K57" s="28"/>
      <c r="L57" s="28"/>
      <c r="Q57" s="14"/>
      <c r="S57" s="33"/>
    </row>
    <row r="58" spans="1:24" x14ac:dyDescent="0.4">
      <c r="K58" s="28"/>
      <c r="L58" s="28"/>
      <c r="Q58" s="14"/>
      <c r="S58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B4" sqref="B4"/>
    </sheetView>
  </sheetViews>
  <sheetFormatPr baseColWidth="10" defaultRowHeight="18" x14ac:dyDescent="0.4"/>
  <cols>
    <col min="1" max="1" width="11" style="8"/>
    <col min="2" max="2" width="57.625" style="8" customWidth="1"/>
    <col min="3" max="16384" width="11" style="8"/>
  </cols>
  <sheetData>
    <row r="1" spans="1:2" x14ac:dyDescent="0.4">
      <c r="A1" s="3" t="s">
        <v>290</v>
      </c>
      <c r="B1" s="3" t="s">
        <v>127</v>
      </c>
    </row>
    <row r="2" spans="1:2" x14ac:dyDescent="0.4">
      <c r="A2" s="17" t="s">
        <v>128</v>
      </c>
      <c r="B2" s="13" t="s">
        <v>129</v>
      </c>
    </row>
    <row r="3" spans="1:2" x14ac:dyDescent="0.4">
      <c r="A3" s="17" t="s">
        <v>130</v>
      </c>
      <c r="B3" s="13" t="s">
        <v>131</v>
      </c>
    </row>
    <row r="4" spans="1:2" x14ac:dyDescent="0.4">
      <c r="A4" s="17" t="s">
        <v>132</v>
      </c>
      <c r="B4" s="13" t="s">
        <v>133</v>
      </c>
    </row>
    <row r="5" spans="1:2" x14ac:dyDescent="0.4">
      <c r="A5" s="17" t="s">
        <v>134</v>
      </c>
      <c r="B5" s="13" t="s">
        <v>135</v>
      </c>
    </row>
    <row r="6" spans="1:2" x14ac:dyDescent="0.4">
      <c r="A6" s="17" t="s">
        <v>136</v>
      </c>
      <c r="B6" s="13" t="s">
        <v>137</v>
      </c>
    </row>
    <row r="7" spans="1:2" x14ac:dyDescent="0.4">
      <c r="A7" s="17" t="s">
        <v>138</v>
      </c>
      <c r="B7" s="13" t="s">
        <v>139</v>
      </c>
    </row>
    <row r="8" spans="1:2" x14ac:dyDescent="0.4">
      <c r="A8" s="17" t="s">
        <v>140</v>
      </c>
      <c r="B8" s="13" t="s">
        <v>141</v>
      </c>
    </row>
    <row r="9" spans="1:2" x14ac:dyDescent="0.4">
      <c r="A9" s="17" t="s">
        <v>142</v>
      </c>
      <c r="B9" s="13" t="s">
        <v>143</v>
      </c>
    </row>
    <row r="10" spans="1:2" x14ac:dyDescent="0.4">
      <c r="A10" s="17" t="s">
        <v>144</v>
      </c>
      <c r="B10" s="13" t="s">
        <v>145</v>
      </c>
    </row>
    <row r="11" spans="1:2" x14ac:dyDescent="0.4">
      <c r="A11" s="17" t="s">
        <v>146</v>
      </c>
      <c r="B11" s="13" t="s">
        <v>147</v>
      </c>
    </row>
    <row r="12" spans="1:2" x14ac:dyDescent="0.4">
      <c r="A12" s="17" t="s">
        <v>148</v>
      </c>
      <c r="B12" s="13" t="s">
        <v>149</v>
      </c>
    </row>
    <row r="13" spans="1:2" x14ac:dyDescent="0.4">
      <c r="A13" s="17" t="s">
        <v>150</v>
      </c>
      <c r="B13" s="13" t="s">
        <v>151</v>
      </c>
    </row>
    <row r="14" spans="1:2" x14ac:dyDescent="0.4">
      <c r="A14" s="17" t="s">
        <v>152</v>
      </c>
      <c r="B14" s="13" t="s">
        <v>153</v>
      </c>
    </row>
    <row r="15" spans="1:2" x14ac:dyDescent="0.4">
      <c r="A15" s="17" t="s">
        <v>154</v>
      </c>
      <c r="B15" s="13" t="s">
        <v>155</v>
      </c>
    </row>
    <row r="16" spans="1:2" x14ac:dyDescent="0.4">
      <c r="A16" s="17" t="s">
        <v>156</v>
      </c>
      <c r="B16" s="13" t="s">
        <v>157</v>
      </c>
    </row>
    <row r="17" spans="1:2" x14ac:dyDescent="0.4">
      <c r="A17" s="17" t="s">
        <v>113</v>
      </c>
      <c r="B17" s="13" t="s">
        <v>158</v>
      </c>
    </row>
    <row r="18" spans="1:2" x14ac:dyDescent="0.4">
      <c r="A18" s="17" t="s">
        <v>159</v>
      </c>
      <c r="B18" s="13" t="s">
        <v>4</v>
      </c>
    </row>
    <row r="19" spans="1:2" x14ac:dyDescent="0.4">
      <c r="A19" s="17" t="s">
        <v>160</v>
      </c>
      <c r="B19" s="13" t="s">
        <v>161</v>
      </c>
    </row>
    <row r="20" spans="1:2" x14ac:dyDescent="0.4">
      <c r="A20" s="17" t="s">
        <v>162</v>
      </c>
      <c r="B20" s="13" t="s">
        <v>163</v>
      </c>
    </row>
    <row r="21" spans="1:2" x14ac:dyDescent="0.4">
      <c r="A21" s="17" t="s">
        <v>164</v>
      </c>
      <c r="B21" s="13" t="s">
        <v>165</v>
      </c>
    </row>
    <row r="22" spans="1:2" x14ac:dyDescent="0.4">
      <c r="A22" s="17" t="s">
        <v>166</v>
      </c>
      <c r="B22" s="13" t="s">
        <v>167</v>
      </c>
    </row>
    <row r="23" spans="1:2" x14ac:dyDescent="0.4">
      <c r="A23" s="17"/>
      <c r="B23" s="13" t="s">
        <v>168</v>
      </c>
    </row>
    <row r="24" spans="1:2" x14ac:dyDescent="0.4">
      <c r="A24" s="17" t="s">
        <v>169</v>
      </c>
      <c r="B24" s="13" t="s">
        <v>170</v>
      </c>
    </row>
    <row r="25" spans="1:2" x14ac:dyDescent="0.4">
      <c r="A25" s="16" t="s">
        <v>171</v>
      </c>
      <c r="B25" s="13" t="s">
        <v>172</v>
      </c>
    </row>
    <row r="26" spans="1:2" x14ac:dyDescent="0.4">
      <c r="A26" s="17" t="s">
        <v>173</v>
      </c>
      <c r="B26" s="13" t="s">
        <v>174</v>
      </c>
    </row>
    <row r="27" spans="1:2" x14ac:dyDescent="0.4">
      <c r="A27" s="17" t="s">
        <v>175</v>
      </c>
      <c r="B27" s="13" t="s">
        <v>176</v>
      </c>
    </row>
    <row r="28" spans="1:2" x14ac:dyDescent="0.4">
      <c r="A28" s="17" t="s">
        <v>177</v>
      </c>
      <c r="B28" s="13" t="s">
        <v>178</v>
      </c>
    </row>
    <row r="29" spans="1:2" x14ac:dyDescent="0.4">
      <c r="A29" s="17" t="s">
        <v>179</v>
      </c>
      <c r="B29" s="13" t="s">
        <v>180</v>
      </c>
    </row>
    <row r="30" spans="1:2" x14ac:dyDescent="0.4">
      <c r="A30" s="17" t="s">
        <v>181</v>
      </c>
      <c r="B30" s="13" t="s">
        <v>182</v>
      </c>
    </row>
    <row r="31" spans="1:2" x14ac:dyDescent="0.4">
      <c r="A31" s="17" t="s">
        <v>183</v>
      </c>
      <c r="B31" s="13" t="s">
        <v>184</v>
      </c>
    </row>
    <row r="32" spans="1:2" x14ac:dyDescent="0.4">
      <c r="A32" s="17" t="s">
        <v>77</v>
      </c>
      <c r="B32" s="13" t="s">
        <v>35</v>
      </c>
    </row>
    <row r="33" spans="1:2" x14ac:dyDescent="0.4">
      <c r="A33" s="17" t="s">
        <v>185</v>
      </c>
      <c r="B33" s="13" t="s">
        <v>186</v>
      </c>
    </row>
    <row r="34" spans="1:2" x14ac:dyDescent="0.4">
      <c r="A34" s="17" t="s">
        <v>187</v>
      </c>
      <c r="B34" s="13" t="s">
        <v>188</v>
      </c>
    </row>
    <row r="35" spans="1:2" x14ac:dyDescent="0.4">
      <c r="A35" s="17" t="s">
        <v>189</v>
      </c>
      <c r="B35" s="13" t="s">
        <v>190</v>
      </c>
    </row>
    <row r="36" spans="1:2" x14ac:dyDescent="0.4">
      <c r="A36" s="16" t="s">
        <v>191</v>
      </c>
      <c r="B36" s="8" t="s">
        <v>192</v>
      </c>
    </row>
    <row r="37" spans="1:2" x14ac:dyDescent="0.4">
      <c r="A37" s="17" t="s">
        <v>193</v>
      </c>
      <c r="B37" s="13" t="s">
        <v>194</v>
      </c>
    </row>
    <row r="38" spans="1:2" x14ac:dyDescent="0.4">
      <c r="A38" s="17" t="s">
        <v>195</v>
      </c>
      <c r="B38" s="13" t="s">
        <v>196</v>
      </c>
    </row>
    <row r="39" spans="1:2" x14ac:dyDescent="0.4">
      <c r="A39" s="17" t="s">
        <v>197</v>
      </c>
      <c r="B39" s="13" t="s">
        <v>198</v>
      </c>
    </row>
    <row r="40" spans="1:2" x14ac:dyDescent="0.4">
      <c r="A40" s="17"/>
      <c r="B40" s="13" t="s">
        <v>199</v>
      </c>
    </row>
    <row r="41" spans="1:2" x14ac:dyDescent="0.4">
      <c r="A41" s="17" t="s">
        <v>200</v>
      </c>
      <c r="B41" s="13" t="s">
        <v>201</v>
      </c>
    </row>
    <row r="42" spans="1:2" x14ac:dyDescent="0.4">
      <c r="A42" s="17" t="s">
        <v>202</v>
      </c>
      <c r="B42" s="13" t="s">
        <v>203</v>
      </c>
    </row>
    <row r="43" spans="1:2" x14ac:dyDescent="0.4">
      <c r="A43" s="17" t="s">
        <v>204</v>
      </c>
      <c r="B43" s="13" t="s">
        <v>205</v>
      </c>
    </row>
    <row r="44" spans="1:2" x14ac:dyDescent="0.4">
      <c r="A44" s="17" t="s">
        <v>206</v>
      </c>
      <c r="B44" s="13" t="s">
        <v>207</v>
      </c>
    </row>
    <row r="45" spans="1:2" x14ac:dyDescent="0.4">
      <c r="A45" s="17" t="s">
        <v>208</v>
      </c>
      <c r="B45" s="13" t="s">
        <v>209</v>
      </c>
    </row>
    <row r="46" spans="1:2" x14ac:dyDescent="0.4">
      <c r="A46" s="17" t="s">
        <v>210</v>
      </c>
      <c r="B46" s="13" t="s">
        <v>211</v>
      </c>
    </row>
    <row r="47" spans="1:2" x14ac:dyDescent="0.4">
      <c r="A47" s="17" t="s">
        <v>212</v>
      </c>
      <c r="B47" s="13" t="s">
        <v>213</v>
      </c>
    </row>
    <row r="48" spans="1:2" x14ac:dyDescent="0.4">
      <c r="A48" s="17" t="s">
        <v>214</v>
      </c>
      <c r="B48" s="13" t="s">
        <v>215</v>
      </c>
    </row>
    <row r="49" spans="1:2" x14ac:dyDescent="0.4">
      <c r="A49" s="17" t="s">
        <v>216</v>
      </c>
      <c r="B49" s="13" t="s">
        <v>217</v>
      </c>
    </row>
    <row r="50" spans="1:2" x14ac:dyDescent="0.4">
      <c r="A50" s="17" t="s">
        <v>218</v>
      </c>
      <c r="B50" s="13" t="s">
        <v>219</v>
      </c>
    </row>
    <row r="51" spans="1:2" x14ac:dyDescent="0.4">
      <c r="A51" s="17"/>
      <c r="B51" s="13" t="s">
        <v>220</v>
      </c>
    </row>
    <row r="52" spans="1:2" x14ac:dyDescent="0.4">
      <c r="A52" s="16" t="s">
        <v>221</v>
      </c>
      <c r="B52" s="8" t="s">
        <v>222</v>
      </c>
    </row>
    <row r="53" spans="1:2" x14ac:dyDescent="0.4">
      <c r="A53" s="16" t="s">
        <v>223</v>
      </c>
      <c r="B53" s="8" t="s">
        <v>224</v>
      </c>
    </row>
    <row r="54" spans="1:2" x14ac:dyDescent="0.4">
      <c r="A54" s="17" t="s">
        <v>225</v>
      </c>
      <c r="B54" s="13" t="s">
        <v>2</v>
      </c>
    </row>
    <row r="55" spans="1:2" x14ac:dyDescent="0.4">
      <c r="A55" s="16" t="s">
        <v>226</v>
      </c>
      <c r="B55" s="8" t="s">
        <v>227</v>
      </c>
    </row>
    <row r="56" spans="1:2" x14ac:dyDescent="0.4">
      <c r="A56" s="17" t="s">
        <v>228</v>
      </c>
      <c r="B56" s="13" t="s">
        <v>6</v>
      </c>
    </row>
    <row r="57" spans="1:2" x14ac:dyDescent="0.4">
      <c r="A57" s="17" t="s">
        <v>229</v>
      </c>
      <c r="B57" s="13" t="s">
        <v>230</v>
      </c>
    </row>
    <row r="58" spans="1:2" x14ac:dyDescent="0.4">
      <c r="A58" s="17" t="s">
        <v>231</v>
      </c>
      <c r="B58" s="8" t="s">
        <v>232</v>
      </c>
    </row>
    <row r="59" spans="1:2" x14ac:dyDescent="0.4">
      <c r="A59" s="16" t="s">
        <v>233</v>
      </c>
      <c r="B59" s="8" t="s">
        <v>234</v>
      </c>
    </row>
    <row r="60" spans="1:2" x14ac:dyDescent="0.4">
      <c r="A60" s="17" t="s">
        <v>235</v>
      </c>
      <c r="B60" s="13" t="s">
        <v>236</v>
      </c>
    </row>
    <row r="61" spans="1:2" x14ac:dyDescent="0.4">
      <c r="A61" s="16" t="s">
        <v>237</v>
      </c>
      <c r="B61" s="13" t="s">
        <v>238</v>
      </c>
    </row>
    <row r="62" spans="1:2" x14ac:dyDescent="0.4">
      <c r="A62" s="17" t="s">
        <v>75</v>
      </c>
      <c r="B62" s="13" t="s">
        <v>239</v>
      </c>
    </row>
    <row r="63" spans="1:2" x14ac:dyDescent="0.4">
      <c r="A63" s="17" t="s">
        <v>240</v>
      </c>
      <c r="B63" s="13" t="s">
        <v>241</v>
      </c>
    </row>
    <row r="64" spans="1:2" x14ac:dyDescent="0.4">
      <c r="A64" s="17" t="s">
        <v>78</v>
      </c>
      <c r="B64" s="13" t="s">
        <v>242</v>
      </c>
    </row>
    <row r="65" spans="1:2" x14ac:dyDescent="0.4">
      <c r="A65" s="17" t="s">
        <v>79</v>
      </c>
      <c r="B65" s="13" t="s">
        <v>243</v>
      </c>
    </row>
    <row r="66" spans="1:2" x14ac:dyDescent="0.4">
      <c r="A66" s="17" t="s">
        <v>244</v>
      </c>
      <c r="B66" s="13" t="s">
        <v>245</v>
      </c>
    </row>
    <row r="67" spans="1:2" x14ac:dyDescent="0.4">
      <c r="A67" s="17" t="s">
        <v>76</v>
      </c>
      <c r="B67" s="13" t="s">
        <v>246</v>
      </c>
    </row>
    <row r="68" spans="1:2" x14ac:dyDescent="0.4">
      <c r="A68" s="17" t="s">
        <v>247</v>
      </c>
      <c r="B68" s="13" t="s">
        <v>248</v>
      </c>
    </row>
    <row r="69" spans="1:2" x14ac:dyDescent="0.4">
      <c r="A69" s="17" t="s">
        <v>249</v>
      </c>
      <c r="B69" s="13" t="s">
        <v>250</v>
      </c>
    </row>
    <row r="70" spans="1:2" x14ac:dyDescent="0.4">
      <c r="A70" s="17" t="s">
        <v>251</v>
      </c>
      <c r="B70" s="13" t="s">
        <v>252</v>
      </c>
    </row>
    <row r="71" spans="1:2" x14ac:dyDescent="0.4">
      <c r="A71" s="17" t="s">
        <v>253</v>
      </c>
      <c r="B71" s="13" t="s">
        <v>254</v>
      </c>
    </row>
    <row r="72" spans="1:2" x14ac:dyDescent="0.4">
      <c r="A72" s="17" t="s">
        <v>255</v>
      </c>
      <c r="B72" s="13" t="s">
        <v>256</v>
      </c>
    </row>
    <row r="73" spans="1:2" x14ac:dyDescent="0.4">
      <c r="A73" s="17" t="s">
        <v>257</v>
      </c>
      <c r="B73" s="13" t="s">
        <v>258</v>
      </c>
    </row>
    <row r="74" spans="1:2" x14ac:dyDescent="0.4">
      <c r="A74" s="17" t="s">
        <v>259</v>
      </c>
      <c r="B74" s="13" t="s">
        <v>260</v>
      </c>
    </row>
    <row r="75" spans="1:2" x14ac:dyDescent="0.4">
      <c r="A75" s="17" t="s">
        <v>261</v>
      </c>
      <c r="B75" s="13" t="s">
        <v>262</v>
      </c>
    </row>
    <row r="76" spans="1:2" x14ac:dyDescent="0.4">
      <c r="A76" s="17" t="s">
        <v>263</v>
      </c>
      <c r="B76" s="13" t="s">
        <v>264</v>
      </c>
    </row>
    <row r="77" spans="1:2" x14ac:dyDescent="0.4">
      <c r="A77" s="17" t="s">
        <v>265</v>
      </c>
      <c r="B77" s="13" t="s">
        <v>266</v>
      </c>
    </row>
    <row r="78" spans="1:2" x14ac:dyDescent="0.4">
      <c r="A78" s="17" t="s">
        <v>267</v>
      </c>
      <c r="B78" s="13" t="s">
        <v>268</v>
      </c>
    </row>
    <row r="79" spans="1:2" x14ac:dyDescent="0.4">
      <c r="A79" s="17" t="s">
        <v>269</v>
      </c>
      <c r="B79" s="13" t="s">
        <v>270</v>
      </c>
    </row>
    <row r="80" spans="1:2" x14ac:dyDescent="0.4">
      <c r="A80" s="17" t="s">
        <v>271</v>
      </c>
      <c r="B80" s="13" t="s">
        <v>272</v>
      </c>
    </row>
    <row r="81" spans="1:2" x14ac:dyDescent="0.4">
      <c r="A81" s="17" t="s">
        <v>273</v>
      </c>
      <c r="B81" s="13" t="s">
        <v>274</v>
      </c>
    </row>
    <row r="82" spans="1:2" x14ac:dyDescent="0.4">
      <c r="A82" s="17" t="s">
        <v>275</v>
      </c>
      <c r="B82" s="13" t="s">
        <v>276</v>
      </c>
    </row>
    <row r="83" spans="1:2" x14ac:dyDescent="0.4">
      <c r="A83" s="17" t="s">
        <v>277</v>
      </c>
      <c r="B83" s="13" t="s">
        <v>278</v>
      </c>
    </row>
    <row r="84" spans="1:2" x14ac:dyDescent="0.4">
      <c r="A84" s="17" t="s">
        <v>279</v>
      </c>
      <c r="B84" s="13" t="s">
        <v>80</v>
      </c>
    </row>
    <row r="85" spans="1:2" x14ac:dyDescent="0.4">
      <c r="A85" s="17" t="s">
        <v>280</v>
      </c>
      <c r="B85" s="13" t="s">
        <v>281</v>
      </c>
    </row>
    <row r="86" spans="1:2" x14ac:dyDescent="0.4">
      <c r="A86" s="17" t="s">
        <v>282</v>
      </c>
      <c r="B86" s="13" t="s">
        <v>283</v>
      </c>
    </row>
    <row r="87" spans="1:2" x14ac:dyDescent="0.4">
      <c r="A87" s="17" t="s">
        <v>284</v>
      </c>
      <c r="B87" s="13" t="s">
        <v>285</v>
      </c>
    </row>
    <row r="88" spans="1:2" x14ac:dyDescent="0.4">
      <c r="A88" s="17" t="s">
        <v>286</v>
      </c>
      <c r="B88" s="13" t="s">
        <v>287</v>
      </c>
    </row>
    <row r="89" spans="1:2" x14ac:dyDescent="0.4">
      <c r="A89" s="17" t="s">
        <v>288</v>
      </c>
      <c r="B89" s="13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2.625" defaultRowHeight="15" customHeight="1" x14ac:dyDescent="0.4"/>
  <cols>
    <col min="1" max="1" width="7.625" style="16" customWidth="1"/>
    <col min="2" max="2" width="14.25" style="8" customWidth="1"/>
    <col min="3" max="3" width="12.875" style="8" customWidth="1"/>
    <col min="4" max="4" width="17.75" style="8" customWidth="1"/>
    <col min="5" max="5" width="7.625" style="8" customWidth="1"/>
    <col min="6" max="6" width="11.5" style="8" customWidth="1"/>
    <col min="7" max="8" width="10.25" style="8" customWidth="1"/>
    <col min="9" max="9" width="7.625" style="8" customWidth="1"/>
    <col min="10" max="10" width="13.625" style="8" customWidth="1"/>
    <col min="11" max="11" width="13.75" style="8" customWidth="1"/>
    <col min="12" max="12" width="16.375" style="8" customWidth="1"/>
    <col min="13" max="26" width="7.625" style="8" customWidth="1"/>
    <col min="27" max="16384" width="12.625" style="8"/>
  </cols>
  <sheetData>
    <row r="1" spans="1:14" s="20" customFormat="1" ht="18" x14ac:dyDescent="0.2">
      <c r="A1" s="19" t="s">
        <v>63</v>
      </c>
      <c r="B1" s="19" t="s">
        <v>54</v>
      </c>
      <c r="C1" s="19" t="s">
        <v>55</v>
      </c>
      <c r="D1" s="19" t="s">
        <v>56</v>
      </c>
    </row>
    <row r="2" spans="1:14" ht="18" x14ac:dyDescent="0.4">
      <c r="A2" s="3">
        <v>1960</v>
      </c>
      <c r="B2" s="21">
        <v>25655.528622817212</v>
      </c>
      <c r="C2" s="21">
        <v>6229.9894954313013</v>
      </c>
      <c r="D2" s="21">
        <f t="shared" ref="D2:D59" si="0">+B2-C2</f>
        <v>19425.53912738591</v>
      </c>
      <c r="F2" s="14"/>
      <c r="G2" s="14"/>
      <c r="H2" s="14"/>
      <c r="J2" s="15"/>
      <c r="N2" s="15"/>
    </row>
    <row r="3" spans="1:14" ht="18" x14ac:dyDescent="0.4">
      <c r="A3" s="3">
        <v>1961</v>
      </c>
      <c r="B3" s="21">
        <v>27002.286445414735</v>
      </c>
      <c r="C3" s="21">
        <v>7090.62496888841</v>
      </c>
      <c r="D3" s="21">
        <f t="shared" si="0"/>
        <v>19911.661476526326</v>
      </c>
      <c r="F3" s="14"/>
      <c r="G3" s="14"/>
      <c r="H3" s="14"/>
      <c r="J3" s="15"/>
    </row>
    <row r="4" spans="1:14" ht="18" x14ac:dyDescent="0.4">
      <c r="A4" s="3">
        <v>1962</v>
      </c>
      <c r="B4" s="21">
        <v>29495.349120359508</v>
      </c>
      <c r="C4" s="21">
        <v>8124.5921798609161</v>
      </c>
      <c r="D4" s="21">
        <f t="shared" si="0"/>
        <v>21370.756940498592</v>
      </c>
      <c r="F4" s="14"/>
      <c r="G4" s="14"/>
      <c r="H4" s="14"/>
      <c r="J4" s="15"/>
    </row>
    <row r="5" spans="1:14" ht="18" x14ac:dyDescent="0.4">
      <c r="A5" s="3">
        <v>1963</v>
      </c>
      <c r="B5" s="21">
        <v>32147.216026612325</v>
      </c>
      <c r="C5" s="21">
        <v>8798.5904353021997</v>
      </c>
      <c r="D5" s="21">
        <f t="shared" si="0"/>
        <v>23348.625591310127</v>
      </c>
      <c r="F5" s="14"/>
      <c r="G5" s="14"/>
      <c r="H5" s="14"/>
      <c r="J5" s="15"/>
    </row>
    <row r="6" spans="1:14" ht="18" x14ac:dyDescent="0.4">
      <c r="A6" s="3">
        <v>1964</v>
      </c>
      <c r="B6" s="21">
        <v>35586.905552292446</v>
      </c>
      <c r="C6" s="21">
        <v>8792.995131121037</v>
      </c>
      <c r="D6" s="21">
        <f t="shared" si="0"/>
        <v>26793.910421171408</v>
      </c>
      <c r="F6" s="14"/>
      <c r="G6" s="14"/>
      <c r="H6" s="14"/>
      <c r="J6" s="15"/>
    </row>
    <row r="7" spans="1:14" ht="18" x14ac:dyDescent="0.4">
      <c r="A7" s="3">
        <v>1965</v>
      </c>
      <c r="B7" s="21">
        <v>37864.079653240304</v>
      </c>
      <c r="C7" s="21">
        <v>8894.1547476747728</v>
      </c>
      <c r="D7" s="21">
        <f t="shared" si="0"/>
        <v>28969.924905565531</v>
      </c>
      <c r="F7" s="14"/>
      <c r="G7" s="14"/>
      <c r="H7" s="14"/>
      <c r="J7" s="15"/>
    </row>
    <row r="8" spans="1:14" ht="18" x14ac:dyDescent="0.4">
      <c r="A8" s="3">
        <v>1966</v>
      </c>
      <c r="B8" s="21">
        <v>39444.596639400421</v>
      </c>
      <c r="C8" s="21">
        <v>8427.5342574812221</v>
      </c>
      <c r="D8" s="21">
        <f t="shared" si="0"/>
        <v>31017.062381919197</v>
      </c>
      <c r="F8" s="14"/>
      <c r="G8" s="14"/>
      <c r="H8" s="14"/>
      <c r="J8" s="15"/>
    </row>
    <row r="9" spans="1:14" ht="18" x14ac:dyDescent="0.4">
      <c r="A9" s="3">
        <v>1967</v>
      </c>
      <c r="B9" s="21">
        <v>41541.437044872946</v>
      </c>
      <c r="C9" s="21">
        <v>8730.595736035506</v>
      </c>
      <c r="D9" s="21">
        <f t="shared" si="0"/>
        <v>32810.841308837436</v>
      </c>
      <c r="F9" s="14"/>
      <c r="G9" s="14"/>
      <c r="H9" s="14"/>
      <c r="J9" s="15"/>
    </row>
    <row r="10" spans="1:14" ht="18" x14ac:dyDescent="0.4">
      <c r="A10" s="3">
        <v>1968</v>
      </c>
      <c r="B10" s="21">
        <v>44748.973441102877</v>
      </c>
      <c r="C10" s="21">
        <v>8865</v>
      </c>
      <c r="D10" s="21">
        <f t="shared" si="0"/>
        <v>35883.973441102877</v>
      </c>
      <c r="F10" s="14"/>
      <c r="G10" s="14"/>
      <c r="H10" s="14"/>
      <c r="J10" s="15"/>
    </row>
    <row r="11" spans="1:14" ht="18" x14ac:dyDescent="0.4">
      <c r="A11" s="3">
        <v>1969</v>
      </c>
      <c r="B11" s="21">
        <v>46375.417350971598</v>
      </c>
      <c r="C11" s="21">
        <v>7788.4070682668889</v>
      </c>
      <c r="D11" s="21">
        <f t="shared" si="0"/>
        <v>38587.010282704709</v>
      </c>
      <c r="F11" s="14"/>
      <c r="G11" s="14"/>
      <c r="H11" s="14"/>
      <c r="J11" s="15"/>
    </row>
    <row r="12" spans="1:14" ht="18" x14ac:dyDescent="0.4">
      <c r="A12" s="3">
        <v>1970</v>
      </c>
      <c r="B12" s="21">
        <v>52706.905337831166</v>
      </c>
      <c r="C12" s="21">
        <v>8559.6757511335472</v>
      </c>
      <c r="D12" s="21">
        <f t="shared" si="0"/>
        <v>44147.22958669762</v>
      </c>
      <c r="F12" s="14"/>
      <c r="G12" s="14"/>
      <c r="H12" s="14"/>
      <c r="J12" s="15"/>
    </row>
    <row r="13" spans="1:14" ht="18" x14ac:dyDescent="0.4">
      <c r="A13" s="3">
        <v>1971</v>
      </c>
      <c r="B13" s="21">
        <v>58531.865288286084</v>
      </c>
      <c r="C13" s="21">
        <v>9803.0350975631245</v>
      </c>
      <c r="D13" s="21">
        <f t="shared" si="0"/>
        <v>48728.830190722962</v>
      </c>
      <c r="F13" s="14"/>
      <c r="G13" s="14"/>
      <c r="H13" s="14"/>
      <c r="J13" s="15"/>
    </row>
    <row r="14" spans="1:14" ht="18" x14ac:dyDescent="0.4">
      <c r="A14" s="3">
        <v>1972</v>
      </c>
      <c r="B14" s="21">
        <v>63697.570188427366</v>
      </c>
      <c r="C14" s="21">
        <v>9794.0051292564749</v>
      </c>
      <c r="D14" s="21">
        <f t="shared" si="0"/>
        <v>53903.565059170891</v>
      </c>
      <c r="F14" s="14"/>
      <c r="G14" s="14"/>
      <c r="H14" s="14"/>
      <c r="J14" s="15"/>
    </row>
    <row r="15" spans="1:14" ht="18" x14ac:dyDescent="0.4">
      <c r="A15" s="3">
        <v>1973</v>
      </c>
      <c r="B15" s="21">
        <v>76709.321563431949</v>
      </c>
      <c r="C15" s="21">
        <v>14460.810889010087</v>
      </c>
      <c r="D15" s="21">
        <f t="shared" si="0"/>
        <v>62248.510674421865</v>
      </c>
      <c r="F15" s="14"/>
      <c r="G15" s="14"/>
      <c r="H15" s="14"/>
      <c r="J15" s="15"/>
    </row>
    <row r="16" spans="1:14" ht="18" x14ac:dyDescent="0.4">
      <c r="A16" s="3">
        <v>1974</v>
      </c>
      <c r="B16" s="21">
        <v>118832.78263774919</v>
      </c>
      <c r="C16" s="21">
        <v>35047.310890459819</v>
      </c>
      <c r="D16" s="21">
        <f t="shared" si="0"/>
        <v>83785.471747289368</v>
      </c>
      <c r="F16" s="14"/>
      <c r="G16" s="14"/>
      <c r="H16" s="14"/>
      <c r="J16" s="15"/>
    </row>
    <row r="17" spans="1:10" ht="18" x14ac:dyDescent="0.4">
      <c r="A17" s="3">
        <v>1975</v>
      </c>
      <c r="B17" s="21">
        <v>126428.05816065791</v>
      </c>
      <c r="C17" s="21">
        <v>28792.846296425534</v>
      </c>
      <c r="D17" s="21">
        <f t="shared" si="0"/>
        <v>97635.211864232377</v>
      </c>
      <c r="F17" s="14"/>
      <c r="G17" s="14"/>
      <c r="H17" s="14"/>
      <c r="J17" s="15"/>
    </row>
    <row r="18" spans="1:10" ht="18" x14ac:dyDescent="0.4">
      <c r="A18" s="3">
        <v>1976</v>
      </c>
      <c r="B18" s="21">
        <v>146237.32396332442</v>
      </c>
      <c r="C18" s="21">
        <v>29439.49099808911</v>
      </c>
      <c r="D18" s="21">
        <f t="shared" si="0"/>
        <v>116797.83296523531</v>
      </c>
      <c r="F18" s="14"/>
      <c r="G18" s="14"/>
      <c r="H18" s="14"/>
      <c r="J18" s="15"/>
    </row>
    <row r="19" spans="1:10" ht="18" x14ac:dyDescent="0.4">
      <c r="A19" s="3">
        <v>1977</v>
      </c>
      <c r="B19" s="21">
        <v>170405.8387125216</v>
      </c>
      <c r="C19" s="21">
        <v>31073.687818698345</v>
      </c>
      <c r="D19" s="21">
        <f t="shared" si="0"/>
        <v>139332.15089382324</v>
      </c>
      <c r="F19" s="14"/>
      <c r="G19" s="14"/>
      <c r="H19" s="14"/>
      <c r="J19" s="15"/>
    </row>
    <row r="20" spans="1:10" ht="18" x14ac:dyDescent="0.4">
      <c r="A20" s="3">
        <v>1978</v>
      </c>
      <c r="B20" s="21">
        <v>187072.12819253636</v>
      </c>
      <c r="C20" s="21">
        <v>28613.382688902766</v>
      </c>
      <c r="D20" s="21">
        <f t="shared" si="0"/>
        <v>158458.7455036336</v>
      </c>
      <c r="F20" s="14"/>
      <c r="G20" s="14"/>
      <c r="H20" s="14"/>
      <c r="J20" s="15"/>
    </row>
    <row r="21" spans="1:10" ht="15.75" customHeight="1" x14ac:dyDescent="0.4">
      <c r="A21" s="3">
        <v>1979</v>
      </c>
      <c r="B21" s="21">
        <v>232418.75852102044</v>
      </c>
      <c r="C21" s="21">
        <v>43113.358255405146</v>
      </c>
      <c r="D21" s="21">
        <f t="shared" si="0"/>
        <v>189305.40026561529</v>
      </c>
      <c r="F21" s="14"/>
      <c r="G21" s="14"/>
      <c r="H21" s="14"/>
      <c r="J21" s="15"/>
    </row>
    <row r="22" spans="1:10" ht="15.75" customHeight="1" x14ac:dyDescent="0.4">
      <c r="A22" s="3">
        <v>1980</v>
      </c>
      <c r="B22" s="21">
        <v>287556.82209382375</v>
      </c>
      <c r="C22" s="21">
        <v>59095.475106782891</v>
      </c>
      <c r="D22" s="21">
        <f t="shared" si="0"/>
        <v>228461.34698704086</v>
      </c>
      <c r="F22" s="14"/>
      <c r="G22" s="14"/>
      <c r="H22" s="14"/>
      <c r="J22" s="15"/>
    </row>
    <row r="23" spans="1:10" ht="15.75" customHeight="1" x14ac:dyDescent="0.4">
      <c r="A23" s="3">
        <v>1981</v>
      </c>
      <c r="B23" s="21">
        <v>326209.96458439401</v>
      </c>
      <c r="C23" s="21">
        <v>63416.296234489113</v>
      </c>
      <c r="D23" s="21">
        <f t="shared" si="0"/>
        <v>262793.66834990488</v>
      </c>
      <c r="F23" s="14"/>
      <c r="G23" s="14"/>
      <c r="H23" s="14"/>
      <c r="J23" s="15"/>
    </row>
    <row r="24" spans="1:10" ht="15.75" customHeight="1" x14ac:dyDescent="0.4">
      <c r="A24" s="3">
        <v>1982</v>
      </c>
      <c r="B24" s="21">
        <v>336835.14023240149</v>
      </c>
      <c r="C24" s="21">
        <v>51334.751360276925</v>
      </c>
      <c r="D24" s="21">
        <f t="shared" si="0"/>
        <v>285500.38887212455</v>
      </c>
      <c r="F24" s="14"/>
      <c r="G24" s="14"/>
      <c r="H24" s="14"/>
      <c r="J24" s="15"/>
    </row>
    <row r="25" spans="1:10" ht="15.75" customHeight="1" x14ac:dyDescent="0.4">
      <c r="A25" s="3">
        <v>1983</v>
      </c>
      <c r="B25" s="21">
        <v>339662.72929196578</v>
      </c>
      <c r="C25" s="21">
        <v>44073.294742953229</v>
      </c>
      <c r="D25" s="21">
        <f t="shared" si="0"/>
        <v>295589.43454901257</v>
      </c>
      <c r="F25" s="14"/>
      <c r="G25" s="14"/>
      <c r="H25" s="14"/>
      <c r="J25" s="15"/>
    </row>
    <row r="26" spans="1:10" ht="15.75" customHeight="1" x14ac:dyDescent="0.4">
      <c r="A26" s="3">
        <v>1984</v>
      </c>
      <c r="B26" s="21">
        <v>410861.18829406268</v>
      </c>
      <c r="C26" s="21">
        <v>65463</v>
      </c>
      <c r="D26" s="21">
        <f t="shared" si="0"/>
        <v>345398.18829406268</v>
      </c>
      <c r="F26" s="14"/>
      <c r="G26" s="14"/>
      <c r="H26" s="14"/>
      <c r="J26" s="15"/>
    </row>
    <row r="27" spans="1:10" ht="15.75" customHeight="1" x14ac:dyDescent="0.4">
      <c r="A27" s="3">
        <v>1985</v>
      </c>
      <c r="B27" s="21">
        <v>454177.6471125356</v>
      </c>
      <c r="C27" s="21">
        <v>59733.947771487008</v>
      </c>
      <c r="D27" s="21">
        <f t="shared" si="0"/>
        <v>394443.6993410486</v>
      </c>
      <c r="F27" s="14"/>
      <c r="G27" s="14"/>
      <c r="H27" s="14"/>
      <c r="J27" s="15"/>
    </row>
    <row r="28" spans="1:10" ht="15.75" customHeight="1" x14ac:dyDescent="0.4">
      <c r="A28" s="3">
        <v>1986</v>
      </c>
      <c r="B28" s="21">
        <v>477660.95518260979</v>
      </c>
      <c r="C28" s="21">
        <v>39661.447829582416</v>
      </c>
      <c r="D28" s="21">
        <f t="shared" si="0"/>
        <v>437999.50735302735</v>
      </c>
      <c r="F28" s="14"/>
      <c r="G28" s="14"/>
      <c r="H28" s="14"/>
      <c r="J28" s="15"/>
    </row>
    <row r="29" spans="1:10" ht="15.75" customHeight="1" x14ac:dyDescent="0.4">
      <c r="A29" s="3">
        <v>1987</v>
      </c>
      <c r="B29" s="21">
        <v>679474.86421478621</v>
      </c>
      <c r="C29" s="21">
        <v>73851.653784455964</v>
      </c>
      <c r="D29" s="21">
        <f t="shared" si="0"/>
        <v>605623.21043033025</v>
      </c>
      <c r="F29" s="14"/>
      <c r="G29" s="14"/>
      <c r="H29" s="14"/>
      <c r="J29" s="15"/>
    </row>
    <row r="30" spans="1:10" ht="15.75" customHeight="1" x14ac:dyDescent="0.4">
      <c r="A30" s="3">
        <v>1988</v>
      </c>
      <c r="B30" s="21">
        <v>851333.90060679545</v>
      </c>
      <c r="C30" s="21">
        <v>82012.66639385029</v>
      </c>
      <c r="D30" s="21">
        <f t="shared" si="0"/>
        <v>769321.23421294522</v>
      </c>
      <c r="F30" s="14"/>
      <c r="G30" s="14"/>
      <c r="H30" s="14"/>
      <c r="J30" s="15"/>
    </row>
    <row r="31" spans="1:10" ht="15.75" customHeight="1" x14ac:dyDescent="0.4">
      <c r="A31" s="3">
        <v>1989</v>
      </c>
      <c r="B31" s="21">
        <v>1471191.0328290628</v>
      </c>
      <c r="C31" s="21">
        <v>241798.17766071364</v>
      </c>
      <c r="D31" s="21">
        <f t="shared" si="0"/>
        <v>1229392.8551683491</v>
      </c>
      <c r="F31" s="14"/>
      <c r="G31" s="14"/>
      <c r="H31" s="14"/>
      <c r="J31" s="15"/>
    </row>
    <row r="32" spans="1:10" ht="15.75" customHeight="1" x14ac:dyDescent="0.4">
      <c r="A32" s="3">
        <v>1990</v>
      </c>
      <c r="B32" s="21">
        <v>2218327.9452639567</v>
      </c>
      <c r="C32" s="21">
        <v>473116.71846621635</v>
      </c>
      <c r="D32" s="21">
        <f t="shared" si="0"/>
        <v>1745211.2267977404</v>
      </c>
      <c r="F32" s="14"/>
      <c r="G32" s="14"/>
      <c r="H32" s="14"/>
      <c r="J32" s="15"/>
    </row>
    <row r="33" spans="1:10" ht="15.75" customHeight="1" x14ac:dyDescent="0.4">
      <c r="A33" s="3">
        <v>1991</v>
      </c>
      <c r="B33" s="21">
        <v>2953862.110822442</v>
      </c>
      <c r="C33" s="21">
        <v>486606.30764608027</v>
      </c>
      <c r="D33" s="21">
        <f t="shared" si="0"/>
        <v>2467255.8031763616</v>
      </c>
      <c r="F33" s="14"/>
      <c r="G33" s="14"/>
      <c r="H33" s="14"/>
      <c r="J33" s="15"/>
    </row>
    <row r="34" spans="1:10" ht="15.75" customHeight="1" x14ac:dyDescent="0.4">
      <c r="A34" s="3">
        <v>1992</v>
      </c>
      <c r="B34" s="21">
        <v>4014434.9965651194</v>
      </c>
      <c r="C34" s="21">
        <v>556712.98213171412</v>
      </c>
      <c r="D34" s="21">
        <f t="shared" si="0"/>
        <v>3457722.0144334054</v>
      </c>
      <c r="F34" s="14"/>
      <c r="G34" s="14"/>
      <c r="H34" s="14"/>
      <c r="J34" s="15"/>
    </row>
    <row r="35" spans="1:10" ht="15.75" customHeight="1" x14ac:dyDescent="0.4">
      <c r="A35" s="3">
        <v>1993</v>
      </c>
      <c r="B35" s="21">
        <v>5295040.1079424899</v>
      </c>
      <c r="C35" s="21">
        <v>704647.53296894627</v>
      </c>
      <c r="D35" s="21">
        <f t="shared" si="0"/>
        <v>4590392.5749735441</v>
      </c>
      <c r="F35" s="14"/>
      <c r="G35" s="14"/>
      <c r="H35" s="14"/>
      <c r="J35" s="15"/>
    </row>
    <row r="36" spans="1:10" ht="15.75" customHeight="1" x14ac:dyDescent="0.4">
      <c r="A36" s="3">
        <v>1994</v>
      </c>
      <c r="B36" s="21">
        <v>8415565.8626675028</v>
      </c>
      <c r="C36" s="21">
        <v>1233309.8895815918</v>
      </c>
      <c r="D36" s="21">
        <f t="shared" si="0"/>
        <v>7182255.973085911</v>
      </c>
      <c r="F36" s="14"/>
      <c r="G36" s="14"/>
      <c r="H36" s="14"/>
      <c r="J36" s="15"/>
    </row>
    <row r="37" spans="1:10" ht="15.75" customHeight="1" x14ac:dyDescent="0.4">
      <c r="A37" s="3">
        <v>1995</v>
      </c>
      <c r="B37" s="21">
        <v>13265242.238758534</v>
      </c>
      <c r="C37" s="21">
        <v>1718000.6742322706</v>
      </c>
      <c r="D37" s="21">
        <f t="shared" si="0"/>
        <v>11547241.564526264</v>
      </c>
      <c r="F37" s="14"/>
      <c r="G37" s="14"/>
      <c r="H37" s="14"/>
      <c r="J37" s="15"/>
    </row>
    <row r="38" spans="1:10" ht="15.75" customHeight="1" x14ac:dyDescent="0.4">
      <c r="A38" s="3">
        <v>1996</v>
      </c>
      <c r="B38" s="21">
        <v>28509894.338035222</v>
      </c>
      <c r="C38" s="21">
        <v>5426118.3848333424</v>
      </c>
      <c r="D38" s="21">
        <f t="shared" si="0"/>
        <v>23083775.953201879</v>
      </c>
      <c r="F38" s="14"/>
      <c r="G38" s="14"/>
      <c r="H38" s="14"/>
      <c r="J38" s="15"/>
    </row>
    <row r="39" spans="1:10" ht="15.75" customHeight="1" x14ac:dyDescent="0.4">
      <c r="A39" s="3">
        <v>1997</v>
      </c>
      <c r="B39" s="21">
        <v>41943151.000000075</v>
      </c>
      <c r="C39" s="21">
        <v>5923055</v>
      </c>
      <c r="D39" s="21">
        <f t="shared" si="0"/>
        <v>36020096.000000075</v>
      </c>
      <c r="F39" s="14"/>
      <c r="G39" s="14"/>
      <c r="H39" s="14"/>
      <c r="J39" s="15"/>
    </row>
    <row r="40" spans="1:10" ht="15.75" customHeight="1" x14ac:dyDescent="0.4">
      <c r="A40" s="3">
        <v>1998</v>
      </c>
      <c r="B40" s="21">
        <v>50012967</v>
      </c>
      <c r="C40" s="21">
        <v>3810817.0970790847</v>
      </c>
      <c r="D40" s="21">
        <f t="shared" si="0"/>
        <v>46202149.902920917</v>
      </c>
      <c r="F40" s="14"/>
      <c r="G40" s="14"/>
      <c r="H40" s="14"/>
      <c r="J40" s="15"/>
    </row>
    <row r="41" spans="1:10" ht="15.75" customHeight="1" x14ac:dyDescent="0.4">
      <c r="A41" s="3">
        <v>1999</v>
      </c>
      <c r="B41" s="21">
        <v>59344600</v>
      </c>
      <c r="C41" s="21">
        <v>7287384.5381640503</v>
      </c>
      <c r="D41" s="21">
        <f t="shared" si="0"/>
        <v>52057215.461835951</v>
      </c>
      <c r="F41" s="14"/>
      <c r="G41" s="14"/>
      <c r="H41" s="14"/>
      <c r="J41" s="15"/>
    </row>
    <row r="42" spans="1:10" ht="15.75" customHeight="1" x14ac:dyDescent="0.4">
      <c r="A42" s="3">
        <v>2000</v>
      </c>
      <c r="B42" s="21">
        <v>79655692</v>
      </c>
      <c r="C42" s="21">
        <v>13989509.71715112</v>
      </c>
      <c r="D42" s="21">
        <f t="shared" si="0"/>
        <v>65666182.28284888</v>
      </c>
      <c r="F42" s="14"/>
      <c r="G42" s="14"/>
      <c r="H42" s="14"/>
      <c r="J42" s="15"/>
    </row>
    <row r="43" spans="1:10" ht="15.75" customHeight="1" x14ac:dyDescent="0.4">
      <c r="A43" s="3">
        <v>2001</v>
      </c>
      <c r="B43" s="21">
        <v>88945596</v>
      </c>
      <c r="C43" s="21">
        <v>12539530.998946842</v>
      </c>
      <c r="D43" s="21">
        <f t="shared" si="0"/>
        <v>76406065.001053154</v>
      </c>
      <c r="F43" s="14"/>
      <c r="G43" s="14"/>
      <c r="H43" s="14"/>
      <c r="J43" s="15"/>
    </row>
    <row r="44" spans="1:10" ht="15.75" customHeight="1" x14ac:dyDescent="0.4">
      <c r="A44" s="3">
        <v>2002</v>
      </c>
      <c r="B44" s="21">
        <v>107840165.99999999</v>
      </c>
      <c r="C44" s="21">
        <v>22195936.092540771</v>
      </c>
      <c r="D44" s="21">
        <f t="shared" si="0"/>
        <v>85644229.907459214</v>
      </c>
      <c r="F44" s="14"/>
      <c r="G44" s="14"/>
      <c r="H44" s="14"/>
      <c r="J44" s="15"/>
    </row>
    <row r="45" spans="1:10" ht="15.75" customHeight="1" x14ac:dyDescent="0.4">
      <c r="A45" s="3">
        <v>2003</v>
      </c>
      <c r="B45" s="21">
        <v>134227833</v>
      </c>
      <c r="C45" s="21">
        <v>33265411</v>
      </c>
      <c r="D45" s="21">
        <f t="shared" si="0"/>
        <v>100962422</v>
      </c>
      <c r="F45" s="14"/>
      <c r="G45" s="14"/>
      <c r="H45" s="14"/>
      <c r="J45" s="15"/>
    </row>
    <row r="46" spans="1:10" ht="15.75" customHeight="1" x14ac:dyDescent="0.4">
      <c r="A46" s="3">
        <v>2004</v>
      </c>
      <c r="B46" s="21">
        <v>212683081.99999997</v>
      </c>
      <c r="C46" s="21">
        <v>57938122</v>
      </c>
      <c r="D46" s="21">
        <f t="shared" si="0"/>
        <v>154744959.99999997</v>
      </c>
      <c r="F46" s="14"/>
      <c r="G46" s="14"/>
      <c r="H46" s="14"/>
      <c r="J46" s="15"/>
    </row>
    <row r="47" spans="1:10" ht="15.75" customHeight="1" x14ac:dyDescent="0.4">
      <c r="A47" s="3">
        <v>2005</v>
      </c>
      <c r="B47" s="21">
        <v>304086815</v>
      </c>
      <c r="C47" s="21">
        <v>94363166</v>
      </c>
      <c r="D47" s="21">
        <f t="shared" si="0"/>
        <v>209723649</v>
      </c>
      <c r="F47" s="14"/>
      <c r="G47" s="14"/>
      <c r="H47" s="14"/>
      <c r="J47" s="15"/>
    </row>
    <row r="48" spans="1:10" ht="15.75" customHeight="1" x14ac:dyDescent="0.4">
      <c r="A48" s="3">
        <v>2006</v>
      </c>
      <c r="B48" s="21">
        <v>393926240</v>
      </c>
      <c r="C48" s="21">
        <v>116295718</v>
      </c>
      <c r="D48" s="21">
        <f t="shared" si="0"/>
        <v>277630522</v>
      </c>
      <c r="F48" s="14"/>
      <c r="G48" s="14"/>
      <c r="H48" s="14"/>
      <c r="J48" s="15"/>
    </row>
    <row r="49" spans="1:10" ht="15.75" customHeight="1" x14ac:dyDescent="0.4">
      <c r="A49" s="3">
        <v>2007</v>
      </c>
      <c r="B49" s="21">
        <v>494591534.99999994</v>
      </c>
      <c r="C49" s="21">
        <v>123003215.25921087</v>
      </c>
      <c r="D49" s="21">
        <f t="shared" si="0"/>
        <v>371588319.74078906</v>
      </c>
      <c r="F49" s="14"/>
      <c r="G49" s="14"/>
      <c r="H49" s="14"/>
      <c r="J49" s="15"/>
    </row>
    <row r="50" spans="1:10" ht="15.75" customHeight="1" x14ac:dyDescent="0.4">
      <c r="A50" s="3">
        <v>2008</v>
      </c>
      <c r="B50" s="21">
        <v>677593637</v>
      </c>
      <c r="C50" s="21">
        <v>187390802.47124919</v>
      </c>
      <c r="D50" s="21">
        <f t="shared" si="0"/>
        <v>490202834.52875078</v>
      </c>
      <c r="F50" s="14"/>
      <c r="G50" s="14"/>
      <c r="H50" s="14"/>
      <c r="J50" s="15"/>
    </row>
    <row r="51" spans="1:10" ht="15.75" customHeight="1" x14ac:dyDescent="0.4">
      <c r="A51" s="3">
        <v>2009</v>
      </c>
      <c r="B51" s="21">
        <v>707262549</v>
      </c>
      <c r="C51" s="21">
        <v>112862986.60953815</v>
      </c>
      <c r="D51" s="21">
        <f t="shared" si="0"/>
        <v>594399562.3904618</v>
      </c>
      <c r="F51" s="14"/>
      <c r="G51" s="14"/>
      <c r="H51" s="14"/>
      <c r="J51" s="15"/>
    </row>
    <row r="52" spans="1:10" ht="15.75" customHeight="1" x14ac:dyDescent="0.4">
      <c r="A52" s="3">
        <v>2010</v>
      </c>
      <c r="B52" s="21">
        <v>1016834748</v>
      </c>
      <c r="C52" s="21">
        <v>292194643.95387745</v>
      </c>
      <c r="D52" s="21">
        <f t="shared" si="0"/>
        <v>724640104.04612255</v>
      </c>
      <c r="F52" s="14"/>
      <c r="G52" s="14"/>
      <c r="H52" s="14"/>
      <c r="J52" s="15"/>
    </row>
    <row r="53" spans="1:10" ht="15.75" customHeight="1" x14ac:dyDescent="0.4">
      <c r="A53" s="3">
        <v>2011</v>
      </c>
      <c r="B53" s="21">
        <v>1357487061</v>
      </c>
      <c r="C53" s="21">
        <v>397094097.18504536</v>
      </c>
      <c r="D53" s="21">
        <f t="shared" si="0"/>
        <v>960392963.81495464</v>
      </c>
      <c r="F53" s="14"/>
      <c r="G53" s="14"/>
      <c r="H53" s="14"/>
      <c r="J53" s="15"/>
    </row>
    <row r="54" spans="1:10" ht="15.75" customHeight="1" x14ac:dyDescent="0.4">
      <c r="A54" s="3">
        <v>2012</v>
      </c>
      <c r="B54" s="21">
        <v>1635451060</v>
      </c>
      <c r="C54" s="21">
        <v>406881450.36889309</v>
      </c>
      <c r="D54" s="21">
        <f t="shared" si="0"/>
        <v>1228569609.6311069</v>
      </c>
      <c r="F54" s="14"/>
      <c r="G54" s="14"/>
      <c r="H54" s="14"/>
      <c r="J54" s="15"/>
    </row>
    <row r="55" spans="1:10" ht="15.75" customHeight="1" x14ac:dyDescent="0.4">
      <c r="A55" s="3">
        <v>2013</v>
      </c>
      <c r="B55" s="21">
        <v>2245843966</v>
      </c>
      <c r="C55" s="21">
        <v>561183391.26218653</v>
      </c>
      <c r="D55" s="21">
        <f t="shared" si="0"/>
        <v>1684660574.7378135</v>
      </c>
      <c r="F55" s="14"/>
      <c r="G55" s="14"/>
      <c r="H55" s="14"/>
      <c r="J55" s="15"/>
    </row>
    <row r="56" spans="1:10" ht="15.75" customHeight="1" x14ac:dyDescent="0.4">
      <c r="A56" s="3">
        <v>2014</v>
      </c>
      <c r="B56" s="21">
        <v>3031242431</v>
      </c>
      <c r="C56" s="21">
        <v>497924396.64502954</v>
      </c>
      <c r="D56" s="21">
        <f t="shared" si="0"/>
        <v>2533318034.3549705</v>
      </c>
      <c r="F56" s="14"/>
      <c r="G56" s="14"/>
      <c r="H56" s="14"/>
      <c r="J56" s="15"/>
    </row>
    <row r="57" spans="1:10" ht="15.75" customHeight="1" x14ac:dyDescent="0.4">
      <c r="A57" s="3">
        <v>2015</v>
      </c>
      <c r="B57" s="21">
        <v>8037081933</v>
      </c>
      <c r="C57" s="21">
        <v>77290985.853720948</v>
      </c>
      <c r="D57" s="21">
        <f t="shared" si="0"/>
        <v>7959790947.1462793</v>
      </c>
      <c r="F57" s="13"/>
      <c r="G57" s="13"/>
      <c r="H57" s="14"/>
      <c r="J57" s="15"/>
    </row>
    <row r="58" spans="1:10" ht="15.75" customHeight="1" x14ac:dyDescent="0.4">
      <c r="A58" s="3">
        <v>2016</v>
      </c>
      <c r="B58" s="21">
        <v>28090730263</v>
      </c>
      <c r="C58" s="21">
        <v>76227394.820626453</v>
      </c>
      <c r="D58" s="21">
        <f t="shared" si="0"/>
        <v>28014502868.179375</v>
      </c>
      <c r="F58" s="13"/>
      <c r="G58" s="13"/>
      <c r="H58" s="14"/>
      <c r="J58" s="15"/>
    </row>
    <row r="59" spans="1:10" ht="15.75" customHeight="1" x14ac:dyDescent="0.4">
      <c r="A59" s="3">
        <v>2017</v>
      </c>
      <c r="B59" s="21">
        <v>200891849368</v>
      </c>
      <c r="C59" s="21">
        <v>91836607.37252143</v>
      </c>
      <c r="D59" s="21">
        <f t="shared" si="0"/>
        <v>200800012760.62747</v>
      </c>
      <c r="F59" s="13"/>
      <c r="G59" s="13"/>
      <c r="H59" s="14"/>
      <c r="J59" s="15"/>
    </row>
    <row r="60" spans="1:10" ht="15.75" customHeight="1" x14ac:dyDescent="0.4"/>
    <row r="61" spans="1:10" ht="15.75" customHeight="1" x14ac:dyDescent="0.4"/>
    <row r="62" spans="1:10" ht="15.75" customHeight="1" x14ac:dyDescent="0.4"/>
    <row r="63" spans="1:10" ht="15.75" customHeight="1" x14ac:dyDescent="0.4"/>
    <row r="64" spans="1:10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2.625" defaultRowHeight="15" customHeight="1" x14ac:dyDescent="0.4"/>
  <cols>
    <col min="1" max="1" width="8.125" style="16" customWidth="1"/>
    <col min="2" max="2" width="13" style="8" customWidth="1"/>
    <col min="3" max="3" width="11.75" style="8" customWidth="1"/>
    <col min="4" max="4" width="13" style="8" customWidth="1"/>
    <col min="5" max="5" width="7.625" style="8" customWidth="1"/>
    <col min="6" max="7" width="13.875" style="8" customWidth="1"/>
    <col min="8" max="8" width="13.75" style="8" customWidth="1"/>
    <col min="9" max="9" width="11.875" style="8" customWidth="1"/>
    <col min="10" max="10" width="18" style="8" customWidth="1"/>
    <col min="11" max="11" width="13.875" style="8" customWidth="1"/>
    <col min="12" max="12" width="13.625" style="8" customWidth="1"/>
    <col min="13" max="13" width="7.625" style="8" customWidth="1"/>
    <col min="14" max="14" width="12.75" style="8" customWidth="1"/>
    <col min="15" max="15" width="11.75" style="8" customWidth="1"/>
    <col min="16" max="26" width="7.625" style="8" customWidth="1"/>
    <col min="27" max="16384" width="12.625" style="8"/>
  </cols>
  <sheetData>
    <row r="1" spans="1:12" s="18" customFormat="1" ht="18" x14ac:dyDescent="0.2">
      <c r="A1" s="19" t="s">
        <v>63</v>
      </c>
      <c r="B1" s="19" t="s">
        <v>57</v>
      </c>
      <c r="C1" s="19" t="s">
        <v>58</v>
      </c>
      <c r="D1" s="19" t="s">
        <v>59</v>
      </c>
    </row>
    <row r="2" spans="1:12" ht="18" x14ac:dyDescent="0.4">
      <c r="A2" s="3">
        <v>1960</v>
      </c>
      <c r="B2" s="14">
        <v>18511.747506336498</v>
      </c>
      <c r="C2" s="14">
        <v>614.54735156545166</v>
      </c>
      <c r="D2" s="14">
        <f>B2-C2</f>
        <v>17897.200154771046</v>
      </c>
      <c r="E2" s="15"/>
      <c r="F2" s="14"/>
      <c r="G2" s="14"/>
      <c r="H2" s="14"/>
      <c r="J2" s="15"/>
      <c r="K2" s="28"/>
      <c r="L2" s="15"/>
    </row>
    <row r="3" spans="1:12" ht="18" x14ac:dyDescent="0.4">
      <c r="A3" s="3">
        <v>1961</v>
      </c>
      <c r="B3" s="14">
        <v>19483.500656725151</v>
      </c>
      <c r="C3" s="14">
        <v>646.80731647380594</v>
      </c>
      <c r="D3" s="14">
        <f t="shared" ref="D3:D56" si="0">B3-C3</f>
        <v>18836.693340251346</v>
      </c>
      <c r="F3" s="14"/>
      <c r="G3" s="14"/>
      <c r="H3" s="14"/>
      <c r="J3" s="15"/>
      <c r="K3" s="28"/>
      <c r="L3" s="15"/>
    </row>
    <row r="4" spans="1:12" ht="18" x14ac:dyDescent="0.4">
      <c r="A4" s="3">
        <v>1962</v>
      </c>
      <c r="B4" s="14">
        <v>21282.370110344764</v>
      </c>
      <c r="C4" s="14">
        <v>706.52563632208171</v>
      </c>
      <c r="D4" s="14">
        <f t="shared" si="0"/>
        <v>20575.844474022681</v>
      </c>
      <c r="F4" s="14"/>
      <c r="G4" s="14"/>
      <c r="H4" s="14"/>
      <c r="J4" s="15"/>
      <c r="K4" s="28"/>
      <c r="L4" s="15"/>
    </row>
    <row r="5" spans="1:12" ht="18" x14ac:dyDescent="0.4">
      <c r="A5" s="3">
        <v>1963</v>
      </c>
      <c r="B5" s="14">
        <v>23195.824762193261</v>
      </c>
      <c r="C5" s="14">
        <v>770.04792065701974</v>
      </c>
      <c r="D5" s="14">
        <f t="shared" si="0"/>
        <v>22425.776841536241</v>
      </c>
      <c r="F5" s="14"/>
      <c r="G5" s="14"/>
      <c r="H5" s="14"/>
      <c r="J5" s="15"/>
      <c r="K5" s="28"/>
      <c r="L5" s="15"/>
    </row>
    <row r="6" spans="1:12" ht="18" x14ac:dyDescent="0.4">
      <c r="A6" s="3">
        <v>1964</v>
      </c>
      <c r="B6" s="14">
        <v>25677.732850532182</v>
      </c>
      <c r="C6" s="14">
        <v>852.44154891904475</v>
      </c>
      <c r="D6" s="14">
        <f t="shared" si="0"/>
        <v>24825.291301613139</v>
      </c>
      <c r="F6" s="14"/>
      <c r="G6" s="14"/>
      <c r="H6" s="14"/>
      <c r="J6" s="15"/>
      <c r="K6" s="28"/>
      <c r="L6" s="15"/>
    </row>
    <row r="7" spans="1:12" ht="18" x14ac:dyDescent="0.4">
      <c r="A7" s="3">
        <v>1965</v>
      </c>
      <c r="B7" s="14">
        <v>27320.82789661222</v>
      </c>
      <c r="C7" s="14">
        <v>906.98851746391949</v>
      </c>
      <c r="D7" s="14">
        <f t="shared" si="0"/>
        <v>26413.839379148299</v>
      </c>
      <c r="F7" s="14"/>
      <c r="G7" s="14"/>
      <c r="H7" s="14"/>
      <c r="J7" s="15"/>
      <c r="K7" s="28"/>
      <c r="L7" s="15"/>
    </row>
    <row r="8" spans="1:12" ht="18" x14ac:dyDescent="0.4">
      <c r="A8" s="3">
        <v>1966</v>
      </c>
      <c r="B8" s="14">
        <v>28461.249979018692</v>
      </c>
      <c r="C8" s="14">
        <v>944.84790216921328</v>
      </c>
      <c r="D8" s="14">
        <f t="shared" si="0"/>
        <v>27516.402076849477</v>
      </c>
      <c r="F8" s="14"/>
      <c r="G8" s="14"/>
      <c r="H8" s="14"/>
      <c r="J8" s="15"/>
      <c r="K8" s="28"/>
      <c r="L8" s="15"/>
    </row>
    <row r="9" spans="1:12" ht="18" x14ac:dyDescent="0.4">
      <c r="A9" s="3">
        <v>1967</v>
      </c>
      <c r="B9" s="14">
        <v>25455.687366440801</v>
      </c>
      <c r="C9" s="14">
        <v>845.07015061487505</v>
      </c>
      <c r="D9" s="14">
        <f t="shared" si="0"/>
        <v>24610.617215825925</v>
      </c>
      <c r="F9" s="14"/>
      <c r="G9" s="14"/>
      <c r="H9" s="14"/>
      <c r="J9" s="15"/>
      <c r="K9" s="28"/>
      <c r="L9" s="15"/>
    </row>
    <row r="10" spans="1:12" ht="18" x14ac:dyDescent="0.4">
      <c r="A10" s="3">
        <v>1968</v>
      </c>
      <c r="B10" s="14">
        <v>27421.195772678919</v>
      </c>
      <c r="C10" s="14">
        <v>128</v>
      </c>
      <c r="D10" s="14">
        <f t="shared" si="0"/>
        <v>27293.195772678919</v>
      </c>
      <c r="F10" s="14"/>
      <c r="G10" s="14"/>
      <c r="H10" s="14"/>
      <c r="J10" s="15"/>
      <c r="K10" s="28"/>
      <c r="L10" s="15"/>
    </row>
    <row r="11" spans="1:12" ht="18" x14ac:dyDescent="0.4">
      <c r="A11" s="3">
        <v>1969</v>
      </c>
      <c r="B11" s="14">
        <v>30373.021900586686</v>
      </c>
      <c r="C11" s="14">
        <v>617.37251033197219</v>
      </c>
      <c r="D11" s="14">
        <f t="shared" si="0"/>
        <v>29755.649390254712</v>
      </c>
      <c r="F11" s="14"/>
      <c r="G11" s="14"/>
      <c r="H11" s="14"/>
      <c r="J11" s="15"/>
      <c r="K11" s="28"/>
      <c r="L11" s="15"/>
    </row>
    <row r="12" spans="1:12" ht="18" x14ac:dyDescent="0.4">
      <c r="A12" s="3">
        <v>1970</v>
      </c>
      <c r="B12" s="14">
        <v>33827.80405553888</v>
      </c>
      <c r="C12" s="14">
        <v>767.83783148901603</v>
      </c>
      <c r="D12" s="14">
        <f t="shared" si="0"/>
        <v>33059.966224049866</v>
      </c>
      <c r="F12" s="14"/>
      <c r="G12" s="14"/>
      <c r="H12" s="14"/>
      <c r="J12" s="15"/>
      <c r="K12" s="28"/>
      <c r="L12" s="15"/>
    </row>
    <row r="13" spans="1:12" ht="18" x14ac:dyDescent="0.4">
      <c r="A13" s="3">
        <v>1971</v>
      </c>
      <c r="B13" s="14">
        <v>37915.161864870344</v>
      </c>
      <c r="C13" s="14">
        <v>1020.5303574138435</v>
      </c>
      <c r="D13" s="14">
        <f t="shared" si="0"/>
        <v>36894.631507456499</v>
      </c>
      <c r="F13" s="14"/>
      <c r="G13" s="14"/>
      <c r="H13" s="14"/>
      <c r="J13" s="15"/>
      <c r="K13" s="28"/>
      <c r="L13" s="15"/>
    </row>
    <row r="14" spans="1:12" ht="18" x14ac:dyDescent="0.4">
      <c r="A14" s="3">
        <v>1972</v>
      </c>
      <c r="B14" s="14">
        <v>42056.098794002646</v>
      </c>
      <c r="C14" s="14">
        <v>1049.4153801421337</v>
      </c>
      <c r="D14" s="14">
        <f t="shared" si="0"/>
        <v>41006.683413860512</v>
      </c>
      <c r="F14" s="14"/>
      <c r="G14" s="14"/>
      <c r="H14" s="14"/>
      <c r="J14" s="15"/>
      <c r="K14" s="28"/>
      <c r="L14" s="15"/>
    </row>
    <row r="15" spans="1:12" ht="18" x14ac:dyDescent="0.4">
      <c r="A15" s="3">
        <v>1973</v>
      </c>
      <c r="B15" s="14">
        <v>49999.655513331832</v>
      </c>
      <c r="C15" s="14">
        <v>1524.216782471347</v>
      </c>
      <c r="D15" s="14">
        <f t="shared" si="0"/>
        <v>48475.438730860486</v>
      </c>
      <c r="F15" s="14"/>
      <c r="G15" s="14"/>
      <c r="H15" s="14"/>
      <c r="J15" s="15"/>
      <c r="K15" s="28"/>
      <c r="L15" s="15"/>
    </row>
    <row r="16" spans="1:12" ht="18" x14ac:dyDescent="0.4">
      <c r="A16" s="3">
        <v>1974</v>
      </c>
      <c r="B16" s="14">
        <v>68529.238571706068</v>
      </c>
      <c r="C16" s="14">
        <v>2235.3233059723516</v>
      </c>
      <c r="D16" s="14">
        <f t="shared" si="0"/>
        <v>66293.915265733711</v>
      </c>
      <c r="F16" s="14"/>
      <c r="G16" s="14"/>
      <c r="H16" s="14"/>
      <c r="J16" s="15"/>
      <c r="K16" s="28"/>
      <c r="L16" s="15"/>
    </row>
    <row r="17" spans="1:12" ht="18" x14ac:dyDescent="0.4">
      <c r="A17" s="3">
        <v>1975</v>
      </c>
      <c r="B17" s="14">
        <v>85115.098647961015</v>
      </c>
      <c r="C17" s="14">
        <v>3678.5421552946345</v>
      </c>
      <c r="D17" s="14">
        <f t="shared" si="0"/>
        <v>81436.556492666379</v>
      </c>
      <c r="F17" s="14"/>
      <c r="G17" s="14"/>
      <c r="H17" s="14"/>
      <c r="J17" s="15"/>
      <c r="K17" s="28"/>
      <c r="L17" s="15"/>
    </row>
    <row r="18" spans="1:12" ht="18" x14ac:dyDescent="0.4">
      <c r="A18" s="3">
        <v>1976</v>
      </c>
      <c r="B18" s="14">
        <v>104623.2573142008</v>
      </c>
      <c r="C18" s="14">
        <v>4544.1786273150155</v>
      </c>
      <c r="D18" s="14">
        <f t="shared" si="0"/>
        <v>100079.07868688578</v>
      </c>
      <c r="F18" s="14"/>
      <c r="G18" s="14"/>
      <c r="H18" s="14"/>
      <c r="J18" s="15"/>
      <c r="K18" s="28"/>
      <c r="L18" s="15"/>
    </row>
    <row r="19" spans="1:12" ht="18" x14ac:dyDescent="0.4">
      <c r="A19" s="3">
        <v>1977</v>
      </c>
      <c r="B19" s="14">
        <v>124755.38604656886</v>
      </c>
      <c r="C19" s="14">
        <v>4443.3347159660061</v>
      </c>
      <c r="D19" s="14">
        <f t="shared" si="0"/>
        <v>120312.05133060286</v>
      </c>
      <c r="F19" s="14"/>
      <c r="G19" s="14"/>
      <c r="H19" s="14"/>
      <c r="J19" s="15"/>
      <c r="K19" s="28"/>
      <c r="L19" s="15"/>
    </row>
    <row r="20" spans="1:12" ht="18" x14ac:dyDescent="0.4">
      <c r="A20" s="3">
        <v>1978</v>
      </c>
      <c r="B20" s="14">
        <v>143313.97329631032</v>
      </c>
      <c r="C20" s="14">
        <v>4366.5888877542448</v>
      </c>
      <c r="D20" s="14">
        <f t="shared" si="0"/>
        <v>138947.38440855607</v>
      </c>
      <c r="F20" s="14"/>
      <c r="G20" s="14"/>
      <c r="H20" s="14"/>
      <c r="J20" s="15"/>
      <c r="K20" s="28"/>
      <c r="L20" s="15"/>
    </row>
    <row r="21" spans="1:12" ht="15.75" customHeight="1" x14ac:dyDescent="0.4">
      <c r="A21" s="3">
        <v>1979</v>
      </c>
      <c r="B21" s="14">
        <v>163339.95002478777</v>
      </c>
      <c r="C21" s="14">
        <v>5499.6025156201431</v>
      </c>
      <c r="D21" s="14">
        <f t="shared" si="0"/>
        <v>157840.34750916762</v>
      </c>
      <c r="F21" s="14"/>
      <c r="G21" s="14"/>
      <c r="H21" s="14"/>
      <c r="J21" s="15"/>
      <c r="K21" s="28"/>
      <c r="L21" s="15"/>
    </row>
    <row r="22" spans="1:12" ht="15.75" customHeight="1" x14ac:dyDescent="0.4">
      <c r="A22" s="3">
        <v>1980</v>
      </c>
      <c r="B22" s="14">
        <v>192484.20678858901</v>
      </c>
      <c r="C22" s="14">
        <v>6134.5330506414093</v>
      </c>
      <c r="D22" s="14">
        <f t="shared" si="0"/>
        <v>186349.6737379476</v>
      </c>
      <c r="F22" s="14"/>
      <c r="G22" s="14"/>
      <c r="H22" s="14"/>
      <c r="J22" s="15"/>
      <c r="K22" s="28"/>
      <c r="L22" s="15"/>
    </row>
    <row r="23" spans="1:12" ht="15.75" customHeight="1" x14ac:dyDescent="0.4">
      <c r="A23" s="3">
        <v>1981</v>
      </c>
      <c r="B23" s="14">
        <v>218677.14953611541</v>
      </c>
      <c r="C23" s="14">
        <v>7325.5462754911468</v>
      </c>
      <c r="D23" s="14">
        <f t="shared" si="0"/>
        <v>211351.60326062425</v>
      </c>
      <c r="F23" s="14"/>
      <c r="G23" s="14"/>
      <c r="H23" s="14"/>
      <c r="J23" s="15"/>
      <c r="K23" s="28"/>
      <c r="L23" s="15"/>
    </row>
    <row r="24" spans="1:12" ht="15.75" customHeight="1" x14ac:dyDescent="0.4">
      <c r="A24" s="3">
        <v>1982</v>
      </c>
      <c r="B24" s="14">
        <v>236153.07748189775</v>
      </c>
      <c r="C24" s="14">
        <v>11122.482390007208</v>
      </c>
      <c r="D24" s="14">
        <f t="shared" si="0"/>
        <v>225030.59509189054</v>
      </c>
      <c r="F24" s="14"/>
      <c r="G24" s="14"/>
      <c r="H24" s="14"/>
      <c r="J24" s="15"/>
      <c r="K24" s="28"/>
      <c r="L24" s="15"/>
    </row>
    <row r="25" spans="1:12" ht="15.75" customHeight="1" x14ac:dyDescent="0.4">
      <c r="A25" s="3">
        <v>1983</v>
      </c>
      <c r="B25" s="14">
        <v>230304.67984204669</v>
      </c>
      <c r="C25" s="14">
        <v>6653.8958936747249</v>
      </c>
      <c r="D25" s="14">
        <f t="shared" si="0"/>
        <v>223650.78394837197</v>
      </c>
      <c r="F25" s="14"/>
      <c r="G25" s="14"/>
      <c r="H25" s="14"/>
      <c r="J25" s="15"/>
      <c r="K25" s="28"/>
      <c r="L25" s="15"/>
    </row>
    <row r="26" spans="1:12" ht="15.75" customHeight="1" x14ac:dyDescent="0.4">
      <c r="A26" s="3">
        <v>1984</v>
      </c>
      <c r="B26" s="14">
        <v>273558.28671074176</v>
      </c>
      <c r="C26" s="14">
        <v>7926.0000000000073</v>
      </c>
      <c r="D26" s="14">
        <f t="shared" si="0"/>
        <v>265632.28671074176</v>
      </c>
      <c r="F26" s="14"/>
      <c r="G26" s="14"/>
      <c r="H26" s="14"/>
      <c r="J26" s="15"/>
      <c r="K26" s="28"/>
      <c r="L26" s="15"/>
    </row>
    <row r="27" spans="1:12" ht="15.75" customHeight="1" x14ac:dyDescent="0.4">
      <c r="A27" s="3">
        <v>1985</v>
      </c>
      <c r="B27" s="14">
        <v>322072.67164161452</v>
      </c>
      <c r="C27" s="14">
        <v>7081.244912169198</v>
      </c>
      <c r="D27" s="14">
        <f t="shared" si="0"/>
        <v>314991.42672944535</v>
      </c>
      <c r="F27" s="14"/>
      <c r="G27" s="14"/>
      <c r="H27" s="14"/>
      <c r="J27" s="15"/>
      <c r="K27" s="28"/>
      <c r="L27" s="15"/>
    </row>
    <row r="28" spans="1:12" ht="15.75" customHeight="1" x14ac:dyDescent="0.4">
      <c r="A28" s="3">
        <v>1986</v>
      </c>
      <c r="B28" s="14">
        <v>385523.75742149603</v>
      </c>
      <c r="C28" s="14">
        <v>9555.6556561702891</v>
      </c>
      <c r="D28" s="14">
        <f t="shared" si="0"/>
        <v>375968.10176532576</v>
      </c>
      <c r="F28" s="14"/>
      <c r="G28" s="14"/>
      <c r="H28" s="14"/>
      <c r="J28" s="15"/>
      <c r="K28" s="28"/>
      <c r="L28" s="15"/>
    </row>
    <row r="29" spans="1:12" ht="15.75" customHeight="1" x14ac:dyDescent="0.4">
      <c r="A29" s="3">
        <v>1987</v>
      </c>
      <c r="B29" s="14">
        <v>543249.19118759688</v>
      </c>
      <c r="C29" s="14">
        <v>14733.47481901999</v>
      </c>
      <c r="D29" s="14">
        <f t="shared" si="0"/>
        <v>528515.71636857686</v>
      </c>
      <c r="F29" s="14"/>
      <c r="G29" s="14"/>
      <c r="H29" s="14"/>
      <c r="J29" s="15"/>
      <c r="K29" s="28"/>
      <c r="L29" s="15"/>
    </row>
    <row r="30" spans="1:12" ht="15.75" customHeight="1" x14ac:dyDescent="0.4">
      <c r="A30" s="3">
        <v>1988</v>
      </c>
      <c r="B30" s="14">
        <v>718262.5254794124</v>
      </c>
      <c r="C30" s="14">
        <v>20051.842220838269</v>
      </c>
      <c r="D30" s="14">
        <f t="shared" si="0"/>
        <v>698210.68325857411</v>
      </c>
      <c r="F30" s="14"/>
      <c r="G30" s="14"/>
      <c r="H30" s="14"/>
      <c r="J30" s="15"/>
      <c r="K30" s="28"/>
      <c r="L30" s="15"/>
    </row>
    <row r="31" spans="1:12" ht="15.75" customHeight="1" x14ac:dyDescent="0.4">
      <c r="A31" s="3">
        <v>1989</v>
      </c>
      <c r="B31" s="14">
        <v>1186675.0097993244</v>
      </c>
      <c r="C31" s="14">
        <v>45180.799044760395</v>
      </c>
      <c r="D31" s="14">
        <f t="shared" si="0"/>
        <v>1141494.210754564</v>
      </c>
      <c r="F31" s="14"/>
      <c r="G31" s="14"/>
      <c r="H31" s="14"/>
      <c r="J31" s="15"/>
      <c r="K31" s="28"/>
      <c r="L31" s="15"/>
    </row>
    <row r="32" spans="1:12" ht="15.75" customHeight="1" x14ac:dyDescent="0.4">
      <c r="A32" s="3">
        <v>1990</v>
      </c>
      <c r="B32" s="14">
        <v>1753727.5016626173</v>
      </c>
      <c r="C32" s="14">
        <v>79792.718921436637</v>
      </c>
      <c r="D32" s="14">
        <f t="shared" si="0"/>
        <v>1673934.7827411806</v>
      </c>
      <c r="F32" s="14"/>
      <c r="G32" s="14"/>
      <c r="H32" s="14"/>
      <c r="J32" s="15"/>
      <c r="K32" s="28"/>
      <c r="L32" s="15"/>
    </row>
    <row r="33" spans="1:12" ht="15.75" customHeight="1" x14ac:dyDescent="0.4">
      <c r="A33" s="3">
        <v>1991</v>
      </c>
      <c r="B33" s="14">
        <v>2480196.3224676512</v>
      </c>
      <c r="C33" s="14">
        <v>109396.19000037741</v>
      </c>
      <c r="D33" s="14">
        <f t="shared" si="0"/>
        <v>2370800.1324672736</v>
      </c>
      <c r="F33" s="14"/>
      <c r="G33" s="14"/>
      <c r="H33" s="14"/>
      <c r="J33" s="15"/>
      <c r="K33" s="28"/>
      <c r="L33" s="15"/>
    </row>
    <row r="34" spans="1:12" ht="15.75" customHeight="1" x14ac:dyDescent="0.4">
      <c r="A34" s="3">
        <v>1992</v>
      </c>
      <c r="B34" s="14">
        <v>3337166.5474911891</v>
      </c>
      <c r="C34" s="14">
        <v>95473.044633629514</v>
      </c>
      <c r="D34" s="14">
        <f t="shared" si="0"/>
        <v>3241693.5028575594</v>
      </c>
      <c r="F34" s="14"/>
      <c r="G34" s="14"/>
      <c r="H34" s="14"/>
      <c r="J34" s="15"/>
      <c r="K34" s="28"/>
      <c r="L34" s="15"/>
    </row>
    <row r="35" spans="1:12" ht="15.75" customHeight="1" x14ac:dyDescent="0.4">
      <c r="A35" s="3">
        <v>1993</v>
      </c>
      <c r="B35" s="14">
        <v>4519418.1883548805</v>
      </c>
      <c r="C35" s="14">
        <v>134221.18319770572</v>
      </c>
      <c r="D35" s="14">
        <f t="shared" si="0"/>
        <v>4385197.0051571745</v>
      </c>
      <c r="F35" s="14"/>
      <c r="G35" s="14"/>
      <c r="H35" s="14"/>
      <c r="J35" s="15"/>
      <c r="K35" s="28"/>
      <c r="L35" s="15"/>
    </row>
    <row r="36" spans="1:12" ht="15.75" customHeight="1" x14ac:dyDescent="0.4">
      <c r="A36" s="3">
        <v>1994</v>
      </c>
      <c r="B36" s="14">
        <v>7152569.3774217973</v>
      </c>
      <c r="C36" s="14">
        <v>232579.46216325523</v>
      </c>
      <c r="D36" s="14">
        <f t="shared" si="0"/>
        <v>6919989.9152585417</v>
      </c>
      <c r="F36" s="14"/>
      <c r="G36" s="14"/>
      <c r="H36" s="14"/>
      <c r="J36" s="15"/>
      <c r="K36" s="28"/>
      <c r="L36" s="15"/>
    </row>
    <row r="37" spans="1:12" ht="15.75" customHeight="1" x14ac:dyDescent="0.4">
      <c r="A37" s="3">
        <v>1995</v>
      </c>
      <c r="B37" s="14">
        <v>11052209.978603655</v>
      </c>
      <c r="C37" s="14">
        <v>280548.77869133838</v>
      </c>
      <c r="D37" s="14">
        <f t="shared" si="0"/>
        <v>10771661.199912317</v>
      </c>
      <c r="F37" s="14"/>
      <c r="G37" s="14"/>
      <c r="H37" s="14"/>
      <c r="J37" s="15"/>
      <c r="K37" s="28"/>
      <c r="L37" s="15"/>
    </row>
    <row r="38" spans="1:12" ht="15.75" customHeight="1" x14ac:dyDescent="0.4">
      <c r="A38" s="3">
        <v>1996</v>
      </c>
      <c r="B38" s="14">
        <v>21799735.464610707</v>
      </c>
      <c r="C38" s="14">
        <v>746562.90411543252</v>
      </c>
      <c r="D38" s="14">
        <f t="shared" si="0"/>
        <v>21053172.560495276</v>
      </c>
      <c r="F38" s="14"/>
      <c r="G38" s="14"/>
      <c r="H38" s="14"/>
      <c r="J38" s="15"/>
      <c r="K38" s="28"/>
      <c r="L38" s="15"/>
    </row>
    <row r="39" spans="1:12" ht="15.75" customHeight="1" x14ac:dyDescent="0.4">
      <c r="A39" s="3">
        <v>1997</v>
      </c>
      <c r="B39" s="14">
        <v>32676130.095107023</v>
      </c>
      <c r="C39" s="14">
        <v>1174082.0000000016</v>
      </c>
      <c r="D39" s="14">
        <f t="shared" si="0"/>
        <v>31502048.095107023</v>
      </c>
      <c r="F39" s="14"/>
      <c r="G39" s="14"/>
      <c r="H39" s="14"/>
      <c r="J39" s="15"/>
      <c r="K39" s="28"/>
      <c r="L39" s="15"/>
    </row>
    <row r="40" spans="1:12" ht="15.75" customHeight="1" x14ac:dyDescent="0.4">
      <c r="A40" s="3">
        <v>1998</v>
      </c>
      <c r="B40" s="14">
        <v>39446985</v>
      </c>
      <c r="C40" s="14">
        <v>1729781</v>
      </c>
      <c r="D40" s="14">
        <f t="shared" si="0"/>
        <v>37717204</v>
      </c>
      <c r="F40" s="14"/>
      <c r="G40" s="14"/>
      <c r="H40" s="14"/>
      <c r="J40" s="15"/>
      <c r="K40" s="28"/>
      <c r="L40" s="15"/>
    </row>
    <row r="41" spans="1:12" ht="15.75" customHeight="1" x14ac:dyDescent="0.4">
      <c r="A41" s="3">
        <v>1999</v>
      </c>
      <c r="B41" s="14">
        <v>42749413</v>
      </c>
      <c r="C41" s="14">
        <v>1960011</v>
      </c>
      <c r="D41" s="14">
        <f t="shared" si="0"/>
        <v>40789402</v>
      </c>
      <c r="F41" s="14"/>
      <c r="G41" s="14"/>
      <c r="H41" s="14"/>
      <c r="J41" s="15"/>
      <c r="K41" s="28"/>
      <c r="L41" s="15"/>
    </row>
    <row r="42" spans="1:12" ht="15.75" customHeight="1" x14ac:dyDescent="0.4">
      <c r="A42" s="3">
        <v>2000</v>
      </c>
      <c r="B42" s="14">
        <v>51109658</v>
      </c>
      <c r="C42" s="14">
        <v>2674482</v>
      </c>
      <c r="D42" s="14">
        <f t="shared" si="0"/>
        <v>48435176</v>
      </c>
      <c r="F42" s="14"/>
      <c r="G42" s="14"/>
      <c r="H42" s="14"/>
      <c r="J42" s="15"/>
      <c r="K42" s="28"/>
      <c r="L42" s="15"/>
    </row>
    <row r="43" spans="1:12" ht="15.75" customHeight="1" x14ac:dyDescent="0.4">
      <c r="A43" s="3">
        <v>2001</v>
      </c>
      <c r="B43" s="14">
        <v>58143389</v>
      </c>
      <c r="C43" s="14">
        <v>2680601</v>
      </c>
      <c r="D43" s="14">
        <f t="shared" si="0"/>
        <v>55462788</v>
      </c>
      <c r="F43" s="14"/>
      <c r="G43" s="14"/>
      <c r="H43" s="14"/>
      <c r="J43" s="15"/>
      <c r="K43" s="28"/>
      <c r="L43" s="15"/>
    </row>
    <row r="44" spans="1:12" ht="15.75" customHeight="1" x14ac:dyDescent="0.4">
      <c r="A44" s="3">
        <v>2002</v>
      </c>
      <c r="B44" s="14">
        <v>67979921.999999985</v>
      </c>
      <c r="C44" s="14">
        <v>2617621</v>
      </c>
      <c r="D44" s="14">
        <f t="shared" si="0"/>
        <v>65362300.999999985</v>
      </c>
      <c r="F44" s="14"/>
      <c r="G44" s="14"/>
      <c r="H44" s="14"/>
      <c r="J44" s="15"/>
      <c r="K44" s="28"/>
      <c r="L44" s="15"/>
    </row>
    <row r="45" spans="1:12" ht="15.75" customHeight="1" x14ac:dyDescent="0.4">
      <c r="A45" s="3">
        <v>2003</v>
      </c>
      <c r="B45" s="14">
        <v>96852097.236024484</v>
      </c>
      <c r="C45" s="14">
        <v>3215266.404729479</v>
      </c>
      <c r="D45" s="14">
        <f t="shared" si="0"/>
        <v>93636830.831294999</v>
      </c>
      <c r="F45" s="14"/>
      <c r="G45" s="14"/>
      <c r="H45" s="14"/>
      <c r="J45" s="15"/>
      <c r="K45" s="28"/>
      <c r="L45" s="15"/>
    </row>
    <row r="46" spans="1:12" ht="15.75" customHeight="1" x14ac:dyDescent="0.4">
      <c r="A46" s="3">
        <v>2004</v>
      </c>
      <c r="B46" s="14">
        <v>153461484.68567893</v>
      </c>
      <c r="C46" s="14">
        <v>5094567.5954473987</v>
      </c>
      <c r="D46" s="14">
        <f t="shared" si="0"/>
        <v>148366917.09023154</v>
      </c>
      <c r="F46" s="14"/>
      <c r="G46" s="14"/>
      <c r="H46" s="14"/>
      <c r="J46" s="15"/>
      <c r="K46" s="28"/>
      <c r="L46" s="15"/>
    </row>
    <row r="47" spans="1:12" ht="15.75" customHeight="1" x14ac:dyDescent="0.4">
      <c r="A47" s="3">
        <v>2005</v>
      </c>
      <c r="B47" s="14">
        <v>219413851.18370339</v>
      </c>
      <c r="C47" s="14">
        <v>7284034.1569895437</v>
      </c>
      <c r="D47" s="14">
        <f t="shared" si="0"/>
        <v>212129817.02671385</v>
      </c>
      <c r="F47" s="14"/>
      <c r="G47" s="14"/>
      <c r="H47" s="14"/>
      <c r="J47" s="15"/>
      <c r="K47" s="28"/>
      <c r="L47" s="15"/>
    </row>
    <row r="48" spans="1:12" ht="15.75" customHeight="1" x14ac:dyDescent="0.4">
      <c r="A48" s="3">
        <v>2006</v>
      </c>
      <c r="B48" s="14">
        <v>284237491.19380867</v>
      </c>
      <c r="C48" s="14">
        <v>9436029.6006075125</v>
      </c>
      <c r="D48" s="14">
        <f t="shared" si="0"/>
        <v>274801461.59320116</v>
      </c>
      <c r="F48" s="14"/>
      <c r="G48" s="14"/>
      <c r="H48" s="14"/>
      <c r="J48" s="15"/>
      <c r="K48" s="28"/>
      <c r="L48" s="15"/>
    </row>
    <row r="49" spans="1:12" ht="15.75" customHeight="1" x14ac:dyDescent="0.4">
      <c r="A49" s="3">
        <v>2007</v>
      </c>
      <c r="B49" s="14">
        <v>356872538.05203426</v>
      </c>
      <c r="C49" s="14">
        <v>11847345.747949935</v>
      </c>
      <c r="D49" s="14">
        <f t="shared" si="0"/>
        <v>345025192.3040843</v>
      </c>
      <c r="F49" s="14"/>
      <c r="G49" s="14"/>
      <c r="H49" s="14"/>
      <c r="J49" s="15"/>
      <c r="K49" s="28"/>
      <c r="L49" s="15"/>
    </row>
    <row r="50" spans="1:12" ht="15.75" customHeight="1" x14ac:dyDescent="0.4">
      <c r="A50" s="3">
        <v>2008</v>
      </c>
      <c r="B50" s="14">
        <v>488917710.66016895</v>
      </c>
      <c r="C50" s="14">
        <v>16230941.142472006</v>
      </c>
      <c r="D50" s="14">
        <f t="shared" si="0"/>
        <v>472686769.51769692</v>
      </c>
      <c r="F50" s="14"/>
      <c r="G50" s="14"/>
      <c r="H50" s="14"/>
      <c r="J50" s="15"/>
      <c r="K50" s="28"/>
      <c r="L50" s="15"/>
    </row>
    <row r="51" spans="1:12" ht="15.75" customHeight="1" x14ac:dyDescent="0.4">
      <c r="A51" s="3">
        <v>2009</v>
      </c>
      <c r="B51" s="14">
        <v>510325315.07192355</v>
      </c>
      <c r="C51" s="14">
        <v>16941624.268962439</v>
      </c>
      <c r="D51" s="14">
        <f t="shared" si="0"/>
        <v>493383690.80296111</v>
      </c>
      <c r="F51" s="14"/>
      <c r="G51" s="14"/>
      <c r="H51" s="14"/>
      <c r="J51" s="15"/>
      <c r="K51" s="28"/>
      <c r="L51" s="15"/>
    </row>
    <row r="52" spans="1:12" ht="15.75" customHeight="1" x14ac:dyDescent="0.4">
      <c r="A52" s="3">
        <v>2010</v>
      </c>
      <c r="B52" s="14">
        <v>733697145.25797689</v>
      </c>
      <c r="C52" s="14">
        <v>24357054.206529327</v>
      </c>
      <c r="D52" s="14">
        <f t="shared" si="0"/>
        <v>709340091.05144751</v>
      </c>
      <c r="F52" s="14"/>
      <c r="G52" s="14"/>
      <c r="H52" s="14"/>
      <c r="J52" s="15"/>
      <c r="K52" s="28"/>
      <c r="L52" s="15"/>
    </row>
    <row r="53" spans="1:12" ht="15.75" customHeight="1" x14ac:dyDescent="0.4">
      <c r="A53" s="3">
        <v>2011</v>
      </c>
      <c r="B53" s="14">
        <v>979494832.70445931</v>
      </c>
      <c r="C53" s="14">
        <v>32516970.918306168</v>
      </c>
      <c r="D53" s="14">
        <f t="shared" si="0"/>
        <v>946977861.7861532</v>
      </c>
      <c r="F53" s="14"/>
      <c r="G53" s="14"/>
      <c r="H53" s="14"/>
      <c r="J53" s="15"/>
      <c r="K53" s="28"/>
      <c r="L53" s="15"/>
    </row>
    <row r="54" spans="1:12" ht="15.75" customHeight="1" x14ac:dyDescent="0.4">
      <c r="A54" s="3">
        <v>2012</v>
      </c>
      <c r="B54" s="14">
        <v>1180059765.159729</v>
      </c>
      <c r="C54" s="14">
        <v>39175264.416264661</v>
      </c>
      <c r="D54" s="14">
        <f t="shared" si="0"/>
        <v>1140884500.7434642</v>
      </c>
      <c r="F54" s="14"/>
      <c r="G54" s="14"/>
      <c r="H54" s="14"/>
      <c r="J54" s="15"/>
      <c r="K54" s="28"/>
      <c r="L54" s="15"/>
    </row>
    <row r="55" spans="1:12" ht="15.75" customHeight="1" x14ac:dyDescent="0.4">
      <c r="A55" s="3">
        <v>2013</v>
      </c>
      <c r="B55" s="14">
        <v>1620488786.1966071</v>
      </c>
      <c r="C55" s="14">
        <v>53796492.819370888</v>
      </c>
      <c r="D55" s="14">
        <f t="shared" si="0"/>
        <v>1566692293.3772361</v>
      </c>
      <c r="F55" s="14"/>
      <c r="G55" s="14"/>
      <c r="H55" s="14"/>
      <c r="J55" s="15"/>
      <c r="K55" s="28"/>
      <c r="L55" s="15"/>
    </row>
    <row r="56" spans="1:12" ht="15.75" customHeight="1" x14ac:dyDescent="0.4">
      <c r="A56" s="3">
        <v>2014</v>
      </c>
      <c r="B56" s="14">
        <v>2187193073.9817224</v>
      </c>
      <c r="C56" s="14">
        <v>72609769.040857702</v>
      </c>
      <c r="D56" s="14">
        <f t="shared" si="0"/>
        <v>2114583304.9408646</v>
      </c>
      <c r="F56" s="14"/>
      <c r="G56" s="14"/>
      <c r="H56" s="14"/>
      <c r="J56" s="15"/>
      <c r="K56" s="28"/>
      <c r="L56" s="15"/>
    </row>
    <row r="57" spans="1:12" ht="15.75" customHeight="1" x14ac:dyDescent="0.4">
      <c r="A57" s="3">
        <v>2015</v>
      </c>
      <c r="B57" s="14">
        <v>5799156728.3129101</v>
      </c>
      <c r="C57" s="14"/>
      <c r="D57" s="14"/>
      <c r="F57" s="14"/>
      <c r="G57" s="14"/>
      <c r="H57" s="14"/>
      <c r="J57" s="15"/>
    </row>
    <row r="58" spans="1:12" ht="15.75" customHeight="1" x14ac:dyDescent="0.4">
      <c r="A58" s="3">
        <v>2016</v>
      </c>
      <c r="B58" s="14">
        <v>20268867328.454983</v>
      </c>
      <c r="C58" s="14"/>
      <c r="D58" s="14"/>
      <c r="F58" s="14"/>
      <c r="G58" s="14"/>
      <c r="H58" s="14"/>
      <c r="J58" s="15"/>
    </row>
    <row r="59" spans="1:12" ht="15.75" customHeight="1" x14ac:dyDescent="0.4">
      <c r="A59" s="3">
        <v>2017</v>
      </c>
      <c r="B59" s="14">
        <v>144953520399.26266</v>
      </c>
      <c r="C59" s="14"/>
      <c r="D59" s="14"/>
      <c r="F59" s="14"/>
      <c r="G59" s="14"/>
      <c r="H59" s="14"/>
      <c r="J59" s="15"/>
    </row>
    <row r="60" spans="1:12" ht="15.75" customHeight="1" x14ac:dyDescent="0.4"/>
    <row r="61" spans="1:12" ht="15.75" customHeight="1" x14ac:dyDescent="0.4"/>
    <row r="62" spans="1:12" ht="15.75" customHeight="1" x14ac:dyDescent="0.4"/>
    <row r="63" spans="1:12" ht="15.75" customHeight="1" x14ac:dyDescent="0.4"/>
    <row r="64" spans="1:12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2.625" defaultRowHeight="15" customHeight="1" x14ac:dyDescent="0.4"/>
  <cols>
    <col min="1" max="1" width="8.125" style="7" customWidth="1"/>
    <col min="2" max="2" width="13" style="5" customWidth="1"/>
    <col min="3" max="3" width="11" style="5" customWidth="1"/>
    <col min="4" max="4" width="13" style="5" customWidth="1"/>
    <col min="5" max="5" width="7.625" style="5" customWidth="1"/>
    <col min="6" max="6" width="15.75" style="5" customWidth="1"/>
    <col min="7" max="7" width="11.75" style="5" customWidth="1"/>
    <col min="8" max="8" width="15.625" style="5" customWidth="1"/>
    <col min="9" max="9" width="7.625" style="5" customWidth="1"/>
    <col min="10" max="10" width="21.125" style="5" customWidth="1"/>
    <col min="11" max="11" width="19.25" style="5" customWidth="1"/>
    <col min="12" max="12" width="14.125" style="5" customWidth="1"/>
    <col min="13" max="26" width="7.625" style="5" customWidth="1"/>
    <col min="27" max="16384" width="12.625" style="5"/>
  </cols>
  <sheetData>
    <row r="1" spans="1:10" s="2" customFormat="1" ht="18" x14ac:dyDescent="0.4">
      <c r="A1" s="1" t="s">
        <v>63</v>
      </c>
      <c r="B1" s="1" t="s">
        <v>60</v>
      </c>
      <c r="C1" s="1" t="s">
        <v>61</v>
      </c>
      <c r="D1" s="1" t="s">
        <v>62</v>
      </c>
    </row>
    <row r="2" spans="1:10" ht="18" x14ac:dyDescent="0.4">
      <c r="A2" s="3">
        <v>1960</v>
      </c>
      <c r="B2" s="22">
        <v>16535.3397730504</v>
      </c>
      <c r="C2" s="22">
        <v>897.14398554174113</v>
      </c>
      <c r="D2" s="22">
        <f>B2-C2</f>
        <v>15638.195787508659</v>
      </c>
      <c r="F2" s="4"/>
      <c r="G2" s="4"/>
      <c r="H2" s="4"/>
      <c r="J2" s="6"/>
    </row>
    <row r="3" spans="1:10" ht="18" x14ac:dyDescent="0.4">
      <c r="A3" s="3">
        <v>1961</v>
      </c>
      <c r="B3" s="22">
        <v>16858.596447645661</v>
      </c>
      <c r="C3" s="22">
        <v>840.2543337388571</v>
      </c>
      <c r="D3" s="22">
        <f t="shared" ref="D3:D59" si="0">B3-C3</f>
        <v>16018.342113906803</v>
      </c>
      <c r="F3" s="4"/>
      <c r="G3" s="4"/>
      <c r="H3" s="4"/>
      <c r="J3" s="6"/>
    </row>
    <row r="4" spans="1:10" ht="18" x14ac:dyDescent="0.4">
      <c r="A4" s="3">
        <v>1962</v>
      </c>
      <c r="B4" s="22">
        <v>17031.51684053542</v>
      </c>
      <c r="C4" s="22">
        <v>697.88748324156552</v>
      </c>
      <c r="D4" s="22">
        <f t="shared" si="0"/>
        <v>16333.629357293854</v>
      </c>
      <c r="F4" s="4"/>
      <c r="G4" s="4"/>
      <c r="H4" s="4"/>
      <c r="J4" s="6"/>
    </row>
    <row r="5" spans="1:10" ht="18" x14ac:dyDescent="0.4">
      <c r="A5" s="3">
        <v>1963</v>
      </c>
      <c r="B5" s="22">
        <v>18544.023312931775</v>
      </c>
      <c r="C5" s="22">
        <v>716.3562441554509</v>
      </c>
      <c r="D5" s="22">
        <f t="shared" si="0"/>
        <v>17827.667068776325</v>
      </c>
      <c r="F5" s="4"/>
      <c r="G5" s="4"/>
      <c r="H5" s="4"/>
      <c r="J5" s="6"/>
    </row>
    <row r="6" spans="1:10" ht="18" x14ac:dyDescent="0.4">
      <c r="A6" s="3">
        <v>1964</v>
      </c>
      <c r="B6" s="22">
        <v>20354.5180244685</v>
      </c>
      <c r="C6" s="22">
        <v>743.46475418987984</v>
      </c>
      <c r="D6" s="22">
        <f t="shared" si="0"/>
        <v>19611.053270278619</v>
      </c>
      <c r="F6" s="4"/>
      <c r="G6" s="4"/>
      <c r="H6" s="4"/>
      <c r="J6" s="6"/>
    </row>
    <row r="7" spans="1:10" ht="18" x14ac:dyDescent="0.4">
      <c r="A7" s="3">
        <v>1965</v>
      </c>
      <c r="B7" s="22">
        <v>21359.6967049042</v>
      </c>
      <c r="C7" s="22">
        <v>723.34511693225534</v>
      </c>
      <c r="D7" s="22">
        <f t="shared" si="0"/>
        <v>20636.351587971945</v>
      </c>
      <c r="F7" s="4"/>
      <c r="G7" s="4"/>
      <c r="H7" s="4"/>
      <c r="J7" s="6"/>
    </row>
    <row r="8" spans="1:10" ht="18" x14ac:dyDescent="0.4">
      <c r="A8" s="3">
        <v>1966</v>
      </c>
      <c r="B8" s="22">
        <v>22622.264771491922</v>
      </c>
      <c r="C8" s="22">
        <v>694.01573485100118</v>
      </c>
      <c r="D8" s="22">
        <f t="shared" si="0"/>
        <v>21928.249036640922</v>
      </c>
      <c r="F8" s="4"/>
      <c r="G8" s="4"/>
      <c r="H8" s="4"/>
      <c r="J8" s="6"/>
    </row>
    <row r="9" spans="1:10" ht="18" x14ac:dyDescent="0.4">
      <c r="A9" s="3">
        <v>1967</v>
      </c>
      <c r="B9" s="22">
        <v>24017.592321894052</v>
      </c>
      <c r="C9" s="22">
        <v>668.72644601447314</v>
      </c>
      <c r="D9" s="22">
        <f t="shared" si="0"/>
        <v>23348.865875879579</v>
      </c>
      <c r="F9" s="4"/>
      <c r="G9" s="4"/>
      <c r="H9" s="4"/>
      <c r="J9" s="6"/>
    </row>
    <row r="10" spans="1:10" ht="18" x14ac:dyDescent="0.4">
      <c r="A10" s="3">
        <v>1968</v>
      </c>
      <c r="B10" s="22">
        <v>25298.618596323933</v>
      </c>
      <c r="C10" s="22">
        <v>594</v>
      </c>
      <c r="D10" s="22">
        <f t="shared" si="0"/>
        <v>24704.618596323933</v>
      </c>
      <c r="F10" s="4"/>
      <c r="G10" s="4"/>
      <c r="H10" s="4"/>
      <c r="J10" s="6"/>
    </row>
    <row r="11" spans="1:10" ht="18" x14ac:dyDescent="0.4">
      <c r="A11" s="3">
        <v>1969</v>
      </c>
      <c r="B11" s="22">
        <v>27133.601481783193</v>
      </c>
      <c r="C11" s="22">
        <v>581.86275187174635</v>
      </c>
      <c r="D11" s="22">
        <f t="shared" si="0"/>
        <v>26551.738729911445</v>
      </c>
      <c r="F11" s="4"/>
      <c r="G11" s="4"/>
      <c r="H11" s="4"/>
      <c r="J11" s="6"/>
    </row>
    <row r="12" spans="1:10" ht="18" x14ac:dyDescent="0.4">
      <c r="A12" s="3">
        <v>1970</v>
      </c>
      <c r="B12" s="22">
        <v>30579.874963410486</v>
      </c>
      <c r="C12" s="22">
        <v>636.69959880032127</v>
      </c>
      <c r="D12" s="22">
        <f t="shared" si="0"/>
        <v>29943.175364610164</v>
      </c>
      <c r="F12" s="4"/>
      <c r="G12" s="4"/>
      <c r="H12" s="4"/>
      <c r="J12" s="6"/>
    </row>
    <row r="13" spans="1:10" ht="18" x14ac:dyDescent="0.4">
      <c r="A13" s="3">
        <v>1971</v>
      </c>
      <c r="B13" s="22">
        <v>33837.382971087558</v>
      </c>
      <c r="C13" s="22">
        <v>612.56642647534829</v>
      </c>
      <c r="D13" s="22">
        <f t="shared" si="0"/>
        <v>33224.816544612208</v>
      </c>
      <c r="F13" s="4"/>
      <c r="G13" s="4"/>
      <c r="H13" s="4"/>
      <c r="J13" s="6"/>
    </row>
    <row r="14" spans="1:10" ht="18" x14ac:dyDescent="0.4">
      <c r="A14" s="3">
        <v>1972</v>
      </c>
      <c r="B14" s="22">
        <v>38158.963202272302</v>
      </c>
      <c r="C14" s="22">
        <v>640.39556745612936</v>
      </c>
      <c r="D14" s="22">
        <f t="shared" si="0"/>
        <v>37518.567634816172</v>
      </c>
      <c r="F14" s="4"/>
      <c r="G14" s="4"/>
      <c r="H14" s="4"/>
      <c r="J14" s="6"/>
    </row>
    <row r="15" spans="1:10" ht="18" x14ac:dyDescent="0.4">
      <c r="A15" s="3">
        <v>1973</v>
      </c>
      <c r="B15" s="22">
        <v>42555.619294317112</v>
      </c>
      <c r="C15" s="22">
        <v>633.2527982575441</v>
      </c>
      <c r="D15" s="22">
        <f t="shared" si="0"/>
        <v>41922.366496059571</v>
      </c>
      <c r="F15" s="4"/>
      <c r="G15" s="4"/>
      <c r="H15" s="4"/>
      <c r="J15" s="6"/>
    </row>
    <row r="16" spans="1:10" ht="18" x14ac:dyDescent="0.4">
      <c r="A16" s="3">
        <v>1974</v>
      </c>
      <c r="B16" s="22">
        <v>54519.358601599808</v>
      </c>
      <c r="C16" s="22">
        <v>923.69196190058221</v>
      </c>
      <c r="D16" s="22">
        <f t="shared" si="0"/>
        <v>53595.666639699222</v>
      </c>
      <c r="F16" s="4"/>
      <c r="G16" s="4"/>
      <c r="H16" s="4"/>
      <c r="J16" s="6"/>
    </row>
    <row r="17" spans="1:10" ht="18" x14ac:dyDescent="0.4">
      <c r="A17" s="3">
        <v>1975</v>
      </c>
      <c r="B17" s="22">
        <v>68871.46166777602</v>
      </c>
      <c r="C17" s="22">
        <v>1745.1165284008216</v>
      </c>
      <c r="D17" s="22">
        <f t="shared" si="0"/>
        <v>67126.345139375204</v>
      </c>
      <c r="F17" s="4"/>
      <c r="G17" s="4"/>
      <c r="H17" s="4"/>
      <c r="J17" s="6"/>
    </row>
    <row r="18" spans="1:10" ht="18" x14ac:dyDescent="0.4">
      <c r="A18" s="3">
        <v>1976</v>
      </c>
      <c r="B18" s="22">
        <v>81746.019633235061</v>
      </c>
      <c r="C18" s="22">
        <v>1339.470308778037</v>
      </c>
      <c r="D18" s="22">
        <f t="shared" si="0"/>
        <v>80406.549324457024</v>
      </c>
      <c r="F18" s="4"/>
      <c r="G18" s="4"/>
      <c r="H18" s="4"/>
      <c r="J18" s="6"/>
    </row>
    <row r="19" spans="1:10" ht="18" x14ac:dyDescent="0.4">
      <c r="A19" s="3">
        <v>1977</v>
      </c>
      <c r="B19" s="22">
        <v>96678.951894144528</v>
      </c>
      <c r="C19" s="22">
        <v>1536.734595068617</v>
      </c>
      <c r="D19" s="22">
        <f t="shared" si="0"/>
        <v>95142.217299075914</v>
      </c>
      <c r="F19" s="4"/>
      <c r="G19" s="4"/>
      <c r="H19" s="4"/>
      <c r="J19" s="6"/>
    </row>
    <row r="20" spans="1:10" ht="18" x14ac:dyDescent="0.4">
      <c r="A20" s="3">
        <v>1978</v>
      </c>
      <c r="B20" s="22">
        <v>116648.33509532514</v>
      </c>
      <c r="C20" s="22">
        <v>1833.6701971082809</v>
      </c>
      <c r="D20" s="22">
        <f t="shared" si="0"/>
        <v>114814.66489821686</v>
      </c>
      <c r="F20" s="4"/>
      <c r="G20" s="4"/>
      <c r="H20" s="4"/>
      <c r="J20" s="6"/>
    </row>
    <row r="21" spans="1:10" ht="15.75" customHeight="1" x14ac:dyDescent="0.4">
      <c r="A21" s="3">
        <v>1979</v>
      </c>
      <c r="B21" s="22">
        <v>134261.97781776785</v>
      </c>
      <c r="C21" s="22">
        <v>1999.8050844933018</v>
      </c>
      <c r="D21" s="22">
        <f t="shared" si="0"/>
        <v>132262.17273327455</v>
      </c>
      <c r="F21" s="4"/>
      <c r="G21" s="4"/>
      <c r="H21" s="4"/>
      <c r="J21" s="6"/>
    </row>
    <row r="22" spans="1:10" ht="15.75" customHeight="1" x14ac:dyDescent="0.4">
      <c r="A22" s="3">
        <v>1980</v>
      </c>
      <c r="B22" s="22">
        <v>162419.72467008172</v>
      </c>
      <c r="C22" s="22">
        <v>3233.8346631711538</v>
      </c>
      <c r="D22" s="22">
        <f t="shared" si="0"/>
        <v>159185.89000691057</v>
      </c>
      <c r="F22" s="4"/>
      <c r="G22" s="4"/>
      <c r="H22" s="4"/>
      <c r="J22" s="6"/>
    </row>
    <row r="23" spans="1:10" ht="15.75" customHeight="1" x14ac:dyDescent="0.4">
      <c r="A23" s="3">
        <v>1981</v>
      </c>
      <c r="B23" s="22">
        <v>185502.08871195107</v>
      </c>
      <c r="C23" s="22">
        <v>3725.5597504858692</v>
      </c>
      <c r="D23" s="22">
        <f t="shared" si="0"/>
        <v>181776.5289614652</v>
      </c>
      <c r="F23" s="4"/>
      <c r="G23" s="4"/>
      <c r="H23" s="4"/>
      <c r="J23" s="6"/>
    </row>
    <row r="24" spans="1:10" ht="15.75" customHeight="1" x14ac:dyDescent="0.4">
      <c r="A24" s="3">
        <v>1982</v>
      </c>
      <c r="B24" s="22">
        <v>194352.52374588171</v>
      </c>
      <c r="C24" s="22">
        <v>4161.2373401861187</v>
      </c>
      <c r="D24" s="22">
        <f t="shared" si="0"/>
        <v>190191.2864056956</v>
      </c>
      <c r="F24" s="4"/>
      <c r="G24" s="4"/>
      <c r="H24" s="4"/>
      <c r="J24" s="6"/>
    </row>
    <row r="25" spans="1:10" ht="15.75" customHeight="1" x14ac:dyDescent="0.4">
      <c r="A25" s="3">
        <v>1983</v>
      </c>
      <c r="B25" s="22">
        <v>195429.89281712292</v>
      </c>
      <c r="C25" s="22">
        <v>5204.5550297261716</v>
      </c>
      <c r="D25" s="22">
        <f t="shared" si="0"/>
        <v>190225.33778739674</v>
      </c>
      <c r="F25" s="4"/>
      <c r="G25" s="4"/>
      <c r="H25" s="4"/>
      <c r="J25" s="6"/>
    </row>
    <row r="26" spans="1:10" ht="15.75" customHeight="1" x14ac:dyDescent="0.4">
      <c r="A26" s="3">
        <v>1984</v>
      </c>
      <c r="B26" s="22">
        <v>206888.84829996337</v>
      </c>
      <c r="C26" s="22">
        <v>4761.0000000000027</v>
      </c>
      <c r="D26" s="22">
        <f t="shared" si="0"/>
        <v>202127.84829996337</v>
      </c>
      <c r="F26" s="4"/>
      <c r="G26" s="4"/>
      <c r="H26" s="4"/>
      <c r="J26" s="6"/>
    </row>
    <row r="27" spans="1:10" ht="15.75" customHeight="1" x14ac:dyDescent="0.4">
      <c r="A27" s="3">
        <v>1985</v>
      </c>
      <c r="B27" s="22">
        <v>236711.25157576535</v>
      </c>
      <c r="C27" s="22">
        <v>6145.9814416804193</v>
      </c>
      <c r="D27" s="22">
        <f t="shared" si="0"/>
        <v>230565.27013408492</v>
      </c>
      <c r="F27" s="4"/>
      <c r="G27" s="4"/>
      <c r="H27" s="4"/>
      <c r="J27" s="6"/>
    </row>
    <row r="28" spans="1:10" ht="15.75" customHeight="1" x14ac:dyDescent="0.4">
      <c r="A28" s="3">
        <v>1986</v>
      </c>
      <c r="B28" s="22">
        <v>268011.54703617434</v>
      </c>
      <c r="C28" s="22">
        <v>4504.1176788209968</v>
      </c>
      <c r="D28" s="22">
        <f t="shared" si="0"/>
        <v>263507.42935735337</v>
      </c>
      <c r="F28" s="4"/>
      <c r="G28" s="4"/>
      <c r="H28" s="4"/>
      <c r="J28" s="6"/>
    </row>
    <row r="29" spans="1:10" ht="15.75" customHeight="1" x14ac:dyDescent="0.4">
      <c r="A29" s="3">
        <v>1987</v>
      </c>
      <c r="B29" s="22">
        <v>364253.29829859873</v>
      </c>
      <c r="C29" s="22">
        <v>5420.8509211559276</v>
      </c>
      <c r="D29" s="22">
        <f t="shared" si="0"/>
        <v>358832.44737744279</v>
      </c>
      <c r="F29" s="4"/>
      <c r="G29" s="4"/>
      <c r="H29" s="4"/>
      <c r="J29" s="6"/>
    </row>
    <row r="30" spans="1:10" ht="15.75" customHeight="1" x14ac:dyDescent="0.4">
      <c r="A30" s="3">
        <v>1988</v>
      </c>
      <c r="B30" s="22">
        <v>423177.38602130575</v>
      </c>
      <c r="C30" s="22">
        <v>7551.4931806558461</v>
      </c>
      <c r="D30" s="22">
        <f t="shared" si="0"/>
        <v>415625.89284064987</v>
      </c>
      <c r="F30" s="4"/>
      <c r="G30" s="4"/>
      <c r="H30" s="4"/>
      <c r="J30" s="6"/>
    </row>
    <row r="31" spans="1:10" ht="15.75" customHeight="1" x14ac:dyDescent="0.4">
      <c r="A31" s="3">
        <v>1989</v>
      </c>
      <c r="B31" s="22">
        <v>701415.18787592556</v>
      </c>
      <c r="C31" s="22">
        <v>16534.584655507133</v>
      </c>
      <c r="D31" s="22">
        <f t="shared" si="0"/>
        <v>684880.60322041844</v>
      </c>
      <c r="F31" s="4"/>
      <c r="G31" s="4"/>
      <c r="H31" s="4"/>
      <c r="J31" s="6"/>
    </row>
    <row r="32" spans="1:10" ht="15.75" customHeight="1" x14ac:dyDescent="0.4">
      <c r="A32" s="3">
        <v>1990</v>
      </c>
      <c r="B32" s="22">
        <v>961242.1987016052</v>
      </c>
      <c r="C32" s="22">
        <v>26251.682400013637</v>
      </c>
      <c r="D32" s="22">
        <f t="shared" si="0"/>
        <v>934990.51630159153</v>
      </c>
      <c r="F32" s="4"/>
      <c r="G32" s="4"/>
      <c r="H32" s="4"/>
      <c r="J32" s="6"/>
    </row>
    <row r="33" spans="1:10" ht="15.75" customHeight="1" x14ac:dyDescent="0.4">
      <c r="A33" s="3">
        <v>1991</v>
      </c>
      <c r="B33" s="22">
        <v>1442859.3565072892</v>
      </c>
      <c r="C33" s="22">
        <v>28810.45853641651</v>
      </c>
      <c r="D33" s="22">
        <f t="shared" si="0"/>
        <v>1414048.8979708727</v>
      </c>
      <c r="F33" s="4"/>
      <c r="G33" s="4"/>
      <c r="H33" s="4"/>
      <c r="J33" s="6"/>
    </row>
    <row r="34" spans="1:10" ht="15.75" customHeight="1" x14ac:dyDescent="0.4">
      <c r="A34" s="3">
        <v>1992</v>
      </c>
      <c r="B34" s="22">
        <v>2140922.6110767284</v>
      </c>
      <c r="C34" s="22">
        <v>57085.252836215477</v>
      </c>
      <c r="D34" s="22">
        <f t="shared" si="0"/>
        <v>2083837.3582405129</v>
      </c>
      <c r="F34" s="4"/>
      <c r="G34" s="4"/>
      <c r="H34" s="4"/>
      <c r="J34" s="6"/>
    </row>
    <row r="35" spans="1:10" ht="15.75" customHeight="1" x14ac:dyDescent="0.4">
      <c r="A35" s="3">
        <v>1993</v>
      </c>
      <c r="B35" s="22">
        <v>3001896.0337030352</v>
      </c>
      <c r="C35" s="22">
        <v>72738.555859505432</v>
      </c>
      <c r="D35" s="22">
        <f t="shared" si="0"/>
        <v>2929157.4778435295</v>
      </c>
      <c r="F35" s="4"/>
      <c r="G35" s="4"/>
      <c r="H35" s="4"/>
      <c r="J35" s="6"/>
    </row>
    <row r="36" spans="1:10" ht="15.75" customHeight="1" x14ac:dyDescent="0.4">
      <c r="A36" s="3">
        <v>1994</v>
      </c>
      <c r="B36" s="22">
        <v>4393564.1056945473</v>
      </c>
      <c r="C36" s="22">
        <v>114955.54303872783</v>
      </c>
      <c r="D36" s="22">
        <f t="shared" si="0"/>
        <v>4278608.5626558196</v>
      </c>
      <c r="F36" s="4"/>
      <c r="G36" s="4"/>
      <c r="H36" s="4"/>
      <c r="J36" s="6"/>
    </row>
    <row r="37" spans="1:10" ht="15.75" customHeight="1" x14ac:dyDescent="0.4">
      <c r="A37" s="3">
        <v>1995</v>
      </c>
      <c r="B37" s="22">
        <v>7034870.5839742953</v>
      </c>
      <c r="C37" s="22">
        <v>184825.24533051212</v>
      </c>
      <c r="D37" s="22">
        <f t="shared" si="0"/>
        <v>6850045.3386437828</v>
      </c>
      <c r="F37" s="4"/>
      <c r="G37" s="4"/>
      <c r="H37" s="4"/>
      <c r="J37" s="6"/>
    </row>
    <row r="38" spans="1:10" ht="15.75" customHeight="1" x14ac:dyDescent="0.4">
      <c r="A38" s="3">
        <v>1996</v>
      </c>
      <c r="B38" s="22">
        <v>12493260.437153338</v>
      </c>
      <c r="C38" s="22">
        <v>349729.25761582609</v>
      </c>
      <c r="D38" s="22">
        <f t="shared" si="0"/>
        <v>12143531.179537512</v>
      </c>
      <c r="F38" s="4"/>
      <c r="G38" s="4"/>
      <c r="H38" s="4"/>
      <c r="J38" s="6"/>
    </row>
    <row r="39" spans="1:10" ht="15.75" customHeight="1" x14ac:dyDescent="0.4">
      <c r="A39" s="3">
        <v>1997</v>
      </c>
      <c r="B39" s="22">
        <v>19118811</v>
      </c>
      <c r="C39" s="22">
        <v>703524.99999999953</v>
      </c>
      <c r="D39" s="22">
        <f t="shared" si="0"/>
        <v>18415286</v>
      </c>
      <c r="F39" s="4"/>
      <c r="G39" s="4"/>
      <c r="H39" s="4"/>
      <c r="J39" s="6"/>
    </row>
    <row r="40" spans="1:10" ht="15.75" customHeight="1" x14ac:dyDescent="0.4">
      <c r="A40" s="3">
        <v>1998</v>
      </c>
      <c r="B40" s="22">
        <v>25600702</v>
      </c>
      <c r="C40" s="22">
        <v>771135</v>
      </c>
      <c r="D40" s="22">
        <f t="shared" si="0"/>
        <v>24829567</v>
      </c>
      <c r="F40" s="4"/>
      <c r="G40" s="4"/>
      <c r="H40" s="4"/>
      <c r="J40" s="6"/>
    </row>
    <row r="41" spans="1:10" ht="15.75" customHeight="1" x14ac:dyDescent="0.4">
      <c r="A41" s="3">
        <v>1999</v>
      </c>
      <c r="B41" s="22">
        <v>29904555.000000004</v>
      </c>
      <c r="C41" s="22">
        <v>1132523</v>
      </c>
      <c r="D41" s="22">
        <f t="shared" si="0"/>
        <v>28772032.000000004</v>
      </c>
      <c r="F41" s="4"/>
      <c r="G41" s="4"/>
      <c r="H41" s="4"/>
      <c r="J41" s="6"/>
    </row>
    <row r="42" spans="1:10" ht="15.75" customHeight="1" x14ac:dyDescent="0.4">
      <c r="A42" s="3">
        <v>2000</v>
      </c>
      <c r="B42" s="22">
        <v>36845852</v>
      </c>
      <c r="C42" s="22">
        <v>1031241</v>
      </c>
      <c r="D42" s="22">
        <f t="shared" si="0"/>
        <v>35814611</v>
      </c>
      <c r="F42" s="4"/>
      <c r="G42" s="4"/>
      <c r="H42" s="4"/>
      <c r="J42" s="6"/>
    </row>
    <row r="43" spans="1:10" ht="15.75" customHeight="1" x14ac:dyDescent="0.4">
      <c r="A43" s="3">
        <v>2001</v>
      </c>
      <c r="B43" s="22">
        <v>43905661</v>
      </c>
      <c r="C43" s="22">
        <v>1108403</v>
      </c>
      <c r="D43" s="22">
        <f t="shared" si="0"/>
        <v>42797258</v>
      </c>
      <c r="F43" s="4"/>
      <c r="G43" s="4"/>
      <c r="H43" s="4"/>
      <c r="J43" s="6"/>
    </row>
    <row r="44" spans="1:10" ht="15.75" customHeight="1" x14ac:dyDescent="0.4">
      <c r="A44" s="3">
        <v>2002</v>
      </c>
      <c r="B44" s="22">
        <v>50585441</v>
      </c>
      <c r="C44" s="22">
        <v>1526056</v>
      </c>
      <c r="D44" s="22">
        <f t="shared" si="0"/>
        <v>49059385</v>
      </c>
      <c r="F44" s="4"/>
      <c r="G44" s="4"/>
      <c r="H44" s="4"/>
      <c r="J44" s="6"/>
    </row>
    <row r="45" spans="1:10" ht="15.75" customHeight="1" x14ac:dyDescent="0.4">
      <c r="A45" s="3">
        <v>2003</v>
      </c>
      <c r="B45" s="22">
        <v>59021919.999999993</v>
      </c>
      <c r="C45" s="22">
        <v>2756825.3806501594</v>
      </c>
      <c r="D45" s="22">
        <f t="shared" si="0"/>
        <v>56265094.61934983</v>
      </c>
      <c r="F45" s="4"/>
      <c r="G45" s="4"/>
      <c r="H45" s="4"/>
      <c r="J45" s="6"/>
    </row>
    <row r="46" spans="1:10" ht="15.75" customHeight="1" x14ac:dyDescent="0.4">
      <c r="A46" s="3">
        <v>2004</v>
      </c>
      <c r="B46" s="22">
        <v>90209842</v>
      </c>
      <c r="C46" s="22">
        <v>4801542.5162432343</v>
      </c>
      <c r="D46" s="22">
        <f t="shared" si="0"/>
        <v>85408299.483756766</v>
      </c>
      <c r="F46" s="4"/>
      <c r="G46" s="4"/>
      <c r="H46" s="4"/>
      <c r="J46" s="6"/>
    </row>
    <row r="47" spans="1:10" ht="15.75" customHeight="1" x14ac:dyDescent="0.4">
      <c r="A47" s="3">
        <v>2005</v>
      </c>
      <c r="B47" s="22">
        <v>121421564.99999999</v>
      </c>
      <c r="C47" s="22">
        <v>7820218.1547465073</v>
      </c>
      <c r="D47" s="22">
        <f t="shared" si="0"/>
        <v>113601346.84525348</v>
      </c>
      <c r="F47" s="4"/>
      <c r="G47" s="4"/>
      <c r="H47" s="4"/>
      <c r="J47" s="6"/>
    </row>
    <row r="48" spans="1:10" ht="15.75" customHeight="1" x14ac:dyDescent="0.4">
      <c r="A48" s="3">
        <v>2006</v>
      </c>
      <c r="B48" s="22">
        <v>164561898</v>
      </c>
      <c r="C48" s="22">
        <v>9637848.365779506</v>
      </c>
      <c r="D48" s="22">
        <f t="shared" si="0"/>
        <v>154924049.63422048</v>
      </c>
      <c r="F48" s="4"/>
      <c r="G48" s="4"/>
      <c r="H48" s="4"/>
      <c r="J48" s="6"/>
    </row>
    <row r="49" spans="1:10" ht="15.75" customHeight="1" x14ac:dyDescent="0.4">
      <c r="A49" s="3">
        <v>2007</v>
      </c>
      <c r="B49" s="22">
        <v>213877194.99999997</v>
      </c>
      <c r="C49" s="22">
        <v>10193723.01542186</v>
      </c>
      <c r="D49" s="22">
        <f t="shared" si="0"/>
        <v>203683471.9845781</v>
      </c>
      <c r="F49" s="4"/>
      <c r="G49" s="4"/>
      <c r="H49" s="4"/>
      <c r="J49" s="6"/>
    </row>
    <row r="50" spans="1:10" ht="15.75" customHeight="1" x14ac:dyDescent="0.4">
      <c r="A50" s="3">
        <v>2008</v>
      </c>
      <c r="B50" s="22">
        <v>275912011</v>
      </c>
      <c r="C50" s="22">
        <v>15529756.128765112</v>
      </c>
      <c r="D50" s="22">
        <f t="shared" si="0"/>
        <v>260382254.87123489</v>
      </c>
      <c r="F50" s="4"/>
      <c r="G50" s="4"/>
      <c r="H50" s="4"/>
      <c r="J50" s="6"/>
    </row>
    <row r="51" spans="1:10" ht="15.75" customHeight="1" x14ac:dyDescent="0.4">
      <c r="A51" s="3">
        <v>2009</v>
      </c>
      <c r="B51" s="22">
        <v>334676066</v>
      </c>
      <c r="C51" s="22">
        <v>9353365.452816857</v>
      </c>
      <c r="D51" s="22">
        <f t="shared" si="0"/>
        <v>325322700.54718316</v>
      </c>
      <c r="F51" s="4"/>
      <c r="G51" s="4"/>
      <c r="H51" s="4"/>
      <c r="J51" s="6"/>
    </row>
    <row r="52" spans="1:10" ht="15.75" customHeight="1" x14ac:dyDescent="0.4">
      <c r="A52" s="3">
        <v>2010</v>
      </c>
      <c r="B52" s="22">
        <v>417216635.00000006</v>
      </c>
      <c r="C52" s="22">
        <v>24215230.965944957</v>
      </c>
      <c r="D52" s="22">
        <f t="shared" si="0"/>
        <v>393001404.03405511</v>
      </c>
      <c r="F52" s="4"/>
      <c r="G52" s="4"/>
      <c r="H52" s="4"/>
      <c r="J52" s="6"/>
    </row>
    <row r="53" spans="1:10" ht="15.75" customHeight="1" x14ac:dyDescent="0.4">
      <c r="A53" s="3">
        <v>2011</v>
      </c>
      <c r="B53" s="22">
        <v>557516733.11828399</v>
      </c>
      <c r="C53" s="22">
        <v>32908629.495847628</v>
      </c>
      <c r="D53" s="22">
        <f t="shared" si="0"/>
        <v>524608103.62243634</v>
      </c>
      <c r="F53" s="4"/>
      <c r="G53" s="4"/>
      <c r="H53" s="4"/>
      <c r="J53" s="6"/>
    </row>
    <row r="54" spans="1:10" ht="15.75" customHeight="1" x14ac:dyDescent="0.4">
      <c r="A54" s="3">
        <v>2012</v>
      </c>
      <c r="B54" s="22">
        <v>706337419.64186811</v>
      </c>
      <c r="C54" s="22">
        <v>33719742.987474665</v>
      </c>
      <c r="D54" s="22">
        <f t="shared" si="0"/>
        <v>672617676.65439343</v>
      </c>
      <c r="F54" s="4"/>
      <c r="G54" s="4"/>
      <c r="H54" s="4"/>
      <c r="J54" s="6"/>
    </row>
    <row r="55" spans="1:10" ht="15.75" customHeight="1" x14ac:dyDescent="0.4">
      <c r="A55" s="3">
        <v>2013</v>
      </c>
      <c r="B55" s="22">
        <v>927160844.79403234</v>
      </c>
      <c r="C55" s="22">
        <v>46507305.02716244</v>
      </c>
      <c r="D55" s="22">
        <f t="shared" si="0"/>
        <v>880653539.7668699</v>
      </c>
      <c r="F55" s="4"/>
      <c r="G55" s="4"/>
      <c r="H55" s="4"/>
      <c r="J55" s="6"/>
    </row>
    <row r="56" spans="1:10" ht="15.75" customHeight="1" x14ac:dyDescent="0.4">
      <c r="A56" s="3">
        <v>2014</v>
      </c>
      <c r="B56" s="22">
        <v>1749596205.8700991</v>
      </c>
      <c r="C56" s="22">
        <v>41264802.479546532</v>
      </c>
      <c r="D56" s="22">
        <f t="shared" si="0"/>
        <v>1708331403.3905525</v>
      </c>
      <c r="F56" s="4"/>
      <c r="G56" s="4"/>
      <c r="H56" s="4"/>
      <c r="J56" s="6"/>
    </row>
    <row r="57" spans="1:10" ht="15.75" customHeight="1" x14ac:dyDescent="0.4">
      <c r="A57" s="3">
        <v>2015</v>
      </c>
      <c r="B57" s="22">
        <v>2589510872.3044267</v>
      </c>
      <c r="C57" s="22"/>
      <c r="D57" s="22">
        <f t="shared" si="0"/>
        <v>2589510872.3044267</v>
      </c>
      <c r="F57" s="4"/>
      <c r="G57" s="4"/>
      <c r="H57" s="4"/>
      <c r="J57" s="6"/>
    </row>
    <row r="58" spans="1:10" ht="15.75" customHeight="1" x14ac:dyDescent="0.4">
      <c r="A58" s="3">
        <v>2016</v>
      </c>
      <c r="B58" s="22">
        <v>8521330685.2938194</v>
      </c>
      <c r="C58" s="22"/>
      <c r="D58" s="22">
        <f t="shared" si="0"/>
        <v>8521330685.2938194</v>
      </c>
      <c r="F58" s="4"/>
      <c r="G58" s="4"/>
      <c r="H58" s="4"/>
      <c r="J58" s="6"/>
    </row>
    <row r="59" spans="1:10" ht="15.75" customHeight="1" x14ac:dyDescent="0.4">
      <c r="A59" s="3">
        <v>2017</v>
      </c>
      <c r="B59" s="22">
        <v>52398740316.281982</v>
      </c>
      <c r="C59" s="22"/>
      <c r="D59" s="22">
        <f t="shared" si="0"/>
        <v>52398740316.281982</v>
      </c>
      <c r="F59" s="4"/>
      <c r="G59" s="4"/>
      <c r="H59" s="4"/>
      <c r="J59" s="6"/>
    </row>
    <row r="60" spans="1:10" ht="15.75" customHeight="1" x14ac:dyDescent="0.4"/>
    <row r="61" spans="1:10" ht="15.75" customHeight="1" x14ac:dyDescent="0.4"/>
    <row r="62" spans="1:10" ht="15.75" customHeight="1" x14ac:dyDescent="0.4"/>
    <row r="63" spans="1:10" ht="15.75" customHeight="1" x14ac:dyDescent="0.4"/>
    <row r="64" spans="1:10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ColWidth="12.625" defaultRowHeight="15" customHeight="1" x14ac:dyDescent="0.4"/>
  <cols>
    <col min="1" max="1" width="7.625" style="16" customWidth="1"/>
    <col min="2" max="2" width="14.375" style="8" customWidth="1"/>
    <col min="3" max="3" width="12.875" style="8" customWidth="1"/>
    <col min="4" max="4" width="14" style="8" customWidth="1"/>
    <col min="5" max="5" width="13.625" style="5" customWidth="1"/>
    <col min="6" max="6" width="14.25" style="5" customWidth="1"/>
    <col min="7" max="7" width="11.125" style="5" customWidth="1"/>
    <col min="8" max="8" width="14.375" style="5" customWidth="1"/>
    <col min="9" max="9" width="7.625" style="5" customWidth="1"/>
    <col min="10" max="10" width="14.75" style="5" customWidth="1"/>
    <col min="11" max="11" width="13.625" style="5" customWidth="1"/>
    <col min="12" max="12" width="21" style="5" customWidth="1"/>
    <col min="13" max="13" width="13.125" style="5" customWidth="1"/>
    <col min="14" max="14" width="7.625" style="5" customWidth="1"/>
    <col min="15" max="15" width="13.25" style="5" customWidth="1"/>
    <col min="16" max="16" width="11.875" style="5" customWidth="1"/>
    <col min="17" max="24" width="7.625" style="8" customWidth="1"/>
    <col min="25" max="16384" width="12.625" style="8"/>
  </cols>
  <sheetData>
    <row r="1" spans="1:16" s="18" customFormat="1" ht="36" x14ac:dyDescent="0.2">
      <c r="A1" s="19" t="s">
        <v>63</v>
      </c>
      <c r="B1" s="30" t="s">
        <v>64</v>
      </c>
      <c r="C1" s="30" t="s">
        <v>65</v>
      </c>
      <c r="D1" s="30" t="s">
        <v>66</v>
      </c>
      <c r="E1" s="27"/>
      <c r="F1" s="27"/>
      <c r="G1" s="27"/>
      <c r="H1" s="27"/>
      <c r="I1" s="27"/>
      <c r="J1" s="27"/>
      <c r="K1" s="27"/>
      <c r="L1" s="27"/>
      <c r="M1" s="27"/>
      <c r="N1" s="20"/>
      <c r="O1" s="20"/>
      <c r="P1" s="20"/>
    </row>
    <row r="2" spans="1:16" ht="18" x14ac:dyDescent="0.4">
      <c r="A2" s="3">
        <v>1960</v>
      </c>
      <c r="B2" s="21">
        <v>33605.333682574463</v>
      </c>
      <c r="C2" s="21">
        <v>12239.098619348259</v>
      </c>
      <c r="D2" s="28">
        <f>B2-C2</f>
        <v>21366.235063226202</v>
      </c>
      <c r="E2" s="4"/>
      <c r="F2" s="4"/>
      <c r="G2" s="4"/>
      <c r="H2" s="4"/>
      <c r="I2" s="4"/>
      <c r="J2" s="4"/>
      <c r="K2" s="4"/>
      <c r="L2" s="23"/>
      <c r="M2" s="6"/>
    </row>
    <row r="3" spans="1:16" ht="18" x14ac:dyDescent="0.4">
      <c r="A3" s="3">
        <v>1961</v>
      </c>
      <c r="B3" s="21">
        <v>34711.617461489623</v>
      </c>
      <c r="C3" s="21">
        <v>11023.220124269181</v>
      </c>
      <c r="D3" s="28">
        <f t="shared" ref="D3:D56" si="0">B3-C3</f>
        <v>23688.397337220442</v>
      </c>
      <c r="E3" s="4"/>
      <c r="F3" s="4"/>
      <c r="G3" s="4"/>
      <c r="H3" s="4"/>
      <c r="I3" s="4"/>
      <c r="J3" s="4"/>
      <c r="K3" s="4"/>
      <c r="L3" s="23"/>
      <c r="M3" s="6"/>
    </row>
    <row r="4" spans="1:16" ht="18" x14ac:dyDescent="0.4">
      <c r="A4" s="3">
        <v>1962</v>
      </c>
      <c r="B4" s="21">
        <v>36762.536957233824</v>
      </c>
      <c r="C4" s="21">
        <v>10193.795760158928</v>
      </c>
      <c r="D4" s="28">
        <f t="shared" si="0"/>
        <v>26568.741197074894</v>
      </c>
      <c r="E4" s="4"/>
      <c r="F4" s="4"/>
      <c r="G4" s="4"/>
      <c r="H4" s="4"/>
      <c r="I4" s="4"/>
      <c r="J4" s="4"/>
      <c r="K4" s="4"/>
      <c r="L4" s="23"/>
      <c r="M4" s="6"/>
    </row>
    <row r="5" spans="1:16" ht="18" x14ac:dyDescent="0.4">
      <c r="A5" s="3">
        <v>1963</v>
      </c>
      <c r="B5" s="21">
        <v>38684.602837884879</v>
      </c>
      <c r="C5" s="21">
        <v>9417.0902054847429</v>
      </c>
      <c r="D5" s="28">
        <f t="shared" si="0"/>
        <v>29267.512632400136</v>
      </c>
      <c r="E5" s="4"/>
      <c r="F5" s="4"/>
      <c r="G5" s="4"/>
      <c r="H5" s="4"/>
      <c r="I5" s="4"/>
      <c r="J5" s="4"/>
      <c r="K5" s="4"/>
      <c r="L5" s="23"/>
      <c r="M5" s="6"/>
    </row>
    <row r="6" spans="1:16" ht="18" x14ac:dyDescent="0.4">
      <c r="A6" s="3">
        <v>1964</v>
      </c>
      <c r="B6" s="21">
        <v>39669.542108422407</v>
      </c>
      <c r="C6" s="21">
        <v>8958.648087804675</v>
      </c>
      <c r="D6" s="28">
        <f t="shared" si="0"/>
        <v>30710.894020617732</v>
      </c>
      <c r="E6" s="4"/>
      <c r="F6" s="4"/>
      <c r="G6" s="4"/>
      <c r="H6" s="4"/>
      <c r="I6" s="4"/>
      <c r="J6" s="4"/>
      <c r="K6" s="4"/>
      <c r="L6" s="23"/>
      <c r="M6" s="6"/>
    </row>
    <row r="7" spans="1:16" ht="18" x14ac:dyDescent="0.4">
      <c r="A7" s="3">
        <v>1965</v>
      </c>
      <c r="B7" s="21">
        <v>41224.945604258988</v>
      </c>
      <c r="C7" s="21">
        <v>8528.1076229065729</v>
      </c>
      <c r="D7" s="28">
        <f t="shared" si="0"/>
        <v>32696.837981352415</v>
      </c>
      <c r="E7" s="4"/>
      <c r="F7" s="4"/>
      <c r="G7" s="4"/>
      <c r="H7" s="4"/>
      <c r="I7" s="4"/>
      <c r="J7" s="4"/>
      <c r="K7" s="4"/>
      <c r="L7" s="23"/>
      <c r="M7" s="6"/>
    </row>
    <row r="8" spans="1:16" ht="18" x14ac:dyDescent="0.4">
      <c r="A8" s="3">
        <v>1966</v>
      </c>
      <c r="B8" s="21">
        <v>44936.582987094094</v>
      </c>
      <c r="C8" s="21">
        <v>7981.7243954182668</v>
      </c>
      <c r="D8" s="28">
        <f t="shared" si="0"/>
        <v>36954.858591675831</v>
      </c>
      <c r="E8" s="4"/>
      <c r="F8" s="4"/>
      <c r="G8" s="4"/>
      <c r="H8" s="4"/>
      <c r="I8" s="4"/>
      <c r="J8" s="4"/>
      <c r="K8" s="4"/>
      <c r="L8" s="23"/>
      <c r="M8" s="6"/>
    </row>
    <row r="9" spans="1:16" ht="18" x14ac:dyDescent="0.4">
      <c r="A9" s="3">
        <v>1967</v>
      </c>
      <c r="B9" s="21">
        <v>47590.664010985543</v>
      </c>
      <c r="C9" s="21">
        <v>7325.7116540321895</v>
      </c>
      <c r="D9" s="28">
        <f t="shared" si="0"/>
        <v>40264.952356953356</v>
      </c>
      <c r="E9" s="4"/>
      <c r="F9" s="4"/>
      <c r="G9" s="4"/>
      <c r="H9" s="4"/>
      <c r="I9" s="4"/>
      <c r="J9" s="4"/>
      <c r="K9" s="4"/>
      <c r="L9" s="23"/>
      <c r="M9" s="6"/>
    </row>
    <row r="10" spans="1:16" ht="18" x14ac:dyDescent="0.4">
      <c r="A10" s="3">
        <v>1968</v>
      </c>
      <c r="B10" s="21">
        <v>53029.000543746966</v>
      </c>
      <c r="C10" s="21">
        <v>7284.9960545957329</v>
      </c>
      <c r="D10" s="28">
        <f t="shared" si="0"/>
        <v>45744.004489151237</v>
      </c>
      <c r="E10" s="4"/>
      <c r="F10" s="4"/>
      <c r="G10" s="4"/>
      <c r="H10" s="4"/>
      <c r="I10" s="4"/>
      <c r="J10" s="4"/>
      <c r="K10" s="4"/>
      <c r="L10" s="23"/>
      <c r="M10" s="6"/>
    </row>
    <row r="11" spans="1:16" ht="18" x14ac:dyDescent="0.4">
      <c r="A11" s="3">
        <v>1969</v>
      </c>
      <c r="B11" s="21">
        <v>56749.033329809761</v>
      </c>
      <c r="C11" s="21">
        <v>7701.4519265209519</v>
      </c>
      <c r="D11" s="28">
        <f t="shared" si="0"/>
        <v>49047.581403288808</v>
      </c>
      <c r="E11" s="4"/>
      <c r="F11" s="4"/>
      <c r="G11" s="4"/>
      <c r="H11" s="4"/>
      <c r="I11" s="4"/>
      <c r="J11" s="4"/>
      <c r="K11" s="4"/>
      <c r="L11" s="23"/>
      <c r="M11" s="6"/>
    </row>
    <row r="12" spans="1:16" ht="18" x14ac:dyDescent="0.4">
      <c r="A12" s="3">
        <v>1970</v>
      </c>
      <c r="B12" s="21">
        <v>61923.226761380836</v>
      </c>
      <c r="C12" s="21">
        <v>7862.7338492378358</v>
      </c>
      <c r="D12" s="28">
        <f t="shared" si="0"/>
        <v>54060.492912143003</v>
      </c>
      <c r="E12" s="4"/>
      <c r="F12" s="4"/>
      <c r="G12" s="4"/>
      <c r="H12" s="4"/>
      <c r="I12" s="4"/>
      <c r="J12" s="4"/>
      <c r="K12" s="4"/>
      <c r="L12" s="23"/>
      <c r="M12" s="6"/>
    </row>
    <row r="13" spans="1:16" ht="18" x14ac:dyDescent="0.4">
      <c r="A13" s="3">
        <v>1971</v>
      </c>
      <c r="B13" s="21">
        <v>68059.18432744492</v>
      </c>
      <c r="C13" s="21">
        <v>8061.011745470013</v>
      </c>
      <c r="D13" s="28">
        <f t="shared" si="0"/>
        <v>59998.172581974904</v>
      </c>
      <c r="E13" s="4"/>
      <c r="F13" s="4"/>
      <c r="G13" s="4"/>
      <c r="H13" s="4"/>
      <c r="I13" s="4"/>
      <c r="J13" s="4"/>
      <c r="K13" s="4"/>
      <c r="L13" s="23"/>
      <c r="M13" s="6"/>
    </row>
    <row r="14" spans="1:16" ht="18" x14ac:dyDescent="0.4">
      <c r="A14" s="3">
        <v>1972</v>
      </c>
      <c r="B14" s="21">
        <v>77444.934996820055</v>
      </c>
      <c r="C14" s="21">
        <v>7956.6858172233588</v>
      </c>
      <c r="D14" s="28">
        <f t="shared" si="0"/>
        <v>69488.249179596693</v>
      </c>
      <c r="E14" s="4"/>
      <c r="F14" s="4"/>
      <c r="G14" s="4"/>
      <c r="H14" s="4"/>
      <c r="I14" s="4"/>
      <c r="J14" s="4"/>
      <c r="K14" s="4"/>
      <c r="L14" s="23"/>
      <c r="M14" s="6"/>
    </row>
    <row r="15" spans="1:16" ht="18" x14ac:dyDescent="0.4">
      <c r="A15" s="3">
        <v>1973</v>
      </c>
      <c r="B15" s="21">
        <v>91196.230048714089</v>
      </c>
      <c r="C15" s="21">
        <v>7997.4658697585728</v>
      </c>
      <c r="D15" s="28">
        <f t="shared" si="0"/>
        <v>83198.76417895552</v>
      </c>
      <c r="E15" s="4"/>
      <c r="F15" s="4"/>
      <c r="G15" s="4"/>
      <c r="H15" s="4"/>
      <c r="I15" s="4"/>
      <c r="J15" s="4"/>
      <c r="K15" s="4"/>
      <c r="L15" s="23"/>
      <c r="M15" s="6"/>
    </row>
    <row r="16" spans="1:16" ht="18" x14ac:dyDescent="0.4">
      <c r="A16" s="3">
        <v>1974</v>
      </c>
      <c r="B16" s="21">
        <v>114237.83051455677</v>
      </c>
      <c r="C16" s="21">
        <v>8919.4436536163012</v>
      </c>
      <c r="D16" s="28">
        <f t="shared" si="0"/>
        <v>105318.38686094047</v>
      </c>
      <c r="E16" s="4"/>
      <c r="F16" s="4"/>
      <c r="G16" s="4"/>
      <c r="H16" s="4"/>
      <c r="I16" s="4"/>
      <c r="J16" s="4"/>
      <c r="K16" s="4"/>
      <c r="L16" s="23"/>
      <c r="M16" s="6"/>
    </row>
    <row r="17" spans="1:13" ht="18" x14ac:dyDescent="0.4">
      <c r="A17" s="3">
        <v>1975</v>
      </c>
      <c r="B17" s="21">
        <v>150467.00612801602</v>
      </c>
      <c r="C17" s="21">
        <v>9454.5615247069891</v>
      </c>
      <c r="D17" s="28">
        <f t="shared" si="0"/>
        <v>141012.44460330904</v>
      </c>
      <c r="E17" s="4"/>
      <c r="F17" s="4"/>
      <c r="G17" s="4"/>
      <c r="H17" s="4"/>
      <c r="I17" s="4"/>
      <c r="J17" s="4"/>
      <c r="K17" s="4"/>
      <c r="L17" s="23"/>
      <c r="M17" s="6"/>
    </row>
    <row r="18" spans="1:13" ht="18" x14ac:dyDescent="0.4">
      <c r="A18" s="3">
        <v>1976</v>
      </c>
      <c r="B18" s="21">
        <v>195947.2591430551</v>
      </c>
      <c r="C18" s="21">
        <v>9857.8215281917001</v>
      </c>
      <c r="D18" s="28">
        <f t="shared" si="0"/>
        <v>186089.43761486339</v>
      </c>
      <c r="E18" s="4"/>
      <c r="F18" s="4"/>
      <c r="G18" s="4"/>
      <c r="H18" s="4"/>
      <c r="I18" s="4"/>
      <c r="J18" s="4"/>
      <c r="K18" s="4"/>
      <c r="L18" s="23"/>
      <c r="M18" s="6"/>
    </row>
    <row r="19" spans="1:13" ht="18" x14ac:dyDescent="0.4">
      <c r="A19" s="3">
        <v>1977</v>
      </c>
      <c r="B19" s="21">
        <v>258627.91927693642</v>
      </c>
      <c r="C19" s="21">
        <v>10789.492382315824</v>
      </c>
      <c r="D19" s="28">
        <f t="shared" si="0"/>
        <v>247838.42689462058</v>
      </c>
      <c r="E19" s="4"/>
      <c r="F19" s="4"/>
      <c r="G19" s="4"/>
      <c r="H19" s="4"/>
      <c r="I19" s="4"/>
      <c r="J19" s="4"/>
      <c r="K19" s="4"/>
      <c r="L19" s="23"/>
      <c r="M19" s="6"/>
    </row>
    <row r="20" spans="1:13" ht="18" x14ac:dyDescent="0.4">
      <c r="A20" s="3">
        <v>1978</v>
      </c>
      <c r="B20" s="21">
        <v>340774.46168043086</v>
      </c>
      <c r="C20" s="21">
        <v>12710.688595925538</v>
      </c>
      <c r="D20" s="28">
        <f t="shared" si="0"/>
        <v>328063.77308450534</v>
      </c>
      <c r="E20" s="4"/>
      <c r="F20" s="4"/>
      <c r="G20" s="4"/>
      <c r="H20" s="4"/>
      <c r="I20" s="4"/>
      <c r="J20" s="4"/>
      <c r="K20" s="4"/>
      <c r="L20" s="23"/>
      <c r="M20" s="6"/>
    </row>
    <row r="21" spans="1:13" ht="15.75" customHeight="1" x14ac:dyDescent="0.4">
      <c r="A21" s="3">
        <v>1979</v>
      </c>
      <c r="B21" s="21">
        <v>434335.33754010685</v>
      </c>
      <c r="C21" s="21">
        <v>16365.712658634458</v>
      </c>
      <c r="D21" s="28">
        <f t="shared" si="0"/>
        <v>417969.62488147238</v>
      </c>
      <c r="E21" s="4"/>
      <c r="F21" s="4"/>
      <c r="G21" s="4"/>
      <c r="H21" s="4"/>
      <c r="I21" s="4"/>
      <c r="J21" s="4"/>
      <c r="K21" s="4"/>
      <c r="L21" s="23"/>
      <c r="M21" s="6"/>
    </row>
    <row r="22" spans="1:13" ht="15.75" customHeight="1" x14ac:dyDescent="0.4">
      <c r="A22" s="3">
        <v>1980</v>
      </c>
      <c r="B22" s="21">
        <v>537661.25045896752</v>
      </c>
      <c r="C22" s="21">
        <v>23628.589052723291</v>
      </c>
      <c r="D22" s="28">
        <f t="shared" si="0"/>
        <v>514032.66140624421</v>
      </c>
      <c r="E22" s="4"/>
      <c r="F22" s="4"/>
      <c r="G22" s="4"/>
      <c r="H22" s="4"/>
      <c r="I22" s="4"/>
      <c r="J22" s="4"/>
      <c r="K22" s="4"/>
      <c r="L22" s="23"/>
      <c r="M22" s="6"/>
    </row>
    <row r="23" spans="1:13" ht="15.75" customHeight="1" x14ac:dyDescent="0.4">
      <c r="A23" s="3">
        <v>1981</v>
      </c>
      <c r="B23" s="21">
        <v>638498.3802882256</v>
      </c>
      <c r="C23" s="21">
        <v>33290.277127255824</v>
      </c>
      <c r="D23" s="28">
        <f t="shared" si="0"/>
        <v>605208.1031609698</v>
      </c>
      <c r="E23" s="4"/>
      <c r="F23" s="4"/>
      <c r="G23" s="4"/>
      <c r="H23" s="4"/>
      <c r="I23" s="4"/>
      <c r="J23" s="4"/>
      <c r="K23" s="4"/>
      <c r="L23" s="23"/>
      <c r="M23" s="6"/>
    </row>
    <row r="24" spans="1:13" ht="15.75" customHeight="1" x14ac:dyDescent="0.4">
      <c r="A24" s="3">
        <v>1982</v>
      </c>
      <c r="B24" s="21">
        <v>738079.58026367566</v>
      </c>
      <c r="C24" s="21">
        <v>44220.554849305037</v>
      </c>
      <c r="D24" s="28">
        <f t="shared" si="0"/>
        <v>693859.02541437058</v>
      </c>
      <c r="E24" s="4"/>
      <c r="F24" s="4"/>
      <c r="G24" s="4"/>
      <c r="H24" s="4"/>
      <c r="I24" s="4"/>
      <c r="J24" s="4"/>
      <c r="K24" s="4"/>
      <c r="L24" s="23"/>
      <c r="M24" s="6"/>
    </row>
    <row r="25" spans="1:13" ht="15.75" customHeight="1" x14ac:dyDescent="0.4">
      <c r="A25" s="3">
        <v>1983</v>
      </c>
      <c r="B25" s="21">
        <v>971274.80475602765</v>
      </c>
      <c r="C25" s="21">
        <v>50984.662729055599</v>
      </c>
      <c r="D25" s="28">
        <f t="shared" si="0"/>
        <v>920290.14202697203</v>
      </c>
      <c r="E25" s="4"/>
      <c r="F25" s="4"/>
      <c r="G25" s="4"/>
      <c r="H25" s="4"/>
      <c r="I25" s="4"/>
      <c r="J25" s="4"/>
      <c r="K25" s="4"/>
      <c r="L25" s="23"/>
      <c r="M25" s="6"/>
    </row>
    <row r="26" spans="1:13" ht="15.75" customHeight="1" x14ac:dyDescent="0.4">
      <c r="A26" s="3">
        <v>1984</v>
      </c>
      <c r="B26" s="21">
        <v>1233061.330542169</v>
      </c>
      <c r="C26" s="21">
        <v>58364.243190814363</v>
      </c>
      <c r="D26" s="28">
        <f t="shared" si="0"/>
        <v>1174697.0873513548</v>
      </c>
      <c r="E26" s="4"/>
      <c r="F26" s="4"/>
      <c r="G26" s="4"/>
      <c r="H26" s="4"/>
      <c r="I26" s="4"/>
      <c r="J26" s="4"/>
      <c r="K26" s="4"/>
      <c r="L26" s="23"/>
      <c r="M26" s="6"/>
    </row>
    <row r="27" spans="1:13" ht="15.75" customHeight="1" x14ac:dyDescent="0.4">
      <c r="A27" s="3">
        <v>1985</v>
      </c>
      <c r="B27" s="21">
        <v>1409538.7633714797</v>
      </c>
      <c r="C27" s="21">
        <v>65171.212177361835</v>
      </c>
      <c r="D27" s="28">
        <f t="shared" si="0"/>
        <v>1344367.5511941179</v>
      </c>
      <c r="E27" s="4"/>
      <c r="F27" s="4"/>
      <c r="G27" s="4"/>
      <c r="H27" s="4"/>
      <c r="I27" s="4"/>
      <c r="J27" s="4"/>
      <c r="K27" s="4"/>
      <c r="L27" s="23"/>
      <c r="M27" s="6"/>
    </row>
    <row r="28" spans="1:13" ht="15.75" customHeight="1" x14ac:dyDescent="0.4">
      <c r="A28" s="3">
        <v>1986</v>
      </c>
      <c r="B28" s="21">
        <v>1818795.7255517093</v>
      </c>
      <c r="C28" s="21">
        <v>74114.342073424661</v>
      </c>
      <c r="D28" s="28">
        <f t="shared" si="0"/>
        <v>1744681.3834782846</v>
      </c>
      <c r="E28" s="4"/>
      <c r="F28" s="4"/>
      <c r="G28" s="4"/>
      <c r="H28" s="4"/>
      <c r="I28" s="4"/>
      <c r="J28" s="4"/>
      <c r="K28" s="4"/>
      <c r="L28" s="23"/>
      <c r="M28" s="6"/>
    </row>
    <row r="29" spans="1:13" ht="15.75" customHeight="1" x14ac:dyDescent="0.4">
      <c r="A29" s="3">
        <v>1987</v>
      </c>
      <c r="B29" s="21">
        <v>2600121.8279705639</v>
      </c>
      <c r="C29" s="21">
        <v>93228.349147607049</v>
      </c>
      <c r="D29" s="28">
        <f t="shared" si="0"/>
        <v>2506893.4788229568</v>
      </c>
      <c r="E29" s="4"/>
      <c r="F29" s="4"/>
      <c r="G29" s="4"/>
      <c r="H29" s="4"/>
      <c r="I29" s="4"/>
      <c r="J29" s="4"/>
      <c r="K29" s="4"/>
      <c r="L29" s="23"/>
      <c r="M29" s="6"/>
    </row>
    <row r="30" spans="1:13" ht="15.75" customHeight="1" x14ac:dyDescent="0.4">
      <c r="A30" s="3">
        <v>1988</v>
      </c>
      <c r="B30" s="21">
        <v>3363855.7776621841</v>
      </c>
      <c r="C30" s="21">
        <v>122637.11679000045</v>
      </c>
      <c r="D30" s="28">
        <f t="shared" si="0"/>
        <v>3241218.6608721837</v>
      </c>
      <c r="E30" s="4"/>
      <c r="F30" s="4"/>
      <c r="G30" s="4"/>
      <c r="H30" s="4"/>
      <c r="I30" s="4"/>
      <c r="J30" s="4"/>
      <c r="K30" s="4"/>
      <c r="L30" s="23"/>
      <c r="M30" s="6"/>
    </row>
    <row r="31" spans="1:13" ht="15.75" customHeight="1" x14ac:dyDescent="0.4">
      <c r="A31" s="3">
        <v>1989</v>
      </c>
      <c r="B31" s="21">
        <v>5341683.1957160765</v>
      </c>
      <c r="C31" s="21">
        <v>234120.91924623595</v>
      </c>
      <c r="D31" s="28">
        <f t="shared" si="0"/>
        <v>5107562.2764698407</v>
      </c>
      <c r="E31" s="4"/>
      <c r="F31" s="4"/>
      <c r="G31" s="4"/>
      <c r="H31" s="4"/>
      <c r="I31" s="4"/>
      <c r="J31" s="4"/>
      <c r="K31" s="4"/>
      <c r="L31" s="23"/>
      <c r="M31" s="6"/>
    </row>
    <row r="32" spans="1:13" ht="15.75" customHeight="1" x14ac:dyDescent="0.4">
      <c r="A32" s="3">
        <v>1990</v>
      </c>
      <c r="B32" s="21">
        <v>6874178.8262584154</v>
      </c>
      <c r="C32" s="21">
        <v>361682.84190370765</v>
      </c>
      <c r="D32" s="28">
        <f t="shared" si="0"/>
        <v>6512495.9843547074</v>
      </c>
      <c r="E32" s="4"/>
      <c r="F32" s="4"/>
      <c r="G32" s="4"/>
      <c r="H32" s="4"/>
      <c r="I32" s="4"/>
      <c r="J32" s="4"/>
      <c r="K32" s="4"/>
      <c r="L32" s="23"/>
      <c r="M32" s="6"/>
    </row>
    <row r="33" spans="1:13" ht="15.75" customHeight="1" x14ac:dyDescent="0.4">
      <c r="A33" s="3">
        <v>1991</v>
      </c>
      <c r="B33" s="21">
        <v>8715609.2732113115</v>
      </c>
      <c r="C33" s="21">
        <v>565095.85900785786</v>
      </c>
      <c r="D33" s="28">
        <f t="shared" si="0"/>
        <v>8150513.4142034538</v>
      </c>
      <c r="E33" s="4"/>
      <c r="F33" s="4"/>
      <c r="G33" s="4"/>
      <c r="H33" s="4"/>
      <c r="I33" s="4"/>
      <c r="J33" s="4"/>
      <c r="K33" s="4"/>
      <c r="L33" s="23"/>
      <c r="M33" s="6"/>
    </row>
    <row r="34" spans="1:13" ht="15.75" customHeight="1" x14ac:dyDescent="0.4">
      <c r="A34" s="3">
        <v>1992</v>
      </c>
      <c r="B34" s="21">
        <v>11223182.022677194</v>
      </c>
      <c r="C34" s="21">
        <v>873303.24888453761</v>
      </c>
      <c r="D34" s="28">
        <f t="shared" si="0"/>
        <v>10349878.773792656</v>
      </c>
      <c r="E34" s="4"/>
      <c r="F34" s="4"/>
      <c r="G34" s="4"/>
      <c r="H34" s="4"/>
      <c r="I34" s="4"/>
      <c r="J34" s="4"/>
      <c r="K34" s="4"/>
      <c r="L34" s="23"/>
      <c r="M34" s="6"/>
    </row>
    <row r="35" spans="1:13" ht="15.75" customHeight="1" x14ac:dyDescent="0.4">
      <c r="A35" s="3">
        <v>1993</v>
      </c>
      <c r="B35" s="21">
        <v>15452013.998606285</v>
      </c>
      <c r="C35" s="21">
        <v>1340731.8719745618</v>
      </c>
      <c r="D35" s="28">
        <f t="shared" si="0"/>
        <v>14111282.126631724</v>
      </c>
      <c r="E35" s="4"/>
      <c r="F35" s="4"/>
      <c r="G35" s="4"/>
      <c r="H35" s="4"/>
      <c r="I35" s="4"/>
      <c r="J35" s="4"/>
      <c r="K35" s="4"/>
      <c r="L35" s="23"/>
      <c r="M35" s="6"/>
    </row>
    <row r="36" spans="1:13" ht="15.75" customHeight="1" x14ac:dyDescent="0.4">
      <c r="A36" s="3">
        <v>1994</v>
      </c>
      <c r="B36" s="21">
        <v>26908172.362798192</v>
      </c>
      <c r="C36" s="21">
        <v>2348948.2475344287</v>
      </c>
      <c r="D36" s="28">
        <f t="shared" si="0"/>
        <v>24559224.115263764</v>
      </c>
      <c r="E36" s="4"/>
      <c r="F36" s="4"/>
      <c r="G36" s="4"/>
      <c r="H36" s="4"/>
      <c r="I36" s="4"/>
      <c r="J36" s="4"/>
      <c r="K36" s="4"/>
      <c r="L36" s="23"/>
      <c r="M36" s="6"/>
    </row>
    <row r="37" spans="1:13" ht="15.75" customHeight="1" x14ac:dyDescent="0.4">
      <c r="A37" s="3">
        <v>1995</v>
      </c>
      <c r="B37" s="21">
        <v>38073800.786388747</v>
      </c>
      <c r="C37" s="21">
        <v>4118932.4878471978</v>
      </c>
      <c r="D37" s="28">
        <f t="shared" si="0"/>
        <v>33954868.298541546</v>
      </c>
      <c r="E37" s="4"/>
      <c r="F37" s="4"/>
      <c r="G37" s="4"/>
      <c r="H37" s="4"/>
      <c r="I37" s="4"/>
      <c r="J37" s="4"/>
      <c r="K37" s="4"/>
      <c r="L37" s="23"/>
      <c r="M37" s="6"/>
    </row>
    <row r="38" spans="1:13" ht="15.75" customHeight="1" x14ac:dyDescent="0.4">
      <c r="A38" s="3">
        <v>1996</v>
      </c>
      <c r="B38" s="21">
        <v>89931482.859475076</v>
      </c>
      <c r="C38" s="21">
        <v>9183813.5190009028</v>
      </c>
      <c r="D38" s="28">
        <f t="shared" si="0"/>
        <v>80747669.340474173</v>
      </c>
      <c r="E38" s="4"/>
      <c r="F38" s="4"/>
      <c r="G38" s="4"/>
      <c r="H38" s="4"/>
      <c r="I38" s="4"/>
      <c r="J38" s="4"/>
      <c r="K38" s="4"/>
      <c r="L38" s="23"/>
      <c r="M38" s="6"/>
    </row>
    <row r="39" spans="1:13" ht="15.75" customHeight="1" x14ac:dyDescent="0.4">
      <c r="A39" s="3">
        <v>1997</v>
      </c>
      <c r="B39" s="21">
        <v>123263042.2732631</v>
      </c>
      <c r="C39" s="21">
        <v>14870225.907341124</v>
      </c>
      <c r="D39" s="28">
        <f t="shared" si="0"/>
        <v>108392816.36592197</v>
      </c>
      <c r="E39" s="4"/>
      <c r="F39" s="4"/>
      <c r="G39" s="4"/>
      <c r="H39" s="4"/>
      <c r="I39" s="4"/>
      <c r="J39" s="4"/>
      <c r="K39" s="4"/>
      <c r="L39" s="23"/>
      <c r="M39" s="6"/>
    </row>
    <row r="40" spans="1:13" ht="15.75" customHeight="1" x14ac:dyDescent="0.4">
      <c r="A40" s="3">
        <v>1998</v>
      </c>
      <c r="B40" s="21">
        <v>162912401.23412064</v>
      </c>
      <c r="C40" s="21">
        <v>21378579.141020298</v>
      </c>
      <c r="D40" s="28">
        <f t="shared" si="0"/>
        <v>141533822.09310034</v>
      </c>
      <c r="E40" s="4"/>
      <c r="F40" s="4"/>
      <c r="G40" s="4"/>
      <c r="H40" s="4"/>
      <c r="I40" s="4"/>
      <c r="J40" s="4"/>
      <c r="K40" s="4"/>
      <c r="L40" s="23"/>
      <c r="M40" s="6"/>
    </row>
    <row r="41" spans="1:13" ht="15.75" customHeight="1" x14ac:dyDescent="0.4">
      <c r="A41" s="3">
        <v>1999</v>
      </c>
      <c r="B41" s="21">
        <v>195062460.09910342</v>
      </c>
      <c r="C41" s="21">
        <v>26658359.387416258</v>
      </c>
      <c r="D41" s="28">
        <f t="shared" si="0"/>
        <v>168404100.71168715</v>
      </c>
      <c r="E41" s="4"/>
      <c r="F41" s="4"/>
      <c r="G41" s="4"/>
      <c r="H41" s="4"/>
      <c r="I41" s="4"/>
      <c r="J41" s="4"/>
      <c r="K41" s="4"/>
      <c r="L41" s="23"/>
      <c r="M41" s="6"/>
    </row>
    <row r="42" spans="1:13" ht="15.75" customHeight="1" x14ac:dyDescent="0.4">
      <c r="A42" s="3">
        <v>2000</v>
      </c>
      <c r="B42" s="21">
        <v>232311626.76369333</v>
      </c>
      <c r="C42" s="21">
        <v>30818224.410622109</v>
      </c>
      <c r="D42" s="28">
        <f t="shared" si="0"/>
        <v>201493402.35307121</v>
      </c>
      <c r="E42" s="4"/>
      <c r="F42" s="4"/>
      <c r="G42" s="4"/>
      <c r="H42" s="4"/>
      <c r="I42" s="4"/>
      <c r="J42" s="4"/>
      <c r="K42" s="4"/>
      <c r="L42" s="23"/>
      <c r="M42" s="6"/>
    </row>
    <row r="43" spans="1:13" ht="15.75" customHeight="1" x14ac:dyDescent="0.4">
      <c r="A43" s="3">
        <v>2001</v>
      </c>
      <c r="B43" s="21">
        <v>269936307.96827251</v>
      </c>
      <c r="C43" s="21">
        <v>35171408.710622728</v>
      </c>
      <c r="D43" s="28">
        <f t="shared" si="0"/>
        <v>234764899.25764978</v>
      </c>
      <c r="E43" s="4"/>
      <c r="F43" s="4"/>
      <c r="G43" s="4"/>
      <c r="H43" s="4"/>
      <c r="I43" s="4"/>
      <c r="J43" s="4"/>
      <c r="K43" s="4"/>
      <c r="L43" s="23"/>
      <c r="M43" s="6"/>
    </row>
    <row r="44" spans="1:13" ht="15.75" customHeight="1" x14ac:dyDescent="0.4">
      <c r="A44" s="3">
        <v>2002</v>
      </c>
      <c r="B44" s="21">
        <v>372091747.39684951</v>
      </c>
      <c r="C44" s="21">
        <v>45832888.815994814</v>
      </c>
      <c r="D44" s="28">
        <f t="shared" si="0"/>
        <v>326258858.58085471</v>
      </c>
      <c r="E44" s="4"/>
      <c r="F44" s="4"/>
      <c r="G44" s="4"/>
      <c r="H44" s="4"/>
      <c r="I44" s="4"/>
      <c r="J44" s="4"/>
      <c r="K44" s="4"/>
      <c r="L44" s="23"/>
      <c r="M44" s="6"/>
    </row>
    <row r="45" spans="1:13" ht="15.75" customHeight="1" x14ac:dyDescent="0.4">
      <c r="A45" s="3">
        <v>2003</v>
      </c>
      <c r="B45" s="21">
        <v>515867380.49619567</v>
      </c>
      <c r="C45" s="21">
        <v>59979140.500093549</v>
      </c>
      <c r="D45" s="28">
        <f t="shared" si="0"/>
        <v>455888239.99610209</v>
      </c>
      <c r="E45" s="4"/>
      <c r="F45" s="4"/>
      <c r="G45" s="4"/>
      <c r="H45" s="4"/>
      <c r="I45" s="4"/>
      <c r="J45" s="4"/>
      <c r="K45" s="4"/>
      <c r="L45" s="23"/>
      <c r="M45" s="6"/>
    </row>
    <row r="46" spans="1:13" ht="15.75" customHeight="1" x14ac:dyDescent="0.4">
      <c r="A46" s="3">
        <v>2004</v>
      </c>
      <c r="B46" s="21">
        <v>655297791.68862581</v>
      </c>
      <c r="C46" s="21">
        <v>76838270.105822593</v>
      </c>
      <c r="D46" s="28">
        <f t="shared" si="0"/>
        <v>578459521.58280325</v>
      </c>
      <c r="E46" s="4"/>
      <c r="F46" s="4"/>
      <c r="G46" s="4"/>
      <c r="H46" s="4"/>
      <c r="I46" s="4"/>
      <c r="J46" s="4"/>
      <c r="K46" s="4"/>
      <c r="L46" s="23"/>
      <c r="M46" s="6"/>
    </row>
    <row r="47" spans="1:13" ht="15.75" customHeight="1" x14ac:dyDescent="0.4">
      <c r="A47" s="3">
        <v>2005</v>
      </c>
      <c r="B47" s="21">
        <v>772972506.84797716</v>
      </c>
      <c r="C47" s="21">
        <v>96342009.48098363</v>
      </c>
      <c r="D47" s="28">
        <f t="shared" si="0"/>
        <v>676630497.36699355</v>
      </c>
      <c r="E47" s="4"/>
      <c r="F47" s="4"/>
      <c r="G47" s="4"/>
      <c r="H47" s="4"/>
      <c r="I47" s="4"/>
      <c r="J47" s="4"/>
      <c r="K47" s="4"/>
      <c r="L47" s="23"/>
      <c r="M47" s="6"/>
    </row>
    <row r="48" spans="1:13" ht="15.75" customHeight="1" x14ac:dyDescent="0.4">
      <c r="A48" s="3">
        <v>2006</v>
      </c>
      <c r="B48" s="21">
        <v>896614085.30870926</v>
      </c>
      <c r="C48" s="21">
        <v>123008732.85992509</v>
      </c>
      <c r="D48" s="28">
        <f t="shared" si="0"/>
        <v>773605352.44878411</v>
      </c>
      <c r="E48" s="4"/>
      <c r="F48" s="4"/>
      <c r="G48" s="4"/>
      <c r="H48" s="4"/>
      <c r="I48" s="4"/>
      <c r="J48" s="4"/>
      <c r="K48" s="4"/>
      <c r="L48" s="23"/>
      <c r="M48" s="6"/>
    </row>
    <row r="49" spans="1:13" ht="15.75" customHeight="1" x14ac:dyDescent="0.4">
      <c r="A49" s="3">
        <v>2007</v>
      </c>
      <c r="B49" s="21">
        <v>1073340801.5704142</v>
      </c>
      <c r="C49" s="21">
        <v>177193649.19889534</v>
      </c>
      <c r="D49" s="28">
        <f t="shared" si="0"/>
        <v>896147152.37151885</v>
      </c>
      <c r="E49" s="4"/>
      <c r="F49" s="4"/>
      <c r="G49" s="4"/>
      <c r="H49" s="4"/>
      <c r="I49" s="4"/>
      <c r="J49" s="4"/>
      <c r="K49" s="4"/>
      <c r="L49" s="23"/>
      <c r="M49" s="6"/>
    </row>
    <row r="50" spans="1:13" ht="15.75" customHeight="1" x14ac:dyDescent="0.4">
      <c r="A50" s="3">
        <v>2008</v>
      </c>
      <c r="B50" s="21">
        <v>1342805514.414587</v>
      </c>
      <c r="C50" s="21">
        <v>279743609.95525092</v>
      </c>
      <c r="D50" s="28">
        <f t="shared" si="0"/>
        <v>1063061904.459336</v>
      </c>
      <c r="E50" s="4"/>
      <c r="F50" s="4"/>
      <c r="G50" s="4"/>
      <c r="H50" s="4"/>
      <c r="I50" s="4"/>
      <c r="J50" s="4"/>
      <c r="K50" s="4"/>
      <c r="L50" s="23"/>
      <c r="M50" s="6"/>
    </row>
    <row r="51" spans="1:13" ht="15.75" customHeight="1" x14ac:dyDescent="0.4">
      <c r="A51" s="3">
        <v>2009</v>
      </c>
      <c r="B51" s="21">
        <v>1712354939.1477559</v>
      </c>
      <c r="C51" s="21">
        <v>374322851.44386369</v>
      </c>
      <c r="D51" s="28">
        <f t="shared" si="0"/>
        <v>1338032087.7038922</v>
      </c>
      <c r="E51" s="4"/>
      <c r="F51" s="4"/>
      <c r="G51" s="4"/>
      <c r="H51" s="4"/>
      <c r="I51" s="4"/>
      <c r="J51" s="4"/>
      <c r="K51" s="4"/>
      <c r="L51" s="23"/>
    </row>
    <row r="52" spans="1:13" ht="15.75" customHeight="1" x14ac:dyDescent="0.4">
      <c r="A52" s="3">
        <v>2010</v>
      </c>
      <c r="B52" s="21">
        <v>2171100136.9813437</v>
      </c>
      <c r="C52" s="21">
        <v>517965880.71923113</v>
      </c>
      <c r="D52" s="28">
        <f t="shared" si="0"/>
        <v>1653134256.2621126</v>
      </c>
      <c r="E52" s="4"/>
      <c r="F52" s="4"/>
      <c r="G52" s="4"/>
      <c r="H52" s="4"/>
      <c r="I52" s="4"/>
      <c r="J52" s="4"/>
      <c r="K52" s="4"/>
      <c r="L52" s="23"/>
    </row>
    <row r="53" spans="1:13" ht="15.75" customHeight="1" x14ac:dyDescent="0.4">
      <c r="A53" s="3">
        <v>2011</v>
      </c>
      <c r="B53" s="21">
        <v>2742481481.394031</v>
      </c>
      <c r="C53" s="21">
        <v>711369569.50216162</v>
      </c>
      <c r="D53" s="28">
        <f t="shared" si="0"/>
        <v>2031111911.8918695</v>
      </c>
      <c r="E53" s="4"/>
      <c r="F53" s="4"/>
      <c r="G53" s="4"/>
      <c r="H53" s="4"/>
      <c r="I53" s="4"/>
      <c r="J53" s="4"/>
      <c r="K53" s="4"/>
      <c r="L53" s="23"/>
    </row>
    <row r="54" spans="1:13" ht="15.75" customHeight="1" x14ac:dyDescent="0.4">
      <c r="A54" s="3">
        <v>2012</v>
      </c>
      <c r="B54" s="21">
        <v>3242742598.3310747</v>
      </c>
      <c r="C54" s="21">
        <v>962795801.66855013</v>
      </c>
      <c r="D54" s="28">
        <f t="shared" si="0"/>
        <v>2279946796.6625247</v>
      </c>
      <c r="E54" s="4"/>
      <c r="F54" s="4"/>
      <c r="G54" s="4"/>
      <c r="H54" s="4"/>
      <c r="I54" s="4"/>
      <c r="J54" s="4"/>
      <c r="K54" s="4"/>
      <c r="L54" s="23"/>
    </row>
    <row r="55" spans="1:13" ht="15.75" customHeight="1" x14ac:dyDescent="0.4">
      <c r="A55" s="3">
        <v>2013</v>
      </c>
      <c r="B55" s="21">
        <v>5580561747.125803</v>
      </c>
      <c r="C55" s="21">
        <v>1290355554.9484055</v>
      </c>
      <c r="D55" s="28">
        <f t="shared" si="0"/>
        <v>4290206192.1773977</v>
      </c>
      <c r="E55" s="4"/>
      <c r="F55" s="4"/>
      <c r="G55" s="4"/>
      <c r="H55" s="4"/>
      <c r="J55" s="4"/>
      <c r="K55" s="4"/>
    </row>
    <row r="56" spans="1:13" ht="15.75" customHeight="1" x14ac:dyDescent="0.4">
      <c r="A56" s="3">
        <v>2014</v>
      </c>
      <c r="B56" s="21">
        <v>9031310922.7004738</v>
      </c>
      <c r="C56" s="21">
        <v>2004985608.0450222</v>
      </c>
      <c r="D56" s="28">
        <f t="shared" si="0"/>
        <v>7026325314.6554518</v>
      </c>
      <c r="E56" s="4"/>
      <c r="F56" s="4"/>
      <c r="G56" s="4"/>
      <c r="H56" s="4"/>
      <c r="J56" s="4"/>
      <c r="K56" s="4"/>
    </row>
    <row r="57" spans="1:13" ht="15.75" customHeight="1" x14ac:dyDescent="0.4">
      <c r="A57" s="3">
        <v>2015</v>
      </c>
      <c r="B57" s="21">
        <v>32774589541.842884</v>
      </c>
      <c r="C57" s="21"/>
      <c r="D57" s="29"/>
      <c r="E57" s="4"/>
      <c r="F57" s="4"/>
      <c r="G57" s="4"/>
      <c r="H57" s="4"/>
      <c r="J57" s="4"/>
      <c r="K57" s="4"/>
    </row>
    <row r="58" spans="1:13" ht="15.75" customHeight="1" x14ac:dyDescent="0.4">
      <c r="A58" s="3">
        <v>2016</v>
      </c>
      <c r="B58" s="21">
        <v>118049365462.74841</v>
      </c>
      <c r="C58" s="28"/>
      <c r="D58" s="29"/>
      <c r="E58" s="24"/>
      <c r="F58" s="24"/>
      <c r="G58" s="24"/>
      <c r="H58" s="24"/>
    </row>
    <row r="59" spans="1:13" ht="15.75" customHeight="1" x14ac:dyDescent="0.4">
      <c r="A59" s="3">
        <v>2017</v>
      </c>
      <c r="B59" s="21">
        <v>1819657178423.0095</v>
      </c>
      <c r="C59" s="28"/>
      <c r="D59" s="28"/>
      <c r="E59" s="24"/>
      <c r="F59" s="24"/>
      <c r="G59" s="24"/>
      <c r="H59" s="24"/>
    </row>
    <row r="60" spans="1:13" ht="15.75" customHeight="1" x14ac:dyDescent="0.4">
      <c r="A60" s="17"/>
    </row>
    <row r="61" spans="1:13" ht="15.75" customHeight="1" x14ac:dyDescent="0.4">
      <c r="A61" s="17"/>
    </row>
    <row r="62" spans="1:13" ht="15.75" customHeight="1" x14ac:dyDescent="0.4">
      <c r="A62" s="17"/>
    </row>
    <row r="63" spans="1:13" ht="15.75" customHeight="1" x14ac:dyDescent="0.4"/>
    <row r="64" spans="1:13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2.625" defaultRowHeight="15" customHeight="1" x14ac:dyDescent="0.4"/>
  <cols>
    <col min="1" max="1" width="7.625" style="16" customWidth="1"/>
    <col min="2" max="2" width="15.25" style="8" customWidth="1"/>
    <col min="3" max="3" width="15.625" style="8" customWidth="1"/>
    <col min="4" max="4" width="14.375" style="8" customWidth="1"/>
    <col min="5" max="5" width="19.875" style="5" customWidth="1"/>
    <col min="6" max="6" width="21.125" style="5" customWidth="1"/>
    <col min="7" max="7" width="13.75" style="5" customWidth="1"/>
    <col min="8" max="8" width="12.875" style="5" customWidth="1"/>
    <col min="9" max="9" width="13.625" style="5" customWidth="1"/>
    <col min="10" max="10" width="11.875" style="5" customWidth="1"/>
    <col min="11" max="11" width="12.25" style="5" customWidth="1"/>
    <col min="12" max="12" width="12.75" style="5" customWidth="1"/>
    <col min="13" max="13" width="13.125" style="5" customWidth="1"/>
    <col min="14" max="14" width="7.625" style="5" customWidth="1"/>
    <col min="15" max="15" width="18.125" style="5" customWidth="1"/>
    <col min="16" max="16" width="12" style="5" customWidth="1"/>
    <col min="17" max="25" width="7.625" style="8" customWidth="1"/>
    <col min="26" max="16384" width="12.625" style="8"/>
  </cols>
  <sheetData>
    <row r="1" spans="1:16" s="18" customFormat="1" ht="18" x14ac:dyDescent="0.2">
      <c r="A1" s="19" t="s">
        <v>63</v>
      </c>
      <c r="B1" s="30" t="s">
        <v>67</v>
      </c>
      <c r="C1" s="30" t="s">
        <v>68</v>
      </c>
      <c r="D1" s="30" t="s">
        <v>69</v>
      </c>
      <c r="E1" s="27"/>
      <c r="F1" s="27"/>
      <c r="G1" s="27"/>
      <c r="H1" s="27"/>
      <c r="I1" s="27"/>
      <c r="J1" s="27"/>
      <c r="K1" s="27"/>
      <c r="L1" s="27"/>
      <c r="M1" s="27"/>
      <c r="N1" s="20"/>
      <c r="O1" s="20"/>
      <c r="P1" s="20"/>
    </row>
    <row r="2" spans="1:16" ht="18" x14ac:dyDescent="0.4">
      <c r="A2" s="3">
        <v>1960</v>
      </c>
      <c r="B2" s="21">
        <v>1475.7281942682775</v>
      </c>
      <c r="C2" s="21">
        <v>1227.9231796913489</v>
      </c>
      <c r="D2" s="21">
        <f t="shared" ref="D2:D33" si="0">B2-C2</f>
        <v>247.80501457692867</v>
      </c>
      <c r="E2" s="22"/>
      <c r="F2" s="29"/>
      <c r="G2" s="22"/>
      <c r="H2" s="22"/>
      <c r="I2" s="22"/>
      <c r="J2" s="22"/>
      <c r="K2" s="22"/>
      <c r="L2" s="22"/>
      <c r="M2" s="31"/>
    </row>
    <row r="3" spans="1:16" ht="18" x14ac:dyDescent="0.4">
      <c r="A3" s="3">
        <v>1961</v>
      </c>
      <c r="B3" s="21">
        <v>1554.7241152320967</v>
      </c>
      <c r="C3" s="21">
        <v>1196.937282521824</v>
      </c>
      <c r="D3" s="21">
        <f t="shared" si="0"/>
        <v>357.78683271027262</v>
      </c>
      <c r="E3" s="22"/>
      <c r="F3" s="29"/>
      <c r="G3" s="22"/>
      <c r="H3" s="22"/>
      <c r="I3" s="22"/>
      <c r="J3" s="22"/>
      <c r="K3" s="22"/>
      <c r="L3" s="22"/>
      <c r="M3" s="31"/>
    </row>
    <row r="4" spans="1:16" ht="18" x14ac:dyDescent="0.4">
      <c r="A4" s="3">
        <v>1962</v>
      </c>
      <c r="B4" s="21">
        <v>1686.7585460011098</v>
      </c>
      <c r="C4" s="21">
        <v>1207.3479728569544</v>
      </c>
      <c r="D4" s="21">
        <f t="shared" si="0"/>
        <v>479.41057314415548</v>
      </c>
      <c r="E4" s="22"/>
      <c r="F4" s="29"/>
      <c r="G4" s="22"/>
      <c r="H4" s="22"/>
      <c r="I4" s="22"/>
      <c r="J4" s="22"/>
      <c r="K4" s="22"/>
      <c r="L4" s="22"/>
      <c r="M4" s="31"/>
    </row>
    <row r="5" spans="1:16" ht="18" x14ac:dyDescent="0.4">
      <c r="A5" s="3">
        <v>1963</v>
      </c>
      <c r="B5" s="21">
        <v>1819.3551586604121</v>
      </c>
      <c r="C5" s="21">
        <v>1210.182716568429</v>
      </c>
      <c r="D5" s="21">
        <f t="shared" si="0"/>
        <v>609.17244209198316</v>
      </c>
      <c r="E5" s="22"/>
      <c r="F5" s="29"/>
      <c r="G5" s="22"/>
      <c r="H5" s="22"/>
      <c r="I5" s="22"/>
      <c r="J5" s="22"/>
      <c r="K5" s="22"/>
      <c r="L5" s="22"/>
      <c r="M5" s="31"/>
    </row>
    <row r="6" spans="1:16" ht="18" x14ac:dyDescent="0.4">
      <c r="A6" s="3">
        <v>1964</v>
      </c>
      <c r="B6" s="21">
        <v>1897.9028684858024</v>
      </c>
      <c r="C6" s="21">
        <v>1229.9852076790103</v>
      </c>
      <c r="D6" s="21">
        <f t="shared" si="0"/>
        <v>667.91766080679213</v>
      </c>
      <c r="E6" s="22"/>
      <c r="F6" s="29"/>
      <c r="G6" s="22"/>
      <c r="H6" s="22"/>
      <c r="I6" s="22"/>
      <c r="J6" s="22"/>
      <c r="K6" s="22"/>
      <c r="L6" s="22"/>
      <c r="M6" s="31"/>
    </row>
    <row r="7" spans="1:16" ht="18" x14ac:dyDescent="0.4">
      <c r="A7" s="3">
        <v>1965</v>
      </c>
      <c r="B7" s="21">
        <v>1996.795226075433</v>
      </c>
      <c r="C7" s="21">
        <v>1237.2263090765221</v>
      </c>
      <c r="D7" s="21">
        <f t="shared" si="0"/>
        <v>759.56891699891094</v>
      </c>
      <c r="E7" s="22"/>
      <c r="F7" s="29"/>
      <c r="G7" s="22"/>
      <c r="H7" s="22"/>
      <c r="I7" s="22"/>
      <c r="J7" s="22"/>
      <c r="K7" s="22"/>
      <c r="L7" s="22"/>
      <c r="M7" s="31"/>
    </row>
    <row r="8" spans="1:16" ht="18" x14ac:dyDescent="0.4">
      <c r="A8" s="3">
        <v>1966</v>
      </c>
      <c r="B8" s="21">
        <v>2200.0804613468513</v>
      </c>
      <c r="C8" s="21">
        <v>1240.0490053576616</v>
      </c>
      <c r="D8" s="21">
        <f t="shared" si="0"/>
        <v>960.03145598918968</v>
      </c>
      <c r="E8" s="22"/>
      <c r="F8" s="29"/>
      <c r="G8" s="22"/>
      <c r="H8" s="22"/>
      <c r="I8" s="22"/>
      <c r="J8" s="22"/>
      <c r="K8" s="22"/>
      <c r="L8" s="22"/>
      <c r="M8" s="31"/>
    </row>
    <row r="9" spans="1:16" ht="18" x14ac:dyDescent="0.4">
      <c r="A9" s="3">
        <v>1967</v>
      </c>
      <c r="B9" s="21">
        <v>2329.4288867042937</v>
      </c>
      <c r="C9" s="21">
        <v>1213.6198333486575</v>
      </c>
      <c r="D9" s="21">
        <f t="shared" si="0"/>
        <v>1115.8090533556363</v>
      </c>
      <c r="E9" s="22"/>
      <c r="F9" s="29"/>
      <c r="G9" s="22"/>
      <c r="H9" s="22"/>
      <c r="I9" s="22"/>
      <c r="J9" s="22"/>
      <c r="K9" s="22"/>
      <c r="L9" s="22"/>
      <c r="M9" s="31"/>
    </row>
    <row r="10" spans="1:16" ht="18" x14ac:dyDescent="0.4">
      <c r="A10" s="3">
        <v>1968</v>
      </c>
      <c r="B10" s="21">
        <v>2571.6444333132422</v>
      </c>
      <c r="C10" s="21">
        <v>1212.5685263968601</v>
      </c>
      <c r="D10" s="21">
        <f t="shared" si="0"/>
        <v>1359.0759069163821</v>
      </c>
      <c r="E10" s="22"/>
      <c r="F10" s="29"/>
      <c r="G10" s="22"/>
      <c r="H10" s="22"/>
      <c r="I10" s="22"/>
      <c r="J10" s="22"/>
      <c r="K10" s="22"/>
      <c r="L10" s="22"/>
      <c r="M10" s="31"/>
    </row>
    <row r="11" spans="1:16" ht="18" x14ac:dyDescent="0.4">
      <c r="A11" s="3">
        <v>1969</v>
      </c>
      <c r="B11" s="21">
        <v>2740.7555654960479</v>
      </c>
      <c r="C11" s="21">
        <v>1264.4143353411548</v>
      </c>
      <c r="D11" s="21">
        <f t="shared" si="0"/>
        <v>1476.3412301548931</v>
      </c>
      <c r="E11" s="22"/>
      <c r="F11" s="29"/>
      <c r="G11" s="22"/>
      <c r="H11" s="22"/>
      <c r="I11" s="22"/>
      <c r="J11" s="22"/>
      <c r="K11" s="22"/>
      <c r="L11" s="22"/>
      <c r="M11" s="31"/>
    </row>
    <row r="12" spans="1:16" ht="18" x14ac:dyDescent="0.4">
      <c r="A12" s="3">
        <v>1970</v>
      </c>
      <c r="B12" s="21">
        <v>2991.6666874081698</v>
      </c>
      <c r="C12" s="21">
        <v>1307.9994377321091</v>
      </c>
      <c r="D12" s="21">
        <f t="shared" si="0"/>
        <v>1683.6672496760607</v>
      </c>
      <c r="E12" s="22"/>
      <c r="F12" s="29"/>
      <c r="G12" s="22"/>
      <c r="H12" s="22"/>
      <c r="I12" s="22"/>
      <c r="J12" s="22"/>
      <c r="K12" s="22"/>
      <c r="L12" s="22"/>
      <c r="M12" s="31"/>
    </row>
    <row r="13" spans="1:16" ht="18" x14ac:dyDescent="0.4">
      <c r="A13" s="3">
        <v>1971</v>
      </c>
      <c r="B13" s="21">
        <v>3269.154888239917</v>
      </c>
      <c r="C13" s="21">
        <v>1366.4975234071674</v>
      </c>
      <c r="D13" s="21">
        <f t="shared" si="0"/>
        <v>1902.6573648327496</v>
      </c>
      <c r="E13" s="22"/>
      <c r="F13" s="29"/>
      <c r="G13" s="22"/>
      <c r="H13" s="22"/>
      <c r="I13" s="22"/>
      <c r="J13" s="22"/>
      <c r="K13" s="22"/>
      <c r="L13" s="22"/>
      <c r="M13" s="31"/>
    </row>
    <row r="14" spans="1:16" ht="18" x14ac:dyDescent="0.4">
      <c r="A14" s="3">
        <v>1972</v>
      </c>
      <c r="B14" s="21">
        <v>3660.8674543854981</v>
      </c>
      <c r="C14" s="21">
        <v>1399.0806274681743</v>
      </c>
      <c r="D14" s="21">
        <f t="shared" si="0"/>
        <v>2261.7868269173241</v>
      </c>
      <c r="E14" s="22"/>
      <c r="F14" s="29"/>
      <c r="G14" s="22"/>
      <c r="H14" s="22"/>
      <c r="I14" s="22"/>
      <c r="J14" s="22"/>
      <c r="K14" s="22"/>
      <c r="L14" s="22"/>
      <c r="M14" s="31"/>
    </row>
    <row r="15" spans="1:16" ht="18" x14ac:dyDescent="0.4">
      <c r="A15" s="3">
        <v>1973</v>
      </c>
      <c r="B15" s="21">
        <v>4250.7661828838254</v>
      </c>
      <c r="C15" s="21">
        <v>1424.6981597925637</v>
      </c>
      <c r="D15" s="21">
        <f t="shared" si="0"/>
        <v>2826.0680230912617</v>
      </c>
      <c r="E15" s="22"/>
      <c r="F15" s="29"/>
      <c r="G15" s="22"/>
      <c r="H15" s="22"/>
      <c r="I15" s="22"/>
      <c r="J15" s="22"/>
      <c r="K15" s="22"/>
      <c r="L15" s="22"/>
      <c r="M15" s="31"/>
    </row>
    <row r="16" spans="1:16" ht="18" x14ac:dyDescent="0.4">
      <c r="A16" s="3">
        <v>1974</v>
      </c>
      <c r="B16" s="21">
        <v>5245.0378596436194</v>
      </c>
      <c r="C16" s="21">
        <v>1525.641571780335</v>
      </c>
      <c r="D16" s="21">
        <f t="shared" si="0"/>
        <v>3719.3962878632847</v>
      </c>
      <c r="E16" s="22"/>
      <c r="F16" s="29"/>
      <c r="G16" s="22"/>
      <c r="H16" s="22"/>
      <c r="I16" s="22"/>
      <c r="J16" s="22"/>
      <c r="K16" s="22"/>
      <c r="L16" s="22"/>
      <c r="M16" s="31"/>
    </row>
    <row r="17" spans="1:13" ht="18" x14ac:dyDescent="0.4">
      <c r="A17" s="3">
        <v>1975</v>
      </c>
      <c r="B17" s="21">
        <v>6791.211448168242</v>
      </c>
      <c r="C17" s="21">
        <v>1627.9642116402977</v>
      </c>
      <c r="D17" s="21">
        <f t="shared" si="0"/>
        <v>5163.2472365279446</v>
      </c>
      <c r="E17" s="22"/>
      <c r="F17" s="29"/>
      <c r="G17" s="22"/>
      <c r="H17" s="22"/>
      <c r="I17" s="22"/>
      <c r="J17" s="22"/>
      <c r="K17" s="22"/>
      <c r="L17" s="22"/>
      <c r="M17" s="31"/>
    </row>
    <row r="18" spans="1:13" ht="18" x14ac:dyDescent="0.4">
      <c r="A18" s="3">
        <v>1976</v>
      </c>
      <c r="B18" s="21">
        <v>8633.803541658217</v>
      </c>
      <c r="C18" s="21">
        <v>1679.1905938537154</v>
      </c>
      <c r="D18" s="21">
        <f t="shared" si="0"/>
        <v>6954.6129478045013</v>
      </c>
      <c r="E18" s="22"/>
      <c r="F18" s="29"/>
      <c r="G18" s="22"/>
      <c r="H18" s="22"/>
      <c r="I18" s="22"/>
      <c r="J18" s="22"/>
      <c r="K18" s="22"/>
      <c r="L18" s="22"/>
      <c r="M18" s="31"/>
    </row>
    <row r="19" spans="1:13" ht="18" x14ac:dyDescent="0.4">
      <c r="A19" s="3">
        <v>1977</v>
      </c>
      <c r="B19" s="21">
        <v>11054.684489099453</v>
      </c>
      <c r="C19" s="21">
        <v>1830.664545389043</v>
      </c>
      <c r="D19" s="21">
        <f t="shared" si="0"/>
        <v>9224.0199437104093</v>
      </c>
      <c r="E19" s="22"/>
      <c r="F19" s="29"/>
      <c r="G19" s="22"/>
      <c r="H19" s="22"/>
      <c r="I19" s="22"/>
      <c r="J19" s="22"/>
      <c r="K19" s="22"/>
      <c r="L19" s="22"/>
      <c r="M19" s="31"/>
    </row>
    <row r="20" spans="1:13" ht="18" x14ac:dyDescent="0.4">
      <c r="A20" s="3">
        <v>1978</v>
      </c>
      <c r="B20" s="21">
        <v>14289.084504230766</v>
      </c>
      <c r="C20" s="21">
        <v>2051.1420996591319</v>
      </c>
      <c r="D20" s="21">
        <f t="shared" si="0"/>
        <v>12237.942404571635</v>
      </c>
      <c r="E20" s="22"/>
      <c r="F20" s="29"/>
      <c r="G20" s="22"/>
      <c r="H20" s="22"/>
      <c r="I20" s="22"/>
      <c r="J20" s="22"/>
      <c r="K20" s="22"/>
      <c r="L20" s="22"/>
      <c r="M20" s="31"/>
    </row>
    <row r="21" spans="1:13" ht="15.75" customHeight="1" x14ac:dyDescent="0.4">
      <c r="A21" s="3">
        <v>1979</v>
      </c>
      <c r="B21" s="21">
        <v>18013.980370953472</v>
      </c>
      <c r="C21" s="21">
        <v>2441.3405087194183</v>
      </c>
      <c r="D21" s="21">
        <f t="shared" si="0"/>
        <v>15572.639862234053</v>
      </c>
      <c r="E21" s="22"/>
      <c r="F21" s="29"/>
      <c r="G21" s="22"/>
      <c r="H21" s="22"/>
      <c r="I21" s="22"/>
      <c r="J21" s="22"/>
      <c r="K21" s="22"/>
      <c r="L21" s="22"/>
      <c r="M21" s="31"/>
    </row>
    <row r="22" spans="1:13" ht="15.75" customHeight="1" x14ac:dyDescent="0.4">
      <c r="A22" s="3">
        <v>1980</v>
      </c>
      <c r="B22" s="21">
        <v>22298.201521764906</v>
      </c>
      <c r="C22" s="21">
        <v>3193.1182429402243</v>
      </c>
      <c r="D22" s="21">
        <f t="shared" si="0"/>
        <v>19105.083278824681</v>
      </c>
      <c r="E22" s="22"/>
      <c r="F22" s="29"/>
      <c r="G22" s="22"/>
      <c r="H22" s="22"/>
      <c r="I22" s="22"/>
      <c r="J22" s="22"/>
      <c r="K22" s="22"/>
      <c r="L22" s="22"/>
      <c r="M22" s="31"/>
    </row>
    <row r="23" spans="1:13" ht="15.75" customHeight="1" x14ac:dyDescent="0.4">
      <c r="A23" s="3">
        <v>1981</v>
      </c>
      <c r="B23" s="21">
        <v>26603.030649758206</v>
      </c>
      <c r="C23" s="21">
        <v>4045.6429685076646</v>
      </c>
      <c r="D23" s="21">
        <f t="shared" si="0"/>
        <v>22557.38768125054</v>
      </c>
      <c r="E23" s="22"/>
      <c r="F23" s="29"/>
      <c r="G23" s="22"/>
      <c r="H23" s="22"/>
      <c r="I23" s="22"/>
      <c r="J23" s="22"/>
      <c r="K23" s="22"/>
      <c r="L23" s="22"/>
      <c r="M23" s="31"/>
    </row>
    <row r="24" spans="1:13" ht="15.75" customHeight="1" x14ac:dyDescent="0.4">
      <c r="A24" s="3">
        <v>1982</v>
      </c>
      <c r="B24" s="21">
        <v>30959.41236221556</v>
      </c>
      <c r="C24" s="21">
        <v>4996.3142730058735</v>
      </c>
      <c r="D24" s="21">
        <f t="shared" si="0"/>
        <v>25963.098089209685</v>
      </c>
      <c r="E24" s="22"/>
      <c r="F24" s="29"/>
      <c r="G24" s="22"/>
      <c r="H24" s="22"/>
      <c r="I24" s="22"/>
      <c r="J24" s="22"/>
      <c r="K24" s="22"/>
      <c r="L24" s="22"/>
      <c r="M24" s="31"/>
    </row>
    <row r="25" spans="1:13" ht="15.75" customHeight="1" x14ac:dyDescent="0.4">
      <c r="A25" s="3">
        <v>1983</v>
      </c>
      <c r="B25" s="21">
        <v>41168.195040881343</v>
      </c>
      <c r="C25" s="21">
        <v>5632.9611932306452</v>
      </c>
      <c r="D25" s="21">
        <f t="shared" si="0"/>
        <v>35535.233847650699</v>
      </c>
      <c r="E25" s="22"/>
      <c r="F25" s="29"/>
      <c r="G25" s="22"/>
      <c r="H25" s="22"/>
      <c r="I25" s="22"/>
      <c r="J25" s="22"/>
      <c r="K25" s="22"/>
      <c r="L25" s="22"/>
      <c r="M25" s="31"/>
    </row>
    <row r="26" spans="1:13" ht="15.75" customHeight="1" x14ac:dyDescent="0.4">
      <c r="A26" s="3">
        <v>1984</v>
      </c>
      <c r="B26" s="21">
        <v>53135.083328716413</v>
      </c>
      <c r="C26" s="21">
        <v>6434.5316679104753</v>
      </c>
      <c r="D26" s="21">
        <f t="shared" si="0"/>
        <v>46700.551660805941</v>
      </c>
      <c r="E26" s="22"/>
      <c r="F26" s="29"/>
      <c r="G26" s="22"/>
      <c r="H26" s="22"/>
      <c r="I26" s="22"/>
      <c r="J26" s="22"/>
      <c r="K26" s="22"/>
      <c r="L26" s="22"/>
      <c r="M26" s="31"/>
    </row>
    <row r="27" spans="1:13" ht="15.75" customHeight="1" x14ac:dyDescent="0.4">
      <c r="A27" s="3">
        <v>1985</v>
      </c>
      <c r="B27" s="21">
        <v>61778.133194536</v>
      </c>
      <c r="C27" s="21">
        <v>7206.3803101004323</v>
      </c>
      <c r="D27" s="21">
        <f t="shared" si="0"/>
        <v>54571.752884435569</v>
      </c>
      <c r="E27" s="22"/>
      <c r="F27" s="29"/>
      <c r="G27" s="22"/>
      <c r="H27" s="22"/>
      <c r="I27" s="22"/>
      <c r="J27" s="22"/>
      <c r="K27" s="22"/>
      <c r="L27" s="22"/>
      <c r="M27" s="31"/>
    </row>
    <row r="28" spans="1:13" ht="15.75" customHeight="1" x14ac:dyDescent="0.4">
      <c r="A28" s="3">
        <v>1986</v>
      </c>
      <c r="B28" s="21">
        <v>81071.18575805056</v>
      </c>
      <c r="C28" s="21">
        <v>8297.0274123303952</v>
      </c>
      <c r="D28" s="21">
        <f t="shared" si="0"/>
        <v>72774.158345720163</v>
      </c>
      <c r="E28" s="22"/>
      <c r="F28" s="29"/>
      <c r="G28" s="22"/>
      <c r="H28" s="22"/>
      <c r="I28" s="22"/>
      <c r="J28" s="22"/>
      <c r="K28" s="22"/>
      <c r="L28" s="22"/>
      <c r="M28" s="31"/>
    </row>
    <row r="29" spans="1:13" ht="15.75" customHeight="1" x14ac:dyDescent="0.4">
      <c r="A29" s="3">
        <v>1987</v>
      </c>
      <c r="B29" s="21">
        <v>117855.31308195816</v>
      </c>
      <c r="C29" s="21">
        <v>10943.311844138692</v>
      </c>
      <c r="D29" s="21">
        <f t="shared" si="0"/>
        <v>106912.00123781947</v>
      </c>
      <c r="E29" s="22"/>
      <c r="F29" s="29"/>
      <c r="G29" s="22"/>
      <c r="H29" s="22"/>
      <c r="I29" s="22"/>
      <c r="J29" s="22"/>
      <c r="K29" s="22"/>
      <c r="L29" s="22"/>
      <c r="M29" s="31"/>
    </row>
    <row r="30" spans="1:13" ht="15.75" customHeight="1" x14ac:dyDescent="0.4">
      <c r="A30" s="3">
        <v>1988</v>
      </c>
      <c r="B30" s="21">
        <v>154851.85443555083</v>
      </c>
      <c r="C30" s="21">
        <v>14661.254216879537</v>
      </c>
      <c r="D30" s="21">
        <f t="shared" si="0"/>
        <v>140190.60021867129</v>
      </c>
      <c r="E30" s="22"/>
      <c r="F30" s="29"/>
      <c r="G30" s="22"/>
      <c r="H30" s="22"/>
      <c r="I30" s="22"/>
      <c r="J30" s="22"/>
      <c r="K30" s="22"/>
      <c r="L30" s="22"/>
      <c r="M30" s="31"/>
    </row>
    <row r="31" spans="1:13" ht="15.75" customHeight="1" x14ac:dyDescent="0.4">
      <c r="A31" s="3">
        <v>1989</v>
      </c>
      <c r="B31" s="21">
        <v>250461.98199417323</v>
      </c>
      <c r="C31" s="21">
        <v>28199.162483001721</v>
      </c>
      <c r="D31" s="21">
        <f t="shared" si="0"/>
        <v>222262.81951117152</v>
      </c>
      <c r="E31" s="22"/>
      <c r="F31" s="29"/>
      <c r="G31" s="22"/>
      <c r="H31" s="22"/>
      <c r="I31" s="22"/>
      <c r="J31" s="22"/>
      <c r="K31" s="22"/>
      <c r="L31" s="22"/>
      <c r="M31" s="31"/>
    </row>
    <row r="32" spans="1:13" ht="15.75" customHeight="1" x14ac:dyDescent="0.4">
      <c r="A32" s="3">
        <v>1990</v>
      </c>
      <c r="B32" s="21">
        <v>327624.26637109008</v>
      </c>
      <c r="C32" s="21">
        <v>42177.767711846391</v>
      </c>
      <c r="D32" s="21">
        <f t="shared" si="0"/>
        <v>285446.49865924369</v>
      </c>
      <c r="E32" s="22"/>
      <c r="F32" s="29"/>
      <c r="G32" s="22"/>
      <c r="H32" s="22"/>
      <c r="I32" s="22"/>
      <c r="J32" s="22"/>
      <c r="K32" s="22"/>
      <c r="L32" s="22"/>
      <c r="M32" s="31"/>
    </row>
    <row r="33" spans="1:13" ht="15.75" customHeight="1" x14ac:dyDescent="0.4">
      <c r="A33" s="3">
        <v>1991</v>
      </c>
      <c r="B33" s="21">
        <v>419798.89796048019</v>
      </c>
      <c r="C33" s="21">
        <v>62093.016979482185</v>
      </c>
      <c r="D33" s="21">
        <f t="shared" si="0"/>
        <v>357705.88098099799</v>
      </c>
      <c r="E33" s="22"/>
      <c r="F33" s="29"/>
      <c r="G33" s="22"/>
      <c r="H33" s="22"/>
      <c r="I33" s="22"/>
      <c r="J33" s="22"/>
      <c r="K33" s="22"/>
      <c r="L33" s="22"/>
      <c r="M33" s="31"/>
    </row>
    <row r="34" spans="1:13" ht="15.75" customHeight="1" x14ac:dyDescent="0.4">
      <c r="A34" s="3">
        <v>1992</v>
      </c>
      <c r="B34" s="21">
        <v>541906.27388336556</v>
      </c>
      <c r="C34" s="21">
        <v>89510.785595036039</v>
      </c>
      <c r="D34" s="21">
        <f t="shared" ref="D34:D56" si="1">B34-C34</f>
        <v>452395.48828832951</v>
      </c>
      <c r="E34" s="22"/>
      <c r="F34" s="29"/>
      <c r="G34" s="22"/>
      <c r="H34" s="22"/>
      <c r="I34" s="22"/>
      <c r="J34" s="22"/>
      <c r="K34" s="22"/>
      <c r="L34" s="22"/>
      <c r="M34" s="31"/>
    </row>
    <row r="35" spans="1:13" ht="15.75" customHeight="1" x14ac:dyDescent="0.4">
      <c r="A35" s="3">
        <v>1993</v>
      </c>
      <c r="B35" s="21">
        <v>748473.12359946419</v>
      </c>
      <c r="C35" s="21">
        <v>129739.29022941946</v>
      </c>
      <c r="D35" s="21">
        <f t="shared" si="1"/>
        <v>618733.83337004471</v>
      </c>
      <c r="E35" s="22"/>
      <c r="F35" s="29"/>
      <c r="G35" s="22"/>
      <c r="H35" s="22"/>
      <c r="I35" s="22"/>
      <c r="J35" s="22"/>
      <c r="K35" s="22"/>
      <c r="L35" s="22"/>
      <c r="M35" s="31"/>
    </row>
    <row r="36" spans="1:13" ht="15.75" customHeight="1" x14ac:dyDescent="0.4">
      <c r="A36" s="3">
        <v>1994</v>
      </c>
      <c r="B36" s="21">
        <v>1311053.6580226424</v>
      </c>
      <c r="C36" s="21">
        <v>224309.4508179425</v>
      </c>
      <c r="D36" s="21">
        <f t="shared" si="1"/>
        <v>1086744.2072047</v>
      </c>
      <c r="E36" s="22"/>
      <c r="F36" s="29"/>
      <c r="G36" s="22"/>
      <c r="H36" s="22"/>
      <c r="I36" s="22"/>
      <c r="J36" s="22"/>
      <c r="K36" s="22"/>
      <c r="L36" s="22"/>
      <c r="M36" s="31"/>
    </row>
    <row r="37" spans="1:13" ht="15.75" customHeight="1" x14ac:dyDescent="0.4">
      <c r="A37" s="3">
        <v>1995</v>
      </c>
      <c r="B37" s="21">
        <v>1852699.317274896</v>
      </c>
      <c r="C37" s="21">
        <v>385512.51548588055</v>
      </c>
      <c r="D37" s="21">
        <f t="shared" si="1"/>
        <v>1467186.8017890155</v>
      </c>
      <c r="E37" s="22"/>
      <c r="F37" s="29"/>
      <c r="G37" s="22"/>
      <c r="H37" s="22"/>
      <c r="I37" s="22"/>
      <c r="J37" s="22"/>
      <c r="K37" s="22"/>
      <c r="L37" s="22"/>
      <c r="M37" s="31"/>
    </row>
    <row r="38" spans="1:13" ht="15.75" customHeight="1" x14ac:dyDescent="0.4">
      <c r="A38" s="3">
        <v>1996</v>
      </c>
      <c r="B38" s="21">
        <v>4338062.0128493961</v>
      </c>
      <c r="C38" s="21">
        <v>839955.2942519614</v>
      </c>
      <c r="D38" s="21">
        <f t="shared" si="1"/>
        <v>3498106.7185974345</v>
      </c>
      <c r="E38" s="22"/>
      <c r="F38" s="29"/>
      <c r="G38" s="22"/>
      <c r="H38" s="22"/>
      <c r="I38" s="22"/>
      <c r="J38" s="22"/>
      <c r="K38" s="22"/>
      <c r="L38" s="22"/>
      <c r="M38" s="31"/>
    </row>
    <row r="39" spans="1:13" ht="15.75" customHeight="1" x14ac:dyDescent="0.4">
      <c r="A39" s="3">
        <v>1997</v>
      </c>
      <c r="B39" s="21">
        <v>5819893.4456075523</v>
      </c>
      <c r="C39" s="21">
        <v>1358322.4908859911</v>
      </c>
      <c r="D39" s="21">
        <f t="shared" si="1"/>
        <v>4461570.9547215607</v>
      </c>
      <c r="E39" s="22"/>
      <c r="F39" s="29"/>
      <c r="G39" s="22"/>
      <c r="H39" s="22"/>
      <c r="I39" s="22"/>
      <c r="J39" s="22"/>
      <c r="K39" s="22"/>
      <c r="L39" s="22"/>
      <c r="M39" s="31"/>
    </row>
    <row r="40" spans="1:13" ht="15.75" customHeight="1" x14ac:dyDescent="0.4">
      <c r="A40" s="3">
        <v>1998</v>
      </c>
      <c r="B40" s="21">
        <v>7527820.7233762452</v>
      </c>
      <c r="C40" s="21">
        <v>1976802.2003353692</v>
      </c>
      <c r="D40" s="21">
        <f t="shared" si="1"/>
        <v>5551018.5230408758</v>
      </c>
      <c r="E40" s="22"/>
      <c r="F40" s="29"/>
      <c r="G40" s="22"/>
      <c r="H40" s="22"/>
      <c r="I40" s="22"/>
      <c r="J40" s="22"/>
      <c r="K40" s="22"/>
      <c r="L40" s="22"/>
      <c r="M40" s="31"/>
    </row>
    <row r="41" spans="1:13" ht="15.75" customHeight="1" x14ac:dyDescent="0.4">
      <c r="A41" s="3">
        <v>1999</v>
      </c>
      <c r="B41" s="21">
        <v>8991166.6797524169</v>
      </c>
      <c r="C41" s="21">
        <v>2535320.5765550393</v>
      </c>
      <c r="D41" s="21">
        <f t="shared" si="1"/>
        <v>6455846.1031973772</v>
      </c>
      <c r="E41" s="22"/>
      <c r="F41" s="29"/>
      <c r="G41" s="22"/>
      <c r="H41" s="22"/>
      <c r="I41" s="22"/>
      <c r="J41" s="22"/>
      <c r="K41" s="22"/>
      <c r="L41" s="22"/>
      <c r="M41" s="31"/>
    </row>
    <row r="42" spans="1:13" ht="15.75" customHeight="1" x14ac:dyDescent="0.4">
      <c r="A42" s="3">
        <v>2000</v>
      </c>
      <c r="B42" s="21">
        <v>10738960.524579652</v>
      </c>
      <c r="C42" s="21">
        <v>3027416.970190302</v>
      </c>
      <c r="D42" s="21">
        <f t="shared" si="1"/>
        <v>7711543.5543893501</v>
      </c>
      <c r="E42" s="22"/>
      <c r="F42" s="29"/>
      <c r="G42" s="22"/>
      <c r="H42" s="22"/>
      <c r="I42" s="22"/>
      <c r="J42" s="22"/>
      <c r="K42" s="22"/>
      <c r="L42" s="22"/>
      <c r="M42" s="31"/>
    </row>
    <row r="43" spans="1:13" ht="15.75" customHeight="1" x14ac:dyDescent="0.4">
      <c r="A43" s="3">
        <v>2001</v>
      </c>
      <c r="B43" s="21">
        <v>12462305.726511035</v>
      </c>
      <c r="C43" s="21">
        <v>3524717.189808181</v>
      </c>
      <c r="D43" s="21">
        <f t="shared" si="1"/>
        <v>8937588.5367028546</v>
      </c>
      <c r="E43" s="22"/>
      <c r="F43" s="29"/>
      <c r="G43" s="22"/>
      <c r="H43" s="22"/>
      <c r="I43" s="22"/>
      <c r="J43" s="22"/>
      <c r="K43" s="22"/>
      <c r="L43" s="22"/>
      <c r="M43" s="31"/>
    </row>
    <row r="44" spans="1:13" ht="15.75" customHeight="1" x14ac:dyDescent="0.4">
      <c r="A44" s="3">
        <v>2002</v>
      </c>
      <c r="B44" s="21">
        <v>17194453.371989738</v>
      </c>
      <c r="C44" s="21">
        <v>4562914.1609912058</v>
      </c>
      <c r="D44" s="21">
        <f t="shared" si="1"/>
        <v>12631539.210998531</v>
      </c>
      <c r="E44" s="22"/>
      <c r="F44" s="29"/>
      <c r="G44" s="22"/>
      <c r="H44" s="22"/>
      <c r="I44" s="22"/>
      <c r="J44" s="22"/>
      <c r="K44" s="22"/>
      <c r="L44" s="22"/>
      <c r="M44" s="31"/>
    </row>
    <row r="45" spans="1:13" ht="15.75" customHeight="1" x14ac:dyDescent="0.4">
      <c r="A45" s="3">
        <v>2003</v>
      </c>
      <c r="B45" s="21">
        <v>24255606.021992885</v>
      </c>
      <c r="C45" s="21">
        <v>6154508.1542310743</v>
      </c>
      <c r="D45" s="21">
        <f t="shared" si="1"/>
        <v>18101097.867761809</v>
      </c>
      <c r="E45" s="22"/>
      <c r="F45" s="29"/>
      <c r="G45" s="22"/>
      <c r="H45" s="22"/>
      <c r="I45" s="22"/>
      <c r="J45" s="22"/>
      <c r="K45" s="22"/>
      <c r="L45" s="22"/>
      <c r="M45" s="31"/>
    </row>
    <row r="46" spans="1:13" ht="15.75" customHeight="1" x14ac:dyDescent="0.4">
      <c r="A46" s="3">
        <v>2004</v>
      </c>
      <c r="B46" s="21">
        <v>31327784.562907375</v>
      </c>
      <c r="C46" s="21">
        <v>7929873.6825215109</v>
      </c>
      <c r="D46" s="21">
        <f t="shared" si="1"/>
        <v>23397910.880385865</v>
      </c>
      <c r="E46" s="22"/>
      <c r="F46" s="29"/>
      <c r="G46" s="22"/>
      <c r="H46" s="22"/>
      <c r="I46" s="22"/>
      <c r="J46" s="22"/>
      <c r="K46" s="22"/>
      <c r="L46" s="22"/>
      <c r="M46" s="31"/>
    </row>
    <row r="47" spans="1:13" ht="15.75" customHeight="1" x14ac:dyDescent="0.4">
      <c r="A47" s="3">
        <v>2005</v>
      </c>
      <c r="B47" s="21">
        <v>37364001.87360926</v>
      </c>
      <c r="C47" s="21">
        <v>9835977.7984151449</v>
      </c>
      <c r="D47" s="21">
        <f t="shared" si="1"/>
        <v>27528024.075194113</v>
      </c>
      <c r="E47" s="22"/>
      <c r="F47" s="29"/>
      <c r="G47" s="22"/>
      <c r="H47" s="22"/>
      <c r="I47" s="22"/>
      <c r="J47" s="22"/>
      <c r="K47" s="22"/>
      <c r="L47" s="22"/>
      <c r="M47" s="31"/>
    </row>
    <row r="48" spans="1:13" ht="15.75" customHeight="1" x14ac:dyDescent="0.4">
      <c r="A48" s="3">
        <v>2006</v>
      </c>
      <c r="B48" s="21">
        <v>43515919.255763374</v>
      </c>
      <c r="C48" s="21">
        <v>12466003.48340565</v>
      </c>
      <c r="D48" s="21">
        <f t="shared" si="1"/>
        <v>31049915.772357725</v>
      </c>
      <c r="E48" s="22"/>
      <c r="F48" s="29"/>
      <c r="G48" s="22"/>
      <c r="H48" s="22"/>
      <c r="I48" s="22"/>
      <c r="J48" s="22"/>
      <c r="K48" s="22"/>
      <c r="L48" s="22"/>
      <c r="M48" s="31"/>
    </row>
    <row r="49" spans="1:13" ht="15.75" customHeight="1" x14ac:dyDescent="0.4">
      <c r="A49" s="3">
        <v>2007</v>
      </c>
      <c r="B49" s="21">
        <v>52250847.32113383</v>
      </c>
      <c r="C49" s="21">
        <v>17343239.713101685</v>
      </c>
      <c r="D49" s="21">
        <f t="shared" si="1"/>
        <v>34907607.608032145</v>
      </c>
      <c r="E49" s="22"/>
      <c r="F49" s="29"/>
      <c r="G49" s="22"/>
      <c r="H49" s="22"/>
      <c r="I49" s="22"/>
      <c r="J49" s="22"/>
      <c r="K49" s="22"/>
      <c r="L49" s="22"/>
      <c r="M49" s="31"/>
    </row>
    <row r="50" spans="1:13" ht="15.75" customHeight="1" x14ac:dyDescent="0.4">
      <c r="A50" s="3">
        <v>2008</v>
      </c>
      <c r="B50" s="21">
        <v>65378621.664043359</v>
      </c>
      <c r="C50" s="21">
        <v>27200105.522962116</v>
      </c>
      <c r="D50" s="21">
        <f t="shared" si="1"/>
        <v>38178516.141081244</v>
      </c>
      <c r="E50" s="22"/>
      <c r="F50" s="29"/>
      <c r="G50" s="22"/>
      <c r="H50" s="22"/>
      <c r="I50" s="22"/>
      <c r="J50" s="22"/>
      <c r="K50" s="22"/>
      <c r="L50" s="22"/>
      <c r="M50" s="31"/>
    </row>
    <row r="51" spans="1:13" ht="15.75" customHeight="1" x14ac:dyDescent="0.4">
      <c r="A51" s="3">
        <v>2009</v>
      </c>
      <c r="B51" s="21">
        <v>83819830.696129531</v>
      </c>
      <c r="C51" s="21">
        <v>38892295.468544625</v>
      </c>
      <c r="D51" s="21">
        <f t="shared" si="1"/>
        <v>44927535.227584906</v>
      </c>
      <c r="E51" s="22"/>
      <c r="F51" s="29"/>
      <c r="G51" s="22"/>
      <c r="H51" s="22"/>
      <c r="I51" s="22"/>
      <c r="J51" s="22"/>
      <c r="K51" s="22"/>
      <c r="L51" s="22"/>
      <c r="M51" s="31"/>
    </row>
    <row r="52" spans="1:13" ht="15.75" customHeight="1" x14ac:dyDescent="0.4">
      <c r="A52" s="3">
        <v>2010</v>
      </c>
      <c r="B52" s="21">
        <v>107424476.7955842</v>
      </c>
      <c r="C52" s="21">
        <v>57507244.524838164</v>
      </c>
      <c r="D52" s="21">
        <f t="shared" si="1"/>
        <v>49917232.270746037</v>
      </c>
      <c r="E52" s="22"/>
      <c r="F52" s="29"/>
      <c r="G52" s="22"/>
      <c r="H52" s="22"/>
      <c r="I52" s="22"/>
      <c r="J52" s="22"/>
      <c r="K52" s="22"/>
      <c r="L52" s="22"/>
      <c r="M52" s="31"/>
    </row>
    <row r="53" spans="1:13" ht="15.75" customHeight="1" x14ac:dyDescent="0.4">
      <c r="A53" s="3">
        <v>2011</v>
      </c>
      <c r="B53" s="21">
        <v>136569695.9448666</v>
      </c>
      <c r="C53" s="21">
        <v>83875472.769560456</v>
      </c>
      <c r="D53" s="21">
        <f t="shared" si="1"/>
        <v>52694223.175306141</v>
      </c>
      <c r="E53" s="22"/>
      <c r="F53" s="29"/>
      <c r="G53" s="22"/>
      <c r="H53" s="22"/>
      <c r="I53" s="22"/>
      <c r="J53" s="22"/>
      <c r="K53" s="22"/>
      <c r="L53" s="22"/>
      <c r="M53" s="31"/>
    </row>
    <row r="54" spans="1:13" ht="15.75" customHeight="1" x14ac:dyDescent="0.4">
      <c r="A54" s="3">
        <v>2012</v>
      </c>
      <c r="B54" s="21">
        <v>161211706.87501934</v>
      </c>
      <c r="C54" s="21">
        <v>118490699.67511241</v>
      </c>
      <c r="D54" s="21">
        <f t="shared" si="1"/>
        <v>42721007.19990693</v>
      </c>
      <c r="E54" s="22"/>
      <c r="F54" s="29"/>
      <c r="G54" s="22"/>
      <c r="H54" s="22"/>
      <c r="I54" s="22"/>
      <c r="J54" s="22"/>
      <c r="K54" s="22"/>
      <c r="L54" s="22"/>
      <c r="M54" s="31"/>
    </row>
    <row r="55" spans="1:13" ht="15.75" customHeight="1" x14ac:dyDescent="0.4">
      <c r="A55" s="3">
        <v>2013</v>
      </c>
      <c r="B55" s="21">
        <v>278568342.54937887</v>
      </c>
      <c r="C55" s="21">
        <v>169761323.23019892</v>
      </c>
      <c r="D55" s="21">
        <f t="shared" si="1"/>
        <v>108807019.31917995</v>
      </c>
      <c r="E55" s="22"/>
      <c r="F55" s="29"/>
      <c r="G55" s="22"/>
      <c r="H55" s="22"/>
      <c r="I55" s="22"/>
      <c r="J55" s="22"/>
      <c r="K55" s="22"/>
      <c r="L55" s="22"/>
      <c r="M55" s="31"/>
    </row>
    <row r="56" spans="1:13" ht="15.75" customHeight="1" x14ac:dyDescent="0.4">
      <c r="A56" s="3">
        <v>2014</v>
      </c>
      <c r="B56" s="21">
        <v>456517230.21340227</v>
      </c>
      <c r="C56" s="21">
        <v>280315618.36770296</v>
      </c>
      <c r="D56" s="21">
        <f t="shared" si="1"/>
        <v>176201611.84569931</v>
      </c>
      <c r="E56" s="22"/>
      <c r="F56" s="29"/>
      <c r="G56" s="22"/>
      <c r="H56" s="22"/>
      <c r="I56" s="22"/>
      <c r="J56" s="22"/>
      <c r="K56" s="22"/>
      <c r="L56" s="22"/>
      <c r="M56" s="31"/>
    </row>
    <row r="57" spans="1:13" ht="15.75" customHeight="1" x14ac:dyDescent="0.4">
      <c r="A57" s="3">
        <v>2015</v>
      </c>
      <c r="B57" s="21">
        <v>1682899102.4362714</v>
      </c>
      <c r="C57" s="28"/>
      <c r="D57" s="28"/>
      <c r="E57" s="22"/>
      <c r="F57" s="29"/>
      <c r="G57" s="22"/>
      <c r="H57" s="22"/>
      <c r="I57" s="22"/>
      <c r="J57" s="29"/>
      <c r="K57" s="29"/>
      <c r="L57" s="29"/>
      <c r="M57" s="31"/>
    </row>
    <row r="58" spans="1:13" ht="15.75" customHeight="1" x14ac:dyDescent="0.4">
      <c r="A58" s="3">
        <v>2016</v>
      </c>
      <c r="B58" s="21">
        <v>6215600665.1274004</v>
      </c>
      <c r="C58" s="28"/>
      <c r="D58" s="28"/>
      <c r="E58" s="22"/>
      <c r="F58" s="29"/>
      <c r="G58" s="22"/>
      <c r="H58" s="22"/>
      <c r="I58" s="22"/>
      <c r="J58" s="29"/>
      <c r="K58" s="29"/>
      <c r="L58" s="29"/>
      <c r="M58" s="31"/>
    </row>
    <row r="59" spans="1:13" ht="15.75" customHeight="1" x14ac:dyDescent="0.4">
      <c r="A59" s="3">
        <v>2017</v>
      </c>
      <c r="B59" s="21">
        <v>98171425591.909302</v>
      </c>
      <c r="C59" s="28"/>
      <c r="D59" s="28"/>
      <c r="E59" s="22"/>
      <c r="F59" s="29"/>
      <c r="G59" s="22"/>
      <c r="H59" s="22"/>
      <c r="I59" s="22"/>
      <c r="J59" s="22"/>
      <c r="K59" s="29"/>
      <c r="L59" s="29"/>
      <c r="M59" s="29"/>
    </row>
    <row r="60" spans="1:13" ht="15.75" customHeight="1" x14ac:dyDescent="0.4">
      <c r="A60" s="17"/>
      <c r="B60" s="28"/>
      <c r="C60" s="28"/>
      <c r="D60" s="28"/>
      <c r="E60" s="22"/>
      <c r="F60" s="29"/>
      <c r="G60" s="29"/>
      <c r="H60" s="29"/>
      <c r="I60" s="29"/>
      <c r="J60" s="29"/>
      <c r="K60" s="29"/>
      <c r="L60" s="29"/>
      <c r="M60" s="29"/>
    </row>
    <row r="61" spans="1:13" ht="15.75" customHeight="1" x14ac:dyDescent="0.4">
      <c r="A61" s="17"/>
      <c r="E61" s="32"/>
    </row>
    <row r="62" spans="1:13" ht="15.75" customHeight="1" x14ac:dyDescent="0.4">
      <c r="A62" s="17"/>
      <c r="E62" s="32"/>
    </row>
    <row r="63" spans="1:13" ht="15.75" customHeight="1" x14ac:dyDescent="0.4"/>
    <row r="64" spans="1:13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ColWidth="12.625" defaultRowHeight="15" customHeight="1" x14ac:dyDescent="0.4"/>
  <cols>
    <col min="1" max="1" width="7" style="16" customWidth="1"/>
    <col min="2" max="8" width="12.625" style="8"/>
    <col min="9" max="9" width="17.875" style="8" customWidth="1"/>
    <col min="10" max="10" width="18.875" style="8" customWidth="1"/>
    <col min="11" max="11" width="17.625" style="8" customWidth="1"/>
    <col min="12" max="12" width="12.625" style="8"/>
    <col min="13" max="13" width="20" style="8" bestFit="1" customWidth="1"/>
    <col min="14" max="14" width="17.75" style="8" customWidth="1"/>
    <col min="15" max="16384" width="12.625" style="8"/>
  </cols>
  <sheetData>
    <row r="1" spans="1:14" s="18" customFormat="1" ht="15" customHeight="1" x14ac:dyDescent="0.2">
      <c r="A1" s="19" t="s">
        <v>63</v>
      </c>
      <c r="B1" s="19" t="s">
        <v>70</v>
      </c>
      <c r="C1" s="19" t="s">
        <v>71</v>
      </c>
      <c r="D1" s="19" t="s">
        <v>72</v>
      </c>
      <c r="I1" s="45" t="s">
        <v>26</v>
      </c>
      <c r="J1" s="45" t="s">
        <v>27</v>
      </c>
      <c r="K1" s="45" t="s">
        <v>28</v>
      </c>
    </row>
    <row r="2" spans="1:14" ht="18" x14ac:dyDescent="0.4">
      <c r="A2" s="46">
        <v>1961</v>
      </c>
      <c r="B2" s="47">
        <v>8588.965882536977</v>
      </c>
      <c r="C2" s="47">
        <v>5053.4333526277287</v>
      </c>
      <c r="D2" s="47">
        <v>3535.5325299092501</v>
      </c>
      <c r="F2" s="8" t="b">
        <f>B2=I2</f>
        <v>1</v>
      </c>
      <c r="G2" s="33" t="b">
        <f>C2=J2</f>
        <v>1</v>
      </c>
      <c r="H2" s="8" t="b">
        <f>D2=K2</f>
        <v>1</v>
      </c>
      <c r="I2" s="15">
        <f>'1. PIB'!B3-'3. Remuneraciones'!B3-'5. Consumo capital fijo'!B3</f>
        <v>8588.965882536977</v>
      </c>
      <c r="J2" s="15">
        <f>'1. PIB'!C3-'3. Remuneraciones'!C3-'5. Consumo capital fijo'!C3</f>
        <v>5053.4333526277287</v>
      </c>
      <c r="K2" s="15">
        <f>'1. PIB'!D3-'3. Remuneraciones'!D3-'5. Consumo capital fijo'!D3</f>
        <v>3535.5325299092501</v>
      </c>
      <c r="M2" s="34"/>
      <c r="N2" s="34"/>
    </row>
    <row r="3" spans="1:14" ht="18" x14ac:dyDescent="0.4">
      <c r="A3" s="46">
        <v>1962</v>
      </c>
      <c r="B3" s="47">
        <v>10777.073733822977</v>
      </c>
      <c r="C3" s="47">
        <v>6219.3567237623956</v>
      </c>
      <c r="D3" s="47">
        <v>4557.7170100605817</v>
      </c>
      <c r="F3" s="8" t="b">
        <f t="shared" ref="F3:F55" si="0">B3=I3</f>
        <v>1</v>
      </c>
      <c r="G3" s="33" t="b">
        <f t="shared" ref="G3:G55" si="1">C3=J3</f>
        <v>1</v>
      </c>
      <c r="H3" s="8" t="b">
        <f t="shared" ref="H3:H55" si="2">D3=K3</f>
        <v>1</v>
      </c>
      <c r="I3" s="15">
        <f>'1. PIB'!B4-'3. Remuneraciones'!B4-'5. Consumo capital fijo'!B4</f>
        <v>10777.073733822977</v>
      </c>
      <c r="J3" s="15">
        <f>'1. PIB'!C4-'3. Remuneraciones'!C4-'5. Consumo capital fijo'!C4</f>
        <v>6219.3567237623956</v>
      </c>
      <c r="K3" s="15">
        <f>'1. PIB'!D4-'3. Remuneraciones'!D4-'5. Consumo capital fijo'!D4</f>
        <v>4557.7170100605817</v>
      </c>
    </row>
    <row r="4" spans="1:14" ht="18" x14ac:dyDescent="0.4">
      <c r="A4" s="46">
        <v>1963</v>
      </c>
      <c r="B4" s="47">
        <v>11783.837555020138</v>
      </c>
      <c r="C4" s="47">
        <v>6872.0514745783194</v>
      </c>
      <c r="D4" s="47">
        <v>4911.7860804418178</v>
      </c>
      <c r="F4" s="8" t="b">
        <f t="shared" si="0"/>
        <v>1</v>
      </c>
      <c r="G4" s="33" t="b">
        <f t="shared" si="1"/>
        <v>1</v>
      </c>
      <c r="H4" s="8" t="b">
        <f t="shared" si="2"/>
        <v>1</v>
      </c>
      <c r="I4" s="15">
        <f>'1. PIB'!B5-'3. Remuneraciones'!B5-'5. Consumo capital fijo'!B5</f>
        <v>11783.837555020138</v>
      </c>
      <c r="J4" s="15">
        <f>'1. PIB'!C5-'3. Remuneraciones'!C5-'5. Consumo capital fijo'!C5</f>
        <v>6872.0514745783194</v>
      </c>
      <c r="K4" s="15">
        <f>'1. PIB'!D5-'3. Remuneraciones'!D5-'5. Consumo capital fijo'!D5</f>
        <v>4911.7860804418178</v>
      </c>
    </row>
    <row r="5" spans="1:14" ht="18" x14ac:dyDescent="0.4">
      <c r="A5" s="46">
        <v>1964</v>
      </c>
      <c r="B5" s="47">
        <v>13334.484659338144</v>
      </c>
      <c r="C5" s="47">
        <v>6819.5451692521474</v>
      </c>
      <c r="D5" s="47">
        <v>6514.939490085997</v>
      </c>
      <c r="F5" s="8" t="b">
        <f t="shared" si="0"/>
        <v>1</v>
      </c>
      <c r="G5" s="33" t="b">
        <f t="shared" si="1"/>
        <v>1</v>
      </c>
      <c r="H5" s="8" t="b">
        <f t="shared" si="2"/>
        <v>1</v>
      </c>
      <c r="I5" s="15">
        <f>'1. PIB'!B6-'3. Remuneraciones'!B6-'5. Consumo capital fijo'!B6</f>
        <v>13334.484659338144</v>
      </c>
      <c r="J5" s="15">
        <f>'1. PIB'!C6-'3. Remuneraciones'!C6-'5. Consumo capital fijo'!C6</f>
        <v>6819.5451692521474</v>
      </c>
      <c r="K5" s="15">
        <f>'1. PIB'!D6-'3. Remuneraciones'!D6-'5. Consumo capital fijo'!D6</f>
        <v>6514.939490085997</v>
      </c>
    </row>
    <row r="6" spans="1:14" ht="18" x14ac:dyDescent="0.4">
      <c r="A6" s="46">
        <v>1965</v>
      </c>
      <c r="B6" s="47">
        <v>14507.58772226067</v>
      </c>
      <c r="C6" s="47">
        <v>6933.5833216659958</v>
      </c>
      <c r="D6" s="47">
        <v>7574.0044005946747</v>
      </c>
      <c r="F6" s="8" t="b">
        <f t="shared" si="0"/>
        <v>1</v>
      </c>
      <c r="G6" s="33" t="b">
        <f t="shared" si="1"/>
        <v>1</v>
      </c>
      <c r="H6" s="8" t="b">
        <f t="shared" si="2"/>
        <v>1</v>
      </c>
      <c r="I6" s="15">
        <f>'1. PIB'!B7-'3. Remuneraciones'!B7-'5. Consumo capital fijo'!B7</f>
        <v>14507.58772226067</v>
      </c>
      <c r="J6" s="15">
        <f>'1. PIB'!C7-'3. Remuneraciones'!C7-'5. Consumo capital fijo'!C7</f>
        <v>6933.5833216659958</v>
      </c>
      <c r="K6" s="15">
        <f>'1. PIB'!D7-'3. Remuneraciones'!D7-'5. Consumo capital fijo'!D7</f>
        <v>7574.0044005946747</v>
      </c>
    </row>
    <row r="7" spans="1:14" ht="18" x14ac:dyDescent="0.4">
      <c r="A7" s="46">
        <v>1966</v>
      </c>
      <c r="B7" s="47">
        <v>14622.251406561647</v>
      </c>
      <c r="C7" s="47">
        <v>6493.4695172725596</v>
      </c>
      <c r="D7" s="47">
        <v>8128.7818892890855</v>
      </c>
      <c r="F7" s="8" t="b">
        <f t="shared" si="0"/>
        <v>1</v>
      </c>
      <c r="G7" s="33" t="b">
        <f t="shared" si="1"/>
        <v>1</v>
      </c>
      <c r="H7" s="8" t="b">
        <f t="shared" si="2"/>
        <v>1</v>
      </c>
      <c r="I7" s="15">
        <f>'1. PIB'!B8-'3. Remuneraciones'!B8-'5. Consumo capital fijo'!B8</f>
        <v>14622.251406561647</v>
      </c>
      <c r="J7" s="15">
        <f>'1. PIB'!C8-'3. Remuneraciones'!C8-'5. Consumo capital fijo'!C8</f>
        <v>6493.4695172725596</v>
      </c>
      <c r="K7" s="15">
        <f>'1. PIB'!D8-'3. Remuneraciones'!D8-'5. Consumo capital fijo'!D8</f>
        <v>8128.7818892890855</v>
      </c>
    </row>
    <row r="8" spans="1:14" ht="18" x14ac:dyDescent="0.4">
      <c r="A8" s="46">
        <v>1967</v>
      </c>
      <c r="B8" s="47">
        <v>15194.4158362746</v>
      </c>
      <c r="C8" s="47">
        <v>6848.2494566723753</v>
      </c>
      <c r="D8" s="47">
        <v>8346.1663796022203</v>
      </c>
      <c r="F8" s="8" t="b">
        <f t="shared" si="0"/>
        <v>1</v>
      </c>
      <c r="G8" s="33" t="b">
        <f t="shared" si="1"/>
        <v>1</v>
      </c>
      <c r="H8" s="8" t="b">
        <f t="shared" si="2"/>
        <v>1</v>
      </c>
      <c r="I8" s="15">
        <f>'1. PIB'!B9-'3. Remuneraciones'!B9-'5. Consumo capital fijo'!B9</f>
        <v>15194.4158362746</v>
      </c>
      <c r="J8" s="15">
        <f>'1. PIB'!C9-'3. Remuneraciones'!C9-'5. Consumo capital fijo'!C9</f>
        <v>6848.2494566723753</v>
      </c>
      <c r="K8" s="15">
        <f>'1. PIB'!D9-'3. Remuneraciones'!D9-'5. Consumo capital fijo'!D9</f>
        <v>8346.1663796022203</v>
      </c>
    </row>
    <row r="9" spans="1:14" ht="18" x14ac:dyDescent="0.4">
      <c r="A9" s="46">
        <v>1968</v>
      </c>
      <c r="B9" s="47">
        <v>16878.710411465701</v>
      </c>
      <c r="C9" s="47">
        <v>7058.4314736031401</v>
      </c>
      <c r="D9" s="47">
        <v>9820.2789378625621</v>
      </c>
      <c r="F9" s="8" t="b">
        <f t="shared" si="0"/>
        <v>1</v>
      </c>
      <c r="G9" s="33" t="b">
        <f t="shared" si="1"/>
        <v>1</v>
      </c>
      <c r="H9" s="8" t="b">
        <f t="shared" si="2"/>
        <v>1</v>
      </c>
      <c r="I9" s="15">
        <f>'1. PIB'!B10-'3. Remuneraciones'!B10-'5. Consumo capital fijo'!B10</f>
        <v>16878.710411465701</v>
      </c>
      <c r="J9" s="15">
        <f>'1. PIB'!C10-'3. Remuneraciones'!C10-'5. Consumo capital fijo'!C10</f>
        <v>7058.4314736031401</v>
      </c>
      <c r="K9" s="15">
        <f>'1. PIB'!D10-'3. Remuneraciones'!D10-'5. Consumo capital fijo'!D10</f>
        <v>9820.2789378625621</v>
      </c>
    </row>
    <row r="10" spans="1:14" ht="18" x14ac:dyDescent="0.4">
      <c r="A10" s="46">
        <v>1969</v>
      </c>
      <c r="B10" s="47">
        <v>16501.060303692357</v>
      </c>
      <c r="C10" s="47">
        <v>5942.1299810539876</v>
      </c>
      <c r="D10" s="47">
        <v>10558.930322638371</v>
      </c>
      <c r="F10" s="8" t="b">
        <f t="shared" si="0"/>
        <v>1</v>
      </c>
      <c r="G10" s="33" t="b">
        <f t="shared" si="1"/>
        <v>1</v>
      </c>
      <c r="H10" s="8" t="b">
        <f t="shared" si="2"/>
        <v>1</v>
      </c>
      <c r="I10" s="15">
        <f>'1. PIB'!B11-'3. Remuneraciones'!B11-'5. Consumo capital fijo'!B11</f>
        <v>16501.060303692357</v>
      </c>
      <c r="J10" s="15">
        <f>'1. PIB'!C11-'3. Remuneraciones'!C11-'5. Consumo capital fijo'!C11</f>
        <v>5942.1299810539876</v>
      </c>
      <c r="K10" s="15">
        <f>'1. PIB'!D11-'3. Remuneraciones'!D11-'5. Consumo capital fijo'!D11</f>
        <v>10558.930322638371</v>
      </c>
    </row>
    <row r="11" spans="1:14" ht="18" x14ac:dyDescent="0.4">
      <c r="A11" s="46">
        <v>1970</v>
      </c>
      <c r="B11" s="47">
        <v>19135.363687012508</v>
      </c>
      <c r="C11" s="47">
        <v>6614.9767146011172</v>
      </c>
      <c r="D11" s="47">
        <v>12520.386972411396</v>
      </c>
      <c r="F11" s="8" t="b">
        <f t="shared" si="0"/>
        <v>1</v>
      </c>
      <c r="G11" s="33" t="b">
        <f t="shared" si="1"/>
        <v>1</v>
      </c>
      <c r="H11" s="8" t="b">
        <f t="shared" si="2"/>
        <v>1</v>
      </c>
      <c r="I11" s="15">
        <f>'1. PIB'!B12-'3. Remuneraciones'!B12-'5. Consumo capital fijo'!B12</f>
        <v>19135.363687012508</v>
      </c>
      <c r="J11" s="15">
        <f>'1. PIB'!C12-'3. Remuneraciones'!C12-'5. Consumo capital fijo'!C12</f>
        <v>6614.9767146011172</v>
      </c>
      <c r="K11" s="15">
        <f>'1. PIB'!D12-'3. Remuneraciones'!D12-'5. Consumo capital fijo'!D12</f>
        <v>12520.386972411396</v>
      </c>
    </row>
    <row r="12" spans="1:14" ht="18" x14ac:dyDescent="0.4">
      <c r="A12" s="46">
        <v>1971</v>
      </c>
      <c r="B12" s="47">
        <v>21425.327428958608</v>
      </c>
      <c r="C12" s="47">
        <v>7823.9711476806087</v>
      </c>
      <c r="D12" s="47">
        <v>13601.356281278004</v>
      </c>
      <c r="F12" s="8" t="b">
        <f t="shared" si="0"/>
        <v>1</v>
      </c>
      <c r="G12" s="33" t="b">
        <f t="shared" si="1"/>
        <v>1</v>
      </c>
      <c r="H12" s="8" t="b">
        <f t="shared" si="2"/>
        <v>1</v>
      </c>
      <c r="I12" s="15">
        <f>'1. PIB'!B13-'3. Remuneraciones'!B13-'5. Consumo capital fijo'!B13</f>
        <v>21425.327428958608</v>
      </c>
      <c r="J12" s="15">
        <f>'1. PIB'!C13-'3. Remuneraciones'!C13-'5. Consumo capital fijo'!C13</f>
        <v>7823.9711476806087</v>
      </c>
      <c r="K12" s="15">
        <f>'1. PIB'!D13-'3. Remuneraciones'!D13-'5. Consumo capital fijo'!D13</f>
        <v>13601.356281278004</v>
      </c>
    </row>
    <row r="13" spans="1:14" ht="18" x14ac:dyDescent="0.4">
      <c r="A13" s="46">
        <v>1972</v>
      </c>
      <c r="B13" s="47">
        <v>21877.739531769566</v>
      </c>
      <c r="C13" s="47">
        <v>7754.528934332171</v>
      </c>
      <c r="D13" s="47">
        <v>14123.210597437395</v>
      </c>
      <c r="F13" s="8" t="b">
        <f t="shared" si="0"/>
        <v>1</v>
      </c>
      <c r="G13" s="33" t="b">
        <f t="shared" si="1"/>
        <v>1</v>
      </c>
      <c r="H13" s="8" t="b">
        <f t="shared" si="2"/>
        <v>1</v>
      </c>
      <c r="I13" s="15">
        <f>'1. PIB'!B14-'3. Remuneraciones'!B14-'5. Consumo capital fijo'!B14</f>
        <v>21877.739531769566</v>
      </c>
      <c r="J13" s="15">
        <f>'1. PIB'!C14-'3. Remuneraciones'!C14-'5. Consumo capital fijo'!C14</f>
        <v>7754.528934332171</v>
      </c>
      <c r="K13" s="15">
        <f>'1. PIB'!D14-'3. Remuneraciones'!D14-'5. Consumo capital fijo'!D14</f>
        <v>14123.210597437395</v>
      </c>
    </row>
    <row r="14" spans="1:14" ht="18" x14ac:dyDescent="0.4">
      <c r="A14" s="46">
        <v>1973</v>
      </c>
      <c r="B14" s="47">
        <v>29902.936086231013</v>
      </c>
      <c r="C14" s="47">
        <v>12402.859930959978</v>
      </c>
      <c r="D14" s="47">
        <v>17500.076155271032</v>
      </c>
      <c r="F14" s="8" t="b">
        <f t="shared" si="0"/>
        <v>1</v>
      </c>
      <c r="G14" s="33" t="b">
        <f t="shared" si="1"/>
        <v>1</v>
      </c>
      <c r="H14" s="8" t="b">
        <f t="shared" si="2"/>
        <v>1</v>
      </c>
      <c r="I14" s="15">
        <f>'1. PIB'!B15-'3. Remuneraciones'!B15-'5. Consumo capital fijo'!B15</f>
        <v>29902.936086231013</v>
      </c>
      <c r="J14" s="15">
        <f>'1. PIB'!C15-'3. Remuneraciones'!C15-'5. Consumo capital fijo'!C15</f>
        <v>12402.859930959978</v>
      </c>
      <c r="K14" s="15">
        <f>'1. PIB'!D15-'3. Remuneraciones'!D15-'5. Consumo capital fijo'!D15</f>
        <v>17500.076155271032</v>
      </c>
    </row>
    <row r="15" spans="1:14" ht="18" x14ac:dyDescent="0.4">
      <c r="A15" s="46">
        <v>1974</v>
      </c>
      <c r="B15" s="47">
        <v>59068.386176505759</v>
      </c>
      <c r="C15" s="47">
        <v>32597.977356778898</v>
      </c>
      <c r="D15" s="47">
        <v>26470.408819726861</v>
      </c>
      <c r="F15" s="8" t="b">
        <f t="shared" si="0"/>
        <v>1</v>
      </c>
      <c r="G15" s="33" t="b">
        <f t="shared" si="1"/>
        <v>1</v>
      </c>
      <c r="H15" s="8" t="b">
        <f t="shared" si="2"/>
        <v>1</v>
      </c>
      <c r="I15" s="15">
        <f>'1. PIB'!B16-'3. Remuneraciones'!B16-'5. Consumo capital fijo'!B16</f>
        <v>59068.386176505759</v>
      </c>
      <c r="J15" s="15">
        <f>'1. PIB'!C16-'3. Remuneraciones'!C16-'5. Consumo capital fijo'!C16</f>
        <v>32597.977356778898</v>
      </c>
      <c r="K15" s="15">
        <f>'1. PIB'!D16-'3. Remuneraciones'!D16-'5. Consumo capital fijo'!D16</f>
        <v>26470.408819726861</v>
      </c>
    </row>
    <row r="16" spans="1:14" ht="18" x14ac:dyDescent="0.4">
      <c r="A16" s="46">
        <v>1975</v>
      </c>
      <c r="B16" s="47">
        <v>50765.385044713643</v>
      </c>
      <c r="C16" s="47">
        <v>25419.765556384416</v>
      </c>
      <c r="D16" s="47">
        <v>25345.619488329226</v>
      </c>
      <c r="F16" s="8" t="b">
        <f t="shared" si="0"/>
        <v>1</v>
      </c>
      <c r="G16" s="33" t="b">
        <f t="shared" si="1"/>
        <v>1</v>
      </c>
      <c r="H16" s="8" t="b">
        <f t="shared" si="2"/>
        <v>1</v>
      </c>
      <c r="I16" s="15">
        <f>'1. PIB'!B17-'3. Remuneraciones'!B17-'5. Consumo capital fijo'!B17</f>
        <v>50765.385044713643</v>
      </c>
      <c r="J16" s="15">
        <f>'1. PIB'!C17-'3. Remuneraciones'!C17-'5. Consumo capital fijo'!C17</f>
        <v>25419.765556384416</v>
      </c>
      <c r="K16" s="15">
        <f>'1. PIB'!D17-'3. Remuneraciones'!D17-'5. Consumo capital fijo'!D17</f>
        <v>25345.619488329226</v>
      </c>
    </row>
    <row r="17" spans="1:11" ht="18" x14ac:dyDescent="0.4">
      <c r="A17" s="46">
        <v>1976</v>
      </c>
      <c r="B17" s="47">
        <v>55857.500788431149</v>
      </c>
      <c r="C17" s="47">
        <v>26420.830095457357</v>
      </c>
      <c r="D17" s="47">
        <v>29436.670692973788</v>
      </c>
      <c r="F17" s="8" t="b">
        <f t="shared" si="0"/>
        <v>1</v>
      </c>
      <c r="G17" s="33" t="b">
        <f t="shared" si="1"/>
        <v>1</v>
      </c>
      <c r="H17" s="8" t="b">
        <f t="shared" si="2"/>
        <v>1</v>
      </c>
      <c r="I17" s="15">
        <f>'1. PIB'!B18-'3. Remuneraciones'!B18-'5. Consumo capital fijo'!B18</f>
        <v>55857.500788431149</v>
      </c>
      <c r="J17" s="15">
        <f>'1. PIB'!C18-'3. Remuneraciones'!C18-'5. Consumo capital fijo'!C18</f>
        <v>26420.830095457357</v>
      </c>
      <c r="K17" s="15">
        <f>'1. PIB'!D18-'3. Remuneraciones'!D18-'5. Consumo capital fijo'!D18</f>
        <v>29436.670692973788</v>
      </c>
    </row>
    <row r="18" spans="1:11" ht="18" x14ac:dyDescent="0.4">
      <c r="A18" s="46">
        <v>1977</v>
      </c>
      <c r="B18" s="47">
        <v>62672.202329277614</v>
      </c>
      <c r="C18" s="47">
        <v>27706.288678240686</v>
      </c>
      <c r="D18" s="47">
        <v>34965.913651036921</v>
      </c>
      <c r="F18" s="8" t="b">
        <f t="shared" si="0"/>
        <v>1</v>
      </c>
      <c r="G18" s="33" t="b">
        <f t="shared" si="1"/>
        <v>1</v>
      </c>
      <c r="H18" s="8" t="b">
        <f t="shared" si="2"/>
        <v>1</v>
      </c>
      <c r="I18" s="15">
        <f>'1. PIB'!B19-'3. Remuneraciones'!B19-'5. Consumo capital fijo'!B19</f>
        <v>62672.202329277614</v>
      </c>
      <c r="J18" s="15">
        <f>'1. PIB'!C19-'3. Remuneraciones'!C19-'5. Consumo capital fijo'!C19</f>
        <v>27706.288678240686</v>
      </c>
      <c r="K18" s="15">
        <f>'1. PIB'!D19-'3. Remuneraciones'!D19-'5. Consumo capital fijo'!D19</f>
        <v>34965.913651036921</v>
      </c>
    </row>
    <row r="19" spans="1:11" ht="18" x14ac:dyDescent="0.4">
      <c r="A19" s="46">
        <v>1978</v>
      </c>
      <c r="B19" s="47">
        <v>56134.70859298046</v>
      </c>
      <c r="C19" s="47">
        <v>24728.570392135352</v>
      </c>
      <c r="D19" s="47">
        <v>31406.138200845111</v>
      </c>
      <c r="F19" s="8" t="b">
        <f t="shared" si="0"/>
        <v>1</v>
      </c>
      <c r="G19" s="33" t="b">
        <f t="shared" si="1"/>
        <v>1</v>
      </c>
      <c r="H19" s="8" t="b">
        <f t="shared" si="2"/>
        <v>1</v>
      </c>
      <c r="I19" s="15">
        <f>'1. PIB'!B20-'3. Remuneraciones'!B20-'5. Consumo capital fijo'!B20</f>
        <v>56134.70859298046</v>
      </c>
      <c r="J19" s="15">
        <f>'1. PIB'!C20-'3. Remuneraciones'!C20-'5. Consumo capital fijo'!C20</f>
        <v>24728.570392135352</v>
      </c>
      <c r="K19" s="15">
        <f>'1. PIB'!D20-'3. Remuneraciones'!D20-'5. Consumo capital fijo'!D20</f>
        <v>31406.138200845111</v>
      </c>
    </row>
    <row r="20" spans="1:11" ht="18" x14ac:dyDescent="0.4">
      <c r="A20" s="46">
        <v>1979</v>
      </c>
      <c r="B20" s="47">
        <v>80142.800332299114</v>
      </c>
      <c r="C20" s="47">
        <v>38672.212662192425</v>
      </c>
      <c r="D20" s="47">
        <v>41470.587670106688</v>
      </c>
      <c r="F20" s="8" t="b">
        <f t="shared" si="0"/>
        <v>1</v>
      </c>
      <c r="G20" s="33" t="b">
        <f t="shared" si="1"/>
        <v>1</v>
      </c>
      <c r="H20" s="8" t="b">
        <f t="shared" si="2"/>
        <v>1</v>
      </c>
      <c r="I20" s="15">
        <f>'1. PIB'!B21-'3. Remuneraciones'!B21-'5. Consumo capital fijo'!B21</f>
        <v>80142.800332299114</v>
      </c>
      <c r="J20" s="15">
        <f>'1. PIB'!C21-'3. Remuneraciones'!C21-'5. Consumo capital fijo'!C21</f>
        <v>38672.212662192425</v>
      </c>
      <c r="K20" s="15">
        <f>'1. PIB'!D21-'3. Remuneraciones'!D21-'5. Consumo capital fijo'!D21</f>
        <v>41470.587670106688</v>
      </c>
    </row>
    <row r="21" spans="1:11" ht="18" x14ac:dyDescent="0.4">
      <c r="A21" s="46">
        <v>1980</v>
      </c>
      <c r="B21" s="47">
        <v>102838.89590197713</v>
      </c>
      <c r="C21" s="47">
        <v>52668.522200671512</v>
      </c>
      <c r="D21" s="47">
        <v>50170.373701305609</v>
      </c>
      <c r="F21" s="8" t="b">
        <f t="shared" si="0"/>
        <v>1</v>
      </c>
      <c r="G21" s="33" t="b">
        <f t="shared" si="1"/>
        <v>1</v>
      </c>
      <c r="H21" s="8" t="b">
        <f t="shared" si="2"/>
        <v>1</v>
      </c>
      <c r="I21" s="15">
        <f>'1. PIB'!B22-'3. Remuneraciones'!B22-'5. Consumo capital fijo'!B22</f>
        <v>102838.89590197713</v>
      </c>
      <c r="J21" s="15">
        <f>'1. PIB'!C22-'3. Remuneraciones'!C22-'5. Consumo capital fijo'!C22</f>
        <v>52668.522200671512</v>
      </c>
      <c r="K21" s="15">
        <f>'1. PIB'!D22-'3. Remuneraciones'!D22-'5. Consumo capital fijo'!D22</f>
        <v>50170.373701305609</v>
      </c>
    </row>
    <row r="22" spans="1:11" ht="18" x14ac:dyDescent="0.4">
      <c r="A22" s="46">
        <v>1981</v>
      </c>
      <c r="B22" s="47">
        <v>114104.84522268473</v>
      </c>
      <c r="C22" s="47">
        <v>55645.093515495581</v>
      </c>
      <c r="D22" s="47">
        <v>58459.751707189142</v>
      </c>
      <c r="F22" s="8" t="b">
        <f t="shared" si="0"/>
        <v>1</v>
      </c>
      <c r="G22" s="33" t="b">
        <f t="shared" si="1"/>
        <v>1</v>
      </c>
      <c r="H22" s="8" t="b">
        <f t="shared" si="2"/>
        <v>1</v>
      </c>
      <c r="I22" s="15">
        <f>'1. PIB'!B23-'3. Remuneraciones'!B23-'5. Consumo capital fijo'!B23</f>
        <v>114104.84522268473</v>
      </c>
      <c r="J22" s="15">
        <f>'1. PIB'!C23-'3. Remuneraciones'!C23-'5. Consumo capital fijo'!C23</f>
        <v>55645.093515495581</v>
      </c>
      <c r="K22" s="15">
        <f>'1. PIB'!D23-'3. Remuneraciones'!D23-'5. Consumo capital fijo'!D23</f>
        <v>58459.751707189142</v>
      </c>
    </row>
    <row r="23" spans="1:11" ht="18" x14ac:dyDescent="0.4">
      <c r="A23" s="46">
        <v>1982</v>
      </c>
      <c r="B23" s="47">
        <v>111523.20412430422</v>
      </c>
      <c r="C23" s="47">
        <v>42177.199747084931</v>
      </c>
      <c r="D23" s="47">
        <v>69346.004377219258</v>
      </c>
      <c r="F23" s="8" t="b">
        <f t="shared" si="0"/>
        <v>1</v>
      </c>
      <c r="G23" s="33" t="b">
        <f t="shared" si="1"/>
        <v>1</v>
      </c>
      <c r="H23" s="8" t="b">
        <f t="shared" si="2"/>
        <v>1</v>
      </c>
      <c r="I23" s="15">
        <f>'1. PIB'!B24-'3. Remuneraciones'!B24-'5. Consumo capital fijo'!B24</f>
        <v>111523.20412430422</v>
      </c>
      <c r="J23" s="15">
        <f>'1. PIB'!C24-'3. Remuneraciones'!C24-'5. Consumo capital fijo'!C24</f>
        <v>42177.199747084931</v>
      </c>
      <c r="K23" s="15">
        <f>'1. PIB'!D24-'3. Remuneraciones'!D24-'5. Consumo capital fijo'!D24</f>
        <v>69346.004377219258</v>
      </c>
    </row>
    <row r="24" spans="1:11" ht="18" x14ac:dyDescent="0.4">
      <c r="A24" s="46">
        <v>1983</v>
      </c>
      <c r="B24" s="47">
        <v>103064.64143396151</v>
      </c>
      <c r="C24" s="47">
        <v>33235.778519996413</v>
      </c>
      <c r="D24" s="47">
        <v>69828.862913965131</v>
      </c>
      <c r="F24" s="8" t="b">
        <f t="shared" si="0"/>
        <v>1</v>
      </c>
      <c r="G24" s="33" t="b">
        <f t="shared" si="1"/>
        <v>1</v>
      </c>
      <c r="H24" s="8" t="b">
        <f t="shared" si="2"/>
        <v>1</v>
      </c>
      <c r="I24" s="15">
        <f>'1. PIB'!B25-'3. Remuneraciones'!B25-'5. Consumo capital fijo'!B25</f>
        <v>103064.64143396151</v>
      </c>
      <c r="J24" s="15">
        <f>'1. PIB'!C25-'3. Remuneraciones'!C25-'5. Consumo capital fijo'!C25</f>
        <v>33235.778519996413</v>
      </c>
      <c r="K24" s="15">
        <f>'1. PIB'!D25-'3. Remuneraciones'!D25-'5. Consumo capital fijo'!D25</f>
        <v>69828.862913965131</v>
      </c>
    </row>
    <row r="25" spans="1:11" ht="18" x14ac:dyDescent="0.4">
      <c r="A25" s="46">
        <v>1984</v>
      </c>
      <c r="B25" s="47">
        <v>150837.25666538288</v>
      </c>
      <c r="C25" s="47">
        <v>54267.468332089527</v>
      </c>
      <c r="D25" s="47">
        <v>96569.788333293371</v>
      </c>
      <c r="F25" s="8" t="b">
        <f t="shared" si="0"/>
        <v>1</v>
      </c>
      <c r="G25" s="33" t="b">
        <f t="shared" si="1"/>
        <v>1</v>
      </c>
      <c r="H25" s="8" t="b">
        <f t="shared" si="2"/>
        <v>1</v>
      </c>
      <c r="I25" s="15">
        <f>'1. PIB'!B26-'3. Remuneraciones'!B26-'5. Consumo capital fijo'!B26</f>
        <v>150837.25666538288</v>
      </c>
      <c r="J25" s="15">
        <f>'1. PIB'!C26-'3. Remuneraciones'!C26-'5. Consumo capital fijo'!C26</f>
        <v>54267.468332089527</v>
      </c>
      <c r="K25" s="15">
        <f>'1. PIB'!D26-'3. Remuneraciones'!D26-'5. Consumo capital fijo'!D26</f>
        <v>96569.788333293371</v>
      </c>
    </row>
    <row r="26" spans="1:11" ht="18" x14ac:dyDescent="0.4">
      <c r="A26" s="46">
        <v>1985</v>
      </c>
      <c r="B26" s="47">
        <v>155688.26234223426</v>
      </c>
      <c r="C26" s="47">
        <v>46381.586019706156</v>
      </c>
      <c r="D26" s="47">
        <v>109306.67632252812</v>
      </c>
      <c r="F26" s="8" t="b">
        <f t="shared" si="0"/>
        <v>1</v>
      </c>
      <c r="G26" s="33" t="b">
        <f t="shared" si="1"/>
        <v>1</v>
      </c>
      <c r="H26" s="8" t="b">
        <f t="shared" si="2"/>
        <v>1</v>
      </c>
      <c r="I26" s="15">
        <f>'1. PIB'!B27-'3. Remuneraciones'!B27-'5. Consumo capital fijo'!B27</f>
        <v>155688.26234223426</v>
      </c>
      <c r="J26" s="15">
        <f>'1. PIB'!C27-'3. Remuneraciones'!C27-'5. Consumo capital fijo'!C27</f>
        <v>46381.586019706156</v>
      </c>
      <c r="K26" s="15">
        <f>'1. PIB'!D27-'3. Remuneraciones'!D27-'5. Consumo capital fijo'!D27</f>
        <v>109306.67632252812</v>
      </c>
    </row>
    <row r="27" spans="1:11" ht="18" x14ac:dyDescent="0.4">
      <c r="A27" s="46">
        <v>1986</v>
      </c>
      <c r="B27" s="47">
        <v>128578.22238838489</v>
      </c>
      <c r="C27" s="47">
        <v>26860.302738431019</v>
      </c>
      <c r="D27" s="47">
        <v>101717.91964995382</v>
      </c>
      <c r="F27" s="8" t="b">
        <f t="shared" si="0"/>
        <v>1</v>
      </c>
      <c r="G27" s="33" t="b">
        <f t="shared" si="1"/>
        <v>1</v>
      </c>
      <c r="H27" s="8" t="b">
        <f t="shared" si="2"/>
        <v>1</v>
      </c>
      <c r="I27" s="15">
        <f>'1. PIB'!B28-'3. Remuneraciones'!B28-'5. Consumo capital fijo'!B28</f>
        <v>128578.22238838489</v>
      </c>
      <c r="J27" s="15">
        <f>'1. PIB'!C28-'3. Remuneraciones'!C28-'5. Consumo capital fijo'!C28</f>
        <v>26860.302738431019</v>
      </c>
      <c r="K27" s="15">
        <f>'1. PIB'!D28-'3. Remuneraciones'!D28-'5. Consumo capital fijo'!D28</f>
        <v>101717.91964995382</v>
      </c>
    </row>
    <row r="28" spans="1:11" ht="18" x14ac:dyDescent="0.4">
      <c r="A28" s="46">
        <v>1987</v>
      </c>
      <c r="B28" s="47">
        <v>197366.25283422932</v>
      </c>
      <c r="C28" s="47">
        <v>57487.491019161345</v>
      </c>
      <c r="D28" s="47">
        <v>139878.76181506799</v>
      </c>
      <c r="F28" s="8" t="b">
        <f t="shared" si="0"/>
        <v>1</v>
      </c>
      <c r="G28" s="33" t="b">
        <f t="shared" si="1"/>
        <v>1</v>
      </c>
      <c r="H28" s="8" t="b">
        <f t="shared" si="2"/>
        <v>1</v>
      </c>
      <c r="I28" s="15">
        <f>'1. PIB'!B29-'3. Remuneraciones'!B29-'5. Consumo capital fijo'!B29</f>
        <v>197366.25283422932</v>
      </c>
      <c r="J28" s="15">
        <f>'1. PIB'!C29-'3. Remuneraciones'!C29-'5. Consumo capital fijo'!C29</f>
        <v>57487.491019161345</v>
      </c>
      <c r="K28" s="15">
        <f>'1. PIB'!D29-'3. Remuneraciones'!D29-'5. Consumo capital fijo'!D29</f>
        <v>139878.76181506799</v>
      </c>
    </row>
    <row r="29" spans="1:11" ht="18" x14ac:dyDescent="0.4">
      <c r="A29" s="46">
        <v>1988</v>
      </c>
      <c r="B29" s="47">
        <v>273304.66014993889</v>
      </c>
      <c r="C29" s="47">
        <v>59799.918996314911</v>
      </c>
      <c r="D29" s="47">
        <v>213504.74115362405</v>
      </c>
      <c r="F29" s="8" t="b">
        <f t="shared" si="0"/>
        <v>1</v>
      </c>
      <c r="G29" s="33" t="b">
        <f t="shared" si="1"/>
        <v>1</v>
      </c>
      <c r="H29" s="8" t="b">
        <f t="shared" si="2"/>
        <v>1</v>
      </c>
      <c r="I29" s="15">
        <f>'1. PIB'!B30-'3. Remuneraciones'!B30-'5. Consumo capital fijo'!B30</f>
        <v>273304.66014993889</v>
      </c>
      <c r="J29" s="15">
        <f>'1. PIB'!C30-'3. Remuneraciones'!C30-'5. Consumo capital fijo'!C30</f>
        <v>59799.918996314911</v>
      </c>
      <c r="K29" s="15">
        <f>'1. PIB'!D30-'3. Remuneraciones'!D30-'5. Consumo capital fijo'!D30</f>
        <v>213504.74115362405</v>
      </c>
    </row>
    <row r="30" spans="1:11" ht="18" x14ac:dyDescent="0.4">
      <c r="A30" s="46">
        <v>1989</v>
      </c>
      <c r="B30" s="47">
        <v>519313.86295896396</v>
      </c>
      <c r="C30" s="47">
        <v>197064.43052220478</v>
      </c>
      <c r="D30" s="47">
        <v>322249.43243675912</v>
      </c>
      <c r="F30" s="8" t="b">
        <f t="shared" si="0"/>
        <v>1</v>
      </c>
      <c r="G30" s="33" t="b">
        <f t="shared" si="1"/>
        <v>1</v>
      </c>
      <c r="H30" s="8" t="b">
        <f t="shared" si="2"/>
        <v>1</v>
      </c>
      <c r="I30" s="15">
        <f>'1. PIB'!B31-'3. Remuneraciones'!B31-'5. Consumo capital fijo'!B31</f>
        <v>519313.86295896396</v>
      </c>
      <c r="J30" s="15">
        <f>'1. PIB'!C31-'3. Remuneraciones'!C31-'5. Consumo capital fijo'!C31</f>
        <v>197064.43052220478</v>
      </c>
      <c r="K30" s="15">
        <f>'1. PIB'!D31-'3. Remuneraciones'!D31-'5. Consumo capital fijo'!D31</f>
        <v>322249.43243675912</v>
      </c>
    </row>
    <row r="31" spans="1:11" ht="18" x14ac:dyDescent="0.4">
      <c r="A31" s="46">
        <v>1990</v>
      </c>
      <c r="B31" s="47">
        <v>929461.48019126139</v>
      </c>
      <c r="C31" s="47">
        <v>404687.26835435635</v>
      </c>
      <c r="D31" s="47">
        <v>524774.21183690522</v>
      </c>
      <c r="F31" s="8" t="b">
        <f t="shared" si="0"/>
        <v>1</v>
      </c>
      <c r="G31" s="33" t="b">
        <f t="shared" si="1"/>
        <v>1</v>
      </c>
      <c r="H31" s="8" t="b">
        <f t="shared" si="2"/>
        <v>1</v>
      </c>
      <c r="I31" s="15">
        <f>'1. PIB'!B32-'3. Remuneraciones'!B32-'5. Consumo capital fijo'!B32</f>
        <v>929461.48019126139</v>
      </c>
      <c r="J31" s="15">
        <f>'1. PIB'!C32-'3. Remuneraciones'!C32-'5. Consumo capital fijo'!C32</f>
        <v>404687.26835435635</v>
      </c>
      <c r="K31" s="15">
        <f>'1. PIB'!D32-'3. Remuneraciones'!D32-'5. Consumo capital fijo'!D32</f>
        <v>524774.21183690522</v>
      </c>
    </row>
    <row r="32" spans="1:11" ht="18" x14ac:dyDescent="0.4">
      <c r="A32" s="46">
        <v>1991</v>
      </c>
      <c r="B32" s="47">
        <v>1091203.8563546725</v>
      </c>
      <c r="C32" s="47">
        <v>395702.83213018154</v>
      </c>
      <c r="D32" s="47">
        <v>695501.02422449086</v>
      </c>
      <c r="F32" s="8" t="b">
        <f t="shared" si="0"/>
        <v>1</v>
      </c>
      <c r="G32" s="33" t="b">
        <f t="shared" si="1"/>
        <v>1</v>
      </c>
      <c r="H32" s="8" t="b">
        <f t="shared" si="2"/>
        <v>1</v>
      </c>
      <c r="I32" s="15">
        <f>'1. PIB'!B33-'3. Remuneraciones'!B33-'5. Consumo capital fijo'!B33</f>
        <v>1091203.8563546725</v>
      </c>
      <c r="J32" s="15">
        <f>'1. PIB'!C33-'3. Remuneraciones'!C33-'5. Consumo capital fijo'!C33</f>
        <v>395702.83213018154</v>
      </c>
      <c r="K32" s="15">
        <f>'1. PIB'!D33-'3. Remuneraciones'!D33-'5. Consumo capital fijo'!D33</f>
        <v>695501.02422449086</v>
      </c>
    </row>
    <row r="33" spans="1:11" ht="18" x14ac:dyDescent="0.4">
      <c r="A33" s="46">
        <v>1992</v>
      </c>
      <c r="B33" s="47">
        <v>1331606.1116050254</v>
      </c>
      <c r="C33" s="47">
        <v>410116.94370046258</v>
      </c>
      <c r="D33" s="47">
        <v>921489.16790456302</v>
      </c>
      <c r="F33" s="8" t="b">
        <f t="shared" si="0"/>
        <v>1</v>
      </c>
      <c r="G33" s="33" t="b">
        <f t="shared" si="1"/>
        <v>1</v>
      </c>
      <c r="H33" s="8" t="b">
        <f t="shared" si="2"/>
        <v>1</v>
      </c>
      <c r="I33" s="15">
        <f>'1. PIB'!B34-'3. Remuneraciones'!B34-'5. Consumo capital fijo'!B34</f>
        <v>1331606.1116050254</v>
      </c>
      <c r="J33" s="15">
        <f>'1. PIB'!C34-'3. Remuneraciones'!C34-'5. Consumo capital fijo'!C34</f>
        <v>410116.94370046258</v>
      </c>
      <c r="K33" s="15">
        <f>'1. PIB'!D34-'3. Remuneraciones'!D34-'5. Consumo capital fijo'!D34</f>
        <v>921489.16790456302</v>
      </c>
    </row>
    <row r="34" spans="1:11" ht="18" x14ac:dyDescent="0.4">
      <c r="A34" s="46">
        <v>1993</v>
      </c>
      <c r="B34" s="47">
        <v>1544670.9506399906</v>
      </c>
      <c r="C34" s="47">
        <v>502169.68688002136</v>
      </c>
      <c r="D34" s="47">
        <v>1042501.2637599699</v>
      </c>
      <c r="F34" s="8" t="b">
        <f t="shared" si="0"/>
        <v>1</v>
      </c>
      <c r="G34" s="33" t="b">
        <f t="shared" si="1"/>
        <v>1</v>
      </c>
      <c r="H34" s="8" t="b">
        <f t="shared" si="2"/>
        <v>1</v>
      </c>
      <c r="I34" s="15">
        <f>'1. PIB'!B35-'3. Remuneraciones'!B35-'5. Consumo capital fijo'!B35</f>
        <v>1544670.9506399906</v>
      </c>
      <c r="J34" s="15">
        <f>'1. PIB'!C35-'3. Remuneraciones'!C35-'5. Consumo capital fijo'!C35</f>
        <v>502169.68688002136</v>
      </c>
      <c r="K34" s="15">
        <f>'1. PIB'!D35-'3. Remuneraciones'!D35-'5. Consumo capital fijo'!D35</f>
        <v>1042501.2637599699</v>
      </c>
    </row>
    <row r="35" spans="1:11" ht="18" x14ac:dyDescent="0.4">
      <c r="A35" s="46">
        <v>1994</v>
      </c>
      <c r="B35" s="47">
        <v>2710948.0989503134</v>
      </c>
      <c r="C35" s="47">
        <v>894044.8957249216</v>
      </c>
      <c r="D35" s="47">
        <v>1816903.2032253915</v>
      </c>
      <c r="F35" s="8" t="b">
        <f t="shared" si="0"/>
        <v>1</v>
      </c>
      <c r="G35" s="33" t="b">
        <f t="shared" si="1"/>
        <v>1</v>
      </c>
      <c r="H35" s="8" t="b">
        <f t="shared" si="2"/>
        <v>1</v>
      </c>
      <c r="I35" s="15">
        <f>'1. PIB'!B36-'3. Remuneraciones'!B36-'5. Consumo capital fijo'!B36</f>
        <v>2710948.0989503134</v>
      </c>
      <c r="J35" s="15">
        <f>'1. PIB'!C36-'3. Remuneraciones'!C36-'5. Consumo capital fijo'!C36</f>
        <v>894044.8957249216</v>
      </c>
      <c r="K35" s="15">
        <f>'1. PIB'!D36-'3. Remuneraciones'!D36-'5. Consumo capital fijo'!D36</f>
        <v>1816903.2032253915</v>
      </c>
    </row>
    <row r="36" spans="1:11" ht="18" x14ac:dyDescent="0.4">
      <c r="A36" s="46">
        <v>1995</v>
      </c>
      <c r="B36" s="47">
        <v>4377672.3375093434</v>
      </c>
      <c r="C36" s="47">
        <v>1147662.9134158781</v>
      </c>
      <c r="D36" s="47">
        <v>3230009.4240934653</v>
      </c>
      <c r="F36" s="8" t="b">
        <f t="shared" si="0"/>
        <v>1</v>
      </c>
      <c r="G36" s="33" t="b">
        <f t="shared" si="1"/>
        <v>1</v>
      </c>
      <c r="H36" s="8" t="b">
        <f t="shared" si="2"/>
        <v>1</v>
      </c>
      <c r="I36" s="15">
        <f>'1. PIB'!B37-'3. Remuneraciones'!B37-'5. Consumo capital fijo'!B37</f>
        <v>4377672.3375093434</v>
      </c>
      <c r="J36" s="15">
        <f>'1. PIB'!C37-'3. Remuneraciones'!C37-'5. Consumo capital fijo'!C37</f>
        <v>1147662.9134158781</v>
      </c>
      <c r="K36" s="15">
        <f>'1. PIB'!D37-'3. Remuneraciones'!D37-'5. Consumo capital fijo'!D37</f>
        <v>3230009.4240934653</v>
      </c>
    </row>
    <row r="37" spans="1:11" ht="18" x14ac:dyDescent="0.4">
      <c r="A37" s="46">
        <v>1996</v>
      </c>
      <c r="B37" s="47">
        <v>11678571.888032489</v>
      </c>
      <c r="C37" s="47">
        <v>4236433.8329655547</v>
      </c>
      <c r="D37" s="47">
        <v>7442138.055066932</v>
      </c>
      <c r="F37" s="8" t="b">
        <f t="shared" si="0"/>
        <v>1</v>
      </c>
      <c r="G37" s="33" t="b">
        <f t="shared" si="1"/>
        <v>1</v>
      </c>
      <c r="H37" s="8" t="b">
        <f t="shared" si="2"/>
        <v>1</v>
      </c>
      <c r="I37" s="15">
        <f>'1. PIB'!B38-'3. Remuneraciones'!B38-'5. Consumo capital fijo'!B38</f>
        <v>11678571.888032489</v>
      </c>
      <c r="J37" s="15">
        <f>'1. PIB'!C38-'3. Remuneraciones'!C38-'5. Consumo capital fijo'!C38</f>
        <v>4236433.8329655547</v>
      </c>
      <c r="K37" s="15">
        <f>'1. PIB'!D38-'3. Remuneraciones'!D38-'5. Consumo capital fijo'!D38</f>
        <v>7442138.055066932</v>
      </c>
    </row>
    <row r="38" spans="1:11" ht="18" x14ac:dyDescent="0.4">
      <c r="A38" s="46">
        <v>1997</v>
      </c>
      <c r="B38" s="47">
        <v>17004446.554392524</v>
      </c>
      <c r="C38" s="47">
        <v>3861207.5091140089</v>
      </c>
      <c r="D38" s="47">
        <v>13143239.045278514</v>
      </c>
      <c r="F38" s="8" t="b">
        <f t="shared" si="0"/>
        <v>1</v>
      </c>
      <c r="G38" s="33" t="b">
        <f t="shared" si="1"/>
        <v>1</v>
      </c>
      <c r="H38" s="8" t="b">
        <f t="shared" si="2"/>
        <v>1</v>
      </c>
      <c r="I38" s="15">
        <f>'1. PIB'!B39-'3. Remuneraciones'!B39-'5. Consumo capital fijo'!B39</f>
        <v>17004446.554392524</v>
      </c>
      <c r="J38" s="15">
        <f>'1. PIB'!C39-'3. Remuneraciones'!C39-'5. Consumo capital fijo'!C39</f>
        <v>3861207.5091140089</v>
      </c>
      <c r="K38" s="15">
        <f>'1. PIB'!D39-'3. Remuneraciones'!D39-'5. Consumo capital fijo'!D39</f>
        <v>13143239.045278514</v>
      </c>
    </row>
    <row r="39" spans="1:11" ht="18" x14ac:dyDescent="0.4">
      <c r="A39" s="46">
        <v>1998</v>
      </c>
      <c r="B39" s="47">
        <v>16884444.276623756</v>
      </c>
      <c r="C39" s="47">
        <v>1062879.8967437155</v>
      </c>
      <c r="D39" s="47">
        <v>15821564.379880041</v>
      </c>
      <c r="F39" s="8" t="b">
        <f t="shared" si="0"/>
        <v>1</v>
      </c>
      <c r="G39" s="33" t="b">
        <f t="shared" si="1"/>
        <v>1</v>
      </c>
      <c r="H39" s="8" t="b">
        <f t="shared" si="2"/>
        <v>1</v>
      </c>
      <c r="I39" s="15">
        <f>'1. PIB'!B40-'3. Remuneraciones'!B40-'5. Consumo capital fijo'!B40</f>
        <v>16884444.276623756</v>
      </c>
      <c r="J39" s="15">
        <f>'1. PIB'!C40-'3. Remuneraciones'!C40-'5. Consumo capital fijo'!C40</f>
        <v>1062879.8967437155</v>
      </c>
      <c r="K39" s="15">
        <f>'1. PIB'!D40-'3. Remuneraciones'!D40-'5. Consumo capital fijo'!D40</f>
        <v>15821564.379880041</v>
      </c>
    </row>
    <row r="40" spans="1:11" ht="18" x14ac:dyDescent="0.4">
      <c r="A40" s="46">
        <v>1999</v>
      </c>
      <c r="B40" s="47">
        <v>20448878.320247579</v>
      </c>
      <c r="C40" s="47">
        <v>3619540.9616090111</v>
      </c>
      <c r="D40" s="47">
        <v>16829337.35863857</v>
      </c>
      <c r="F40" s="8" t="b">
        <f t="shared" si="0"/>
        <v>1</v>
      </c>
      <c r="G40" s="33" t="b">
        <f t="shared" si="1"/>
        <v>1</v>
      </c>
      <c r="H40" s="8" t="b">
        <f t="shared" si="2"/>
        <v>1</v>
      </c>
      <c r="I40" s="15">
        <f>'1. PIB'!B41-'3. Remuneraciones'!B41-'5. Consumo capital fijo'!B41</f>
        <v>20448878.320247579</v>
      </c>
      <c r="J40" s="15">
        <f>'1. PIB'!C41-'3. Remuneraciones'!C41-'5. Consumo capital fijo'!C41</f>
        <v>3619540.9616090111</v>
      </c>
      <c r="K40" s="15">
        <f>'1. PIB'!D41-'3. Remuneraciones'!D41-'5. Consumo capital fijo'!D41</f>
        <v>16829337.35863857</v>
      </c>
    </row>
    <row r="41" spans="1:11" ht="18" x14ac:dyDescent="0.4">
      <c r="A41" s="46">
        <v>2000</v>
      </c>
      <c r="B41" s="47">
        <v>32070879.475420348</v>
      </c>
      <c r="C41" s="47">
        <v>9930851.7469608188</v>
      </c>
      <c r="D41" s="47">
        <v>22140027.72845953</v>
      </c>
      <c r="F41" s="8" t="b">
        <f t="shared" si="0"/>
        <v>1</v>
      </c>
      <c r="G41" s="33" t="b">
        <f t="shared" si="1"/>
        <v>1</v>
      </c>
      <c r="H41" s="8" t="b">
        <f t="shared" si="2"/>
        <v>1</v>
      </c>
      <c r="I41" s="15">
        <f>'1. PIB'!B42-'3. Remuneraciones'!B42-'5. Consumo capital fijo'!B42</f>
        <v>32070879.475420348</v>
      </c>
      <c r="J41" s="15">
        <f>'1. PIB'!C42-'3. Remuneraciones'!C42-'5. Consumo capital fijo'!C42</f>
        <v>9930851.7469608188</v>
      </c>
      <c r="K41" s="15">
        <f>'1. PIB'!D42-'3. Remuneraciones'!D42-'5. Consumo capital fijo'!D42</f>
        <v>22140027.72845953</v>
      </c>
    </row>
    <row r="42" spans="1:11" ht="18" x14ac:dyDescent="0.4">
      <c r="A42" s="46">
        <v>2001</v>
      </c>
      <c r="B42" s="47">
        <v>32577629.273488965</v>
      </c>
      <c r="C42" s="47">
        <v>7906410.8091386613</v>
      </c>
      <c r="D42" s="47">
        <v>24671218.464350298</v>
      </c>
      <c r="F42" s="8" t="b">
        <f t="shared" si="0"/>
        <v>1</v>
      </c>
      <c r="G42" s="33" t="b">
        <f t="shared" si="1"/>
        <v>1</v>
      </c>
      <c r="H42" s="8" t="b">
        <f t="shared" si="2"/>
        <v>1</v>
      </c>
      <c r="I42" s="15">
        <f>'1. PIB'!B43-'3. Remuneraciones'!B43-'5. Consumo capital fijo'!B43</f>
        <v>32577629.273488965</v>
      </c>
      <c r="J42" s="15">
        <f>'1. PIB'!C43-'3. Remuneraciones'!C43-'5. Consumo capital fijo'!C43</f>
        <v>7906410.8091386613</v>
      </c>
      <c r="K42" s="15">
        <f>'1. PIB'!D43-'3. Remuneraciones'!D43-'5. Consumo capital fijo'!D43</f>
        <v>24671218.464350298</v>
      </c>
    </row>
    <row r="43" spans="1:11" ht="18" x14ac:dyDescent="0.4">
      <c r="A43" s="46">
        <v>2002</v>
      </c>
      <c r="B43" s="47">
        <v>40060271.628010243</v>
      </c>
      <c r="C43" s="47">
        <v>16106965.931549564</v>
      </c>
      <c r="D43" s="47">
        <v>23953305.696460683</v>
      </c>
      <c r="F43" s="8" t="b">
        <f t="shared" si="0"/>
        <v>1</v>
      </c>
      <c r="G43" s="33" t="b">
        <f t="shared" si="1"/>
        <v>1</v>
      </c>
      <c r="H43" s="8" t="b">
        <f t="shared" si="2"/>
        <v>1</v>
      </c>
      <c r="I43" s="15">
        <f>'1. PIB'!B44-'3. Remuneraciones'!B44-'5. Consumo capital fijo'!B44</f>
        <v>40060271.628010243</v>
      </c>
      <c r="J43" s="15">
        <f>'1. PIB'!C44-'3. Remuneraciones'!C44-'5. Consumo capital fijo'!C44</f>
        <v>16106965.931549564</v>
      </c>
      <c r="K43" s="15">
        <f>'1. PIB'!D44-'3. Remuneraciones'!D44-'5. Consumo capital fijo'!D44</f>
        <v>23953305.696460683</v>
      </c>
    </row>
    <row r="44" spans="1:11" ht="18" x14ac:dyDescent="0.4">
      <c r="A44" s="46">
        <v>2003</v>
      </c>
      <c r="B44" s="47">
        <v>50950306.978007115</v>
      </c>
      <c r="C44" s="47">
        <v>24354077.465118766</v>
      </c>
      <c r="D44" s="47">
        <v>26596229.512888361</v>
      </c>
      <c r="F44" s="8" t="b">
        <f t="shared" si="0"/>
        <v>1</v>
      </c>
      <c r="G44" s="33" t="b">
        <f t="shared" si="1"/>
        <v>1</v>
      </c>
      <c r="H44" s="8" t="b">
        <f t="shared" si="2"/>
        <v>1</v>
      </c>
      <c r="I44" s="15">
        <f>'1. PIB'!B45-'3. Remuneraciones'!B45-'5. Consumo capital fijo'!B45</f>
        <v>50950306.978007115</v>
      </c>
      <c r="J44" s="15">
        <f>'1. PIB'!C45-'3. Remuneraciones'!C45-'5. Consumo capital fijo'!C45</f>
        <v>24354077.465118766</v>
      </c>
      <c r="K44" s="15">
        <f>'1. PIB'!D45-'3. Remuneraciones'!D45-'5. Consumo capital fijo'!D45</f>
        <v>26596229.512888361</v>
      </c>
    </row>
    <row r="45" spans="1:11" ht="18" x14ac:dyDescent="0.4">
      <c r="A45" s="46">
        <v>2004</v>
      </c>
      <c r="B45" s="47">
        <v>91145455.437092602</v>
      </c>
      <c r="C45" s="47">
        <v>45206705.801235259</v>
      </c>
      <c r="D45" s="47">
        <v>45938749.635857344</v>
      </c>
      <c r="F45" s="8" t="b">
        <f t="shared" si="0"/>
        <v>1</v>
      </c>
      <c r="G45" s="33" t="b">
        <f t="shared" si="1"/>
        <v>1</v>
      </c>
      <c r="H45" s="8" t="b">
        <f t="shared" si="2"/>
        <v>1</v>
      </c>
      <c r="I45" s="15">
        <f>'1. PIB'!B46-'3. Remuneraciones'!B46-'5. Consumo capital fijo'!B46</f>
        <v>91145455.437092602</v>
      </c>
      <c r="J45" s="15">
        <f>'1. PIB'!C46-'3. Remuneraciones'!C46-'5. Consumo capital fijo'!C46</f>
        <v>45206705.801235259</v>
      </c>
      <c r="K45" s="15">
        <f>'1. PIB'!D46-'3. Remuneraciones'!D46-'5. Consumo capital fijo'!D46</f>
        <v>45938749.635857344</v>
      </c>
    </row>
    <row r="46" spans="1:11" ht="18" x14ac:dyDescent="0.4">
      <c r="A46" s="46">
        <v>2005</v>
      </c>
      <c r="B46" s="47">
        <v>145301248.12639076</v>
      </c>
      <c r="C46" s="47">
        <v>76706970.046838358</v>
      </c>
      <c r="D46" s="47">
        <v>68594278.079552412</v>
      </c>
      <c r="F46" s="8" t="b">
        <f t="shared" si="0"/>
        <v>1</v>
      </c>
      <c r="G46" s="33" t="b">
        <f t="shared" si="1"/>
        <v>1</v>
      </c>
      <c r="H46" s="8" t="b">
        <f t="shared" si="2"/>
        <v>1</v>
      </c>
      <c r="I46" s="15">
        <f>'1. PIB'!B47-'3. Remuneraciones'!B47-'5. Consumo capital fijo'!B47</f>
        <v>145301248.12639076</v>
      </c>
      <c r="J46" s="15">
        <f>'1. PIB'!C47-'3. Remuneraciones'!C47-'5. Consumo capital fijo'!C47</f>
        <v>76706970.046838358</v>
      </c>
      <c r="K46" s="15">
        <f>'1. PIB'!D47-'3. Remuneraciones'!D47-'5. Consumo capital fijo'!D47</f>
        <v>68594278.079552412</v>
      </c>
    </row>
    <row r="47" spans="1:11" ht="18" x14ac:dyDescent="0.4">
      <c r="A47" s="46">
        <v>2006</v>
      </c>
      <c r="B47" s="47">
        <v>185848422.74423662</v>
      </c>
      <c r="C47" s="47">
        <v>94191866.150814846</v>
      </c>
      <c r="D47" s="47">
        <v>91656556.593421787</v>
      </c>
      <c r="F47" s="8" t="b">
        <f t="shared" si="0"/>
        <v>1</v>
      </c>
      <c r="G47" s="33" t="b">
        <f t="shared" si="1"/>
        <v>1</v>
      </c>
      <c r="H47" s="8" t="b">
        <f t="shared" si="2"/>
        <v>1</v>
      </c>
      <c r="I47" s="15">
        <f>'1. PIB'!B48-'3. Remuneraciones'!B48-'5. Consumo capital fijo'!B48</f>
        <v>185848422.74423662</v>
      </c>
      <c r="J47" s="15">
        <f>'1. PIB'!C48-'3. Remuneraciones'!C48-'5. Consumo capital fijo'!C48</f>
        <v>94191866.150814846</v>
      </c>
      <c r="K47" s="15">
        <f>'1. PIB'!D48-'3. Remuneraciones'!D48-'5. Consumo capital fijo'!D48</f>
        <v>91656556.593421787</v>
      </c>
    </row>
    <row r="48" spans="1:11" ht="18" x14ac:dyDescent="0.4">
      <c r="A48" s="46">
        <v>2007</v>
      </c>
      <c r="B48" s="47">
        <v>228463492.67886618</v>
      </c>
      <c r="C48" s="47">
        <v>95466252.530687332</v>
      </c>
      <c r="D48" s="47">
        <v>132997240.14817882</v>
      </c>
      <c r="F48" s="8" t="b">
        <f t="shared" si="0"/>
        <v>1</v>
      </c>
      <c r="G48" s="33" t="b">
        <f t="shared" si="1"/>
        <v>1</v>
      </c>
      <c r="H48" s="8" t="b">
        <f t="shared" si="2"/>
        <v>1</v>
      </c>
      <c r="I48" s="15">
        <f>'1. PIB'!B49-'3. Remuneraciones'!B49-'5. Consumo capital fijo'!B49</f>
        <v>228463492.67886618</v>
      </c>
      <c r="J48" s="15">
        <f>'1. PIB'!C49-'3. Remuneraciones'!C49-'5. Consumo capital fijo'!C49</f>
        <v>95466252.530687332</v>
      </c>
      <c r="K48" s="15">
        <f>'1. PIB'!D49-'3. Remuneraciones'!D49-'5. Consumo capital fijo'!D49</f>
        <v>132997240.14817882</v>
      </c>
    </row>
    <row r="49" spans="1:11" ht="18" x14ac:dyDescent="0.4">
      <c r="A49" s="46">
        <v>2008</v>
      </c>
      <c r="B49" s="47">
        <v>336303004.33595663</v>
      </c>
      <c r="C49" s="47">
        <v>144660940.81952196</v>
      </c>
      <c r="D49" s="47">
        <v>191642063.51643464</v>
      </c>
      <c r="F49" s="8" t="b">
        <f t="shared" si="0"/>
        <v>1</v>
      </c>
      <c r="G49" s="33" t="b">
        <f t="shared" si="1"/>
        <v>1</v>
      </c>
      <c r="H49" s="8" t="b">
        <f t="shared" si="2"/>
        <v>1</v>
      </c>
      <c r="I49" s="15">
        <f>'1. PIB'!B50-'3. Remuneraciones'!B50-'5. Consumo capital fijo'!B50</f>
        <v>336303004.33595663</v>
      </c>
      <c r="J49" s="15">
        <f>'1. PIB'!C50-'3. Remuneraciones'!C50-'5. Consumo capital fijo'!C50</f>
        <v>144660940.81952196</v>
      </c>
      <c r="K49" s="15">
        <f>'1. PIB'!D50-'3. Remuneraciones'!D50-'5. Consumo capital fijo'!D50</f>
        <v>191642063.51643464</v>
      </c>
    </row>
    <row r="50" spans="1:11" ht="18" x14ac:dyDescent="0.4">
      <c r="A50" s="46">
        <v>2009</v>
      </c>
      <c r="B50" s="47">
        <v>288766652.30387044</v>
      </c>
      <c r="C50" s="47">
        <v>64617325.688176669</v>
      </c>
      <c r="D50" s="47">
        <v>224149326.61569375</v>
      </c>
      <c r="F50" s="8" t="b">
        <f t="shared" si="0"/>
        <v>1</v>
      </c>
      <c r="G50" s="33" t="b">
        <f t="shared" si="1"/>
        <v>1</v>
      </c>
      <c r="H50" s="8" t="b">
        <f t="shared" si="2"/>
        <v>1</v>
      </c>
      <c r="I50" s="15">
        <f>'1. PIB'!B51-'3. Remuneraciones'!B51-'5. Consumo capital fijo'!B51</f>
        <v>288766652.30387044</v>
      </c>
      <c r="J50" s="15">
        <f>'1. PIB'!C51-'3. Remuneraciones'!C51-'5. Consumo capital fijo'!C51</f>
        <v>64617325.688176669</v>
      </c>
      <c r="K50" s="15">
        <f>'1. PIB'!D51-'3. Remuneraciones'!D51-'5. Consumo capital fijo'!D51</f>
        <v>224149326.61569375</v>
      </c>
    </row>
    <row r="51" spans="1:11" ht="18" x14ac:dyDescent="0.4">
      <c r="A51" s="46">
        <v>2010</v>
      </c>
      <c r="B51" s="47">
        <v>492193636.2044158</v>
      </c>
      <c r="C51" s="47">
        <v>210472168.46309435</v>
      </c>
      <c r="D51" s="47">
        <v>281721467.74132138</v>
      </c>
      <c r="F51" s="8" t="b">
        <f t="shared" si="0"/>
        <v>1</v>
      </c>
      <c r="G51" s="33" t="b">
        <f t="shared" si="1"/>
        <v>1</v>
      </c>
      <c r="H51" s="8" t="b">
        <f t="shared" si="2"/>
        <v>1</v>
      </c>
      <c r="I51" s="15">
        <f>'1. PIB'!B52-'3. Remuneraciones'!B52-'5. Consumo capital fijo'!B52</f>
        <v>492193636.2044158</v>
      </c>
      <c r="J51" s="15">
        <f>'1. PIB'!C52-'3. Remuneraciones'!C52-'5. Consumo capital fijo'!C52</f>
        <v>210472168.46309435</v>
      </c>
      <c r="K51" s="15">
        <f>'1. PIB'!D52-'3. Remuneraciones'!D52-'5. Consumo capital fijo'!D52</f>
        <v>281721467.74132138</v>
      </c>
    </row>
    <row r="52" spans="1:11" ht="18" x14ac:dyDescent="0.4">
      <c r="A52" s="46">
        <v>2011</v>
      </c>
      <c r="B52" s="47">
        <v>663400631.93684936</v>
      </c>
      <c r="C52" s="47">
        <v>280309994.91963726</v>
      </c>
      <c r="D52" s="47">
        <v>383090637.01721215</v>
      </c>
      <c r="F52" s="8" t="b">
        <f t="shared" si="0"/>
        <v>1</v>
      </c>
      <c r="G52" s="33" t="b">
        <f t="shared" si="1"/>
        <v>1</v>
      </c>
      <c r="H52" s="8" t="b">
        <f t="shared" si="2"/>
        <v>1</v>
      </c>
      <c r="I52" s="15">
        <f>'1. PIB'!B53-'3. Remuneraciones'!B53-'5. Consumo capital fijo'!B53</f>
        <v>663400631.93684936</v>
      </c>
      <c r="J52" s="15">
        <f>'1. PIB'!C53-'3. Remuneraciones'!C53-'5. Consumo capital fijo'!C53</f>
        <v>280309994.91963726</v>
      </c>
      <c r="K52" s="15">
        <f>'1. PIB'!D53-'3. Remuneraciones'!D53-'5. Consumo capital fijo'!D53</f>
        <v>383090637.01721215</v>
      </c>
    </row>
    <row r="53" spans="1:11" ht="18" x14ac:dyDescent="0.4">
      <c r="A53" s="46">
        <v>2012</v>
      </c>
      <c r="B53" s="47">
        <v>767901933.48311257</v>
      </c>
      <c r="C53" s="47">
        <v>254671007.70630598</v>
      </c>
      <c r="D53" s="47">
        <v>513230925.77680647</v>
      </c>
      <c r="F53" s="8" t="b">
        <f t="shared" si="0"/>
        <v>1</v>
      </c>
      <c r="G53" s="33" t="b">
        <f t="shared" si="1"/>
        <v>1</v>
      </c>
      <c r="H53" s="8" t="b">
        <f t="shared" si="2"/>
        <v>1</v>
      </c>
      <c r="I53" s="15">
        <f>'1. PIB'!B54-'3. Remuneraciones'!B54-'5. Consumo capital fijo'!B54</f>
        <v>767901933.48311257</v>
      </c>
      <c r="J53" s="15">
        <f>'1. PIB'!C54-'3. Remuneraciones'!C54-'5. Consumo capital fijo'!C54</f>
        <v>254671007.70630598</v>
      </c>
      <c r="K53" s="15">
        <f>'1. PIB'!D54-'3. Remuneraciones'!D54-'5. Consumo capital fijo'!D54</f>
        <v>513230925.77680647</v>
      </c>
    </row>
    <row r="54" spans="1:11" ht="18" x14ac:dyDescent="0.4">
      <c r="A54" s="46">
        <v>2013</v>
      </c>
      <c r="B54" s="47">
        <v>1040114778.6565888</v>
      </c>
      <c r="C54" s="47">
        <v>344914763.00482517</v>
      </c>
      <c r="D54" s="47">
        <v>695200015.65176368</v>
      </c>
      <c r="F54" s="8" t="b">
        <f t="shared" si="0"/>
        <v>1</v>
      </c>
      <c r="G54" s="33" t="b">
        <f t="shared" si="1"/>
        <v>1</v>
      </c>
      <c r="H54" s="8" t="b">
        <f t="shared" si="2"/>
        <v>1</v>
      </c>
      <c r="I54" s="15">
        <f>'1. PIB'!B55-'3. Remuneraciones'!B55-'5. Consumo capital fijo'!B55</f>
        <v>1040114778.6565888</v>
      </c>
      <c r="J54" s="15">
        <f>'1. PIB'!C55-'3. Remuneraciones'!C55-'5. Consumo capital fijo'!C55</f>
        <v>344914763.00482517</v>
      </c>
      <c r="K54" s="15">
        <f>'1. PIB'!D55-'3. Remuneraciones'!D55-'5. Consumo capital fijo'!D55</f>
        <v>695200015.65176368</v>
      </c>
    </row>
    <row r="55" spans="1:11" ht="18" x14ac:dyDescent="0.4">
      <c r="A55" s="46">
        <v>2014</v>
      </c>
      <c r="B55" s="47">
        <v>825128994.91649866</v>
      </c>
      <c r="C55" s="47">
        <v>176343975.79778004</v>
      </c>
      <c r="D55" s="47">
        <v>648785019.11871862</v>
      </c>
      <c r="F55" s="8" t="b">
        <f t="shared" si="0"/>
        <v>1</v>
      </c>
      <c r="G55" s="33" t="b">
        <f t="shared" si="1"/>
        <v>1</v>
      </c>
      <c r="H55" s="8" t="b">
        <f t="shared" si="2"/>
        <v>1</v>
      </c>
      <c r="I55" s="15">
        <f>'1. PIB'!B56-'3. Remuneraciones'!B56-'5. Consumo capital fijo'!B56</f>
        <v>825128994.91649866</v>
      </c>
      <c r="J55" s="15">
        <f>'1. PIB'!C56-'3. Remuneraciones'!C56-'5. Consumo capital fijo'!C56</f>
        <v>176343975.79778004</v>
      </c>
      <c r="K55" s="15">
        <f>'1. PIB'!D56-'3. Remuneraciones'!D56-'5. Consumo capital fijo'!D56</f>
        <v>648785019.11871862</v>
      </c>
    </row>
    <row r="56" spans="1:11" ht="18" x14ac:dyDescent="0.4">
      <c r="B56" s="35"/>
      <c r="C56" s="36"/>
      <c r="D56" s="37"/>
      <c r="E56" s="38"/>
      <c r="F56" s="38"/>
      <c r="G56" s="38"/>
      <c r="H56" s="38"/>
      <c r="I56" s="39"/>
      <c r="J56" s="39"/>
      <c r="K56" s="39"/>
    </row>
    <row r="57" spans="1:11" ht="18" x14ac:dyDescent="0.4">
      <c r="B57" s="40"/>
      <c r="C57" s="38"/>
      <c r="D57" s="41"/>
      <c r="E57" s="38"/>
      <c r="F57" s="38"/>
      <c r="G57" s="38"/>
      <c r="H57" s="38"/>
      <c r="I57" s="39"/>
      <c r="J57" s="39"/>
      <c r="K57" s="39"/>
    </row>
    <row r="58" spans="1:11" ht="18" x14ac:dyDescent="0.4">
      <c r="B58" s="40"/>
      <c r="C58" s="38"/>
      <c r="D58" s="41"/>
      <c r="E58" s="38"/>
      <c r="F58" s="38"/>
      <c r="G58" s="38"/>
      <c r="H58" s="38"/>
      <c r="I58" s="39"/>
      <c r="J58" s="39"/>
      <c r="K58" s="39"/>
    </row>
    <row r="59" spans="1:11" ht="18" x14ac:dyDescent="0.4">
      <c r="B59" s="40"/>
      <c r="C59" s="38"/>
      <c r="D59" s="42"/>
      <c r="E59" s="38"/>
      <c r="F59" s="38"/>
      <c r="G59" s="38"/>
      <c r="H59" s="38"/>
      <c r="I59" s="39"/>
      <c r="J59" s="38"/>
      <c r="K59" s="38"/>
    </row>
    <row r="60" spans="1:11" ht="18" x14ac:dyDescent="0.4">
      <c r="B60" s="38"/>
      <c r="C60" s="38"/>
      <c r="D60" s="42"/>
      <c r="E60" s="38"/>
      <c r="F60" s="38"/>
      <c r="G60" s="38"/>
      <c r="H60" s="38"/>
      <c r="I60" s="38"/>
      <c r="J60" s="38"/>
      <c r="K60" s="38"/>
    </row>
    <row r="61" spans="1:11" ht="18" x14ac:dyDescent="0.4">
      <c r="B61" s="38"/>
      <c r="C61" s="38"/>
      <c r="D61" s="42"/>
      <c r="E61" s="38"/>
      <c r="F61" s="38"/>
      <c r="G61" s="38"/>
      <c r="H61" s="38"/>
      <c r="I61" s="38"/>
      <c r="J61" s="38"/>
      <c r="K61" s="38"/>
    </row>
    <row r="62" spans="1:11" ht="18" x14ac:dyDescent="0.4">
      <c r="B62" s="43"/>
      <c r="C62" s="43"/>
      <c r="D62" s="44"/>
      <c r="E62" s="43"/>
      <c r="F62" s="43"/>
      <c r="G62" s="43"/>
      <c r="H62" s="43"/>
      <c r="I62" s="43"/>
      <c r="J62" s="43"/>
      <c r="K62" s="4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55"/>
    </sheetView>
  </sheetViews>
  <sheetFormatPr baseColWidth="10" defaultColWidth="12.625" defaultRowHeight="15" customHeight="1" x14ac:dyDescent="0.4"/>
  <cols>
    <col min="1" max="1" width="12.625" style="56"/>
    <col min="2" max="5" width="12.625" style="43"/>
    <col min="6" max="8" width="12.625" style="38"/>
    <col min="9" max="9" width="12.625" style="43"/>
    <col min="10" max="10" width="15.875" style="43" customWidth="1"/>
    <col min="11" max="11" width="16.25" style="43" bestFit="1" customWidth="1"/>
    <col min="12" max="16384" width="12.625" style="43"/>
  </cols>
  <sheetData>
    <row r="1" spans="1:14" s="53" customFormat="1" ht="15" customHeight="1" x14ac:dyDescent="0.2">
      <c r="A1" s="57" t="s">
        <v>63</v>
      </c>
      <c r="B1" s="58" t="s">
        <v>73</v>
      </c>
      <c r="C1" s="58" t="s">
        <v>74</v>
      </c>
      <c r="D1" s="58" t="s">
        <v>112</v>
      </c>
      <c r="E1" s="58" t="s">
        <v>340</v>
      </c>
      <c r="G1" s="54" t="s">
        <v>30</v>
      </c>
      <c r="H1" s="54" t="s">
        <v>31</v>
      </c>
      <c r="I1" s="54" t="s">
        <v>29</v>
      </c>
      <c r="J1" s="53" t="s">
        <v>53</v>
      </c>
    </row>
    <row r="2" spans="1:14" ht="18" x14ac:dyDescent="0.4">
      <c r="A2" s="59">
        <v>1961</v>
      </c>
      <c r="B2" s="49">
        <v>0.2213818643762876</v>
      </c>
      <c r="C2" s="50">
        <v>0.40584819041278852</v>
      </c>
      <c r="D2" s="48">
        <v>0.13419859413928845</v>
      </c>
      <c r="E2" s="72">
        <f>'14. PQ'!H3/'15. TGpetrorecalculo'!P3</f>
        <v>0.65760708203290974</v>
      </c>
      <c r="F2" s="48"/>
      <c r="G2" s="49">
        <f>'16. TGTotal1=2014'!N3</f>
        <v>0.2213818643762876</v>
      </c>
      <c r="H2" s="50">
        <f>'15. TGpetrorecalculo'!J3</f>
        <v>0.40584819041278852</v>
      </c>
      <c r="I2" s="51">
        <f>'17. TGnoPet'!N3</f>
        <v>0.13419859413928845</v>
      </c>
      <c r="J2" s="51">
        <f>H2-I2</f>
        <v>0.27164959627350005</v>
      </c>
      <c r="K2" s="51">
        <f>E2-J2</f>
        <v>0.38595748575940969</v>
      </c>
      <c r="L2" s="43" t="b">
        <f>B2=G2</f>
        <v>1</v>
      </c>
      <c r="M2" s="43" t="b">
        <f>C2=H2</f>
        <v>1</v>
      </c>
      <c r="N2" s="43" t="b">
        <f>D2=I2</f>
        <v>1</v>
      </c>
    </row>
    <row r="3" spans="1:14" ht="18" x14ac:dyDescent="0.4">
      <c r="A3" s="59">
        <v>1962</v>
      </c>
      <c r="B3" s="49">
        <v>0.26818628143836121</v>
      </c>
      <c r="C3" s="50">
        <v>0.55411970116830411</v>
      </c>
      <c r="D3" s="48">
        <v>0.15737332243219132</v>
      </c>
      <c r="E3" s="72">
        <f>'14. PQ'!H4/'15. TGpetrorecalculo'!P4</f>
        <v>0.82869949062650294</v>
      </c>
      <c r="F3" s="48"/>
      <c r="G3" s="49">
        <f>'16. TGTotal1=2014'!N4</f>
        <v>0.26818628143836121</v>
      </c>
      <c r="H3" s="50">
        <f>'15. TGpetrorecalculo'!J4</f>
        <v>0.55411970116830411</v>
      </c>
      <c r="I3" s="51">
        <f>'17. TGnoPet'!N4</f>
        <v>0.15737332243219132</v>
      </c>
      <c r="J3" s="51">
        <f t="shared" ref="J3:J55" si="0">H3-I3</f>
        <v>0.39674637873611279</v>
      </c>
      <c r="K3" s="51">
        <f t="shared" ref="K3:K55" si="1">E3-J3</f>
        <v>0.43195311189039015</v>
      </c>
      <c r="L3" s="43" t="b">
        <f t="shared" ref="L3:L55" si="2">B3=G3</f>
        <v>1</v>
      </c>
      <c r="M3" s="43" t="b">
        <f t="shared" ref="M3:M55" si="3">C3=H3</f>
        <v>1</v>
      </c>
      <c r="N3" s="43" t="b">
        <f t="shared" ref="N3:N55" si="4">D3=I3</f>
        <v>1</v>
      </c>
    </row>
    <row r="4" spans="1:14" ht="18" x14ac:dyDescent="0.4">
      <c r="A4" s="59">
        <v>1963</v>
      </c>
      <c r="B4" s="49">
        <v>0.27580420939701716</v>
      </c>
      <c r="C4" s="50">
        <v>0.66038434950707792</v>
      </c>
      <c r="D4" s="48">
        <v>0.15197718499192522</v>
      </c>
      <c r="E4" s="72">
        <f>'14. PQ'!H5/'15. TGpetrorecalculo'!P5</f>
        <v>0.90659797562127364</v>
      </c>
      <c r="F4" s="48"/>
      <c r="G4" s="49">
        <f>'16. TGTotal1=2014'!N5</f>
        <v>0.27580420939701716</v>
      </c>
      <c r="H4" s="50">
        <f>'15. TGpetrorecalculo'!J5</f>
        <v>0.66038434950707792</v>
      </c>
      <c r="I4" s="51">
        <f>'17. TGnoPet'!N5</f>
        <v>0.15197718499192522</v>
      </c>
      <c r="J4" s="51">
        <f t="shared" si="0"/>
        <v>0.50840716451515267</v>
      </c>
      <c r="K4" s="51">
        <f t="shared" si="1"/>
        <v>0.39819081110612098</v>
      </c>
      <c r="L4" s="43" t="b">
        <f t="shared" si="2"/>
        <v>1</v>
      </c>
      <c r="M4" s="43" t="b">
        <f t="shared" si="3"/>
        <v>1</v>
      </c>
      <c r="N4" s="43" t="b">
        <f t="shared" si="4"/>
        <v>1</v>
      </c>
    </row>
    <row r="5" spans="1:14" ht="18" x14ac:dyDescent="0.4">
      <c r="A5" s="59">
        <v>1964</v>
      </c>
      <c r="B5" s="49">
        <v>0.2946154771356333</v>
      </c>
      <c r="C5" s="50">
        <v>0.70704933681393134</v>
      </c>
      <c r="D5" s="48">
        <v>0.18292395656292473</v>
      </c>
      <c r="E5" s="72">
        <f>'14. PQ'!H6/'15. TGpetrorecalculo'!P6</f>
        <v>1.034201501323641</v>
      </c>
      <c r="F5" s="48"/>
      <c r="G5" s="49">
        <f>'16. TGTotal1=2014'!N6</f>
        <v>0.2946154771356333</v>
      </c>
      <c r="H5" s="50">
        <f>'15. TGpetrorecalculo'!J6</f>
        <v>0.70704933681393134</v>
      </c>
      <c r="I5" s="51">
        <f>'17. TGnoPet'!N6</f>
        <v>0.18292395656292473</v>
      </c>
      <c r="J5" s="51">
        <f t="shared" si="0"/>
        <v>0.52412538025100663</v>
      </c>
      <c r="K5" s="51">
        <f t="shared" si="1"/>
        <v>0.51007612107263434</v>
      </c>
      <c r="L5" s="43" t="b">
        <f t="shared" si="2"/>
        <v>1</v>
      </c>
      <c r="M5" s="43" t="b">
        <f t="shared" si="3"/>
        <v>1</v>
      </c>
      <c r="N5" s="43" t="b">
        <f t="shared" si="4"/>
        <v>1</v>
      </c>
    </row>
    <row r="6" spans="1:14" ht="18" x14ac:dyDescent="0.4">
      <c r="A6" s="59">
        <v>1965</v>
      </c>
      <c r="B6" s="49">
        <v>0.31116201908579921</v>
      </c>
      <c r="C6" s="50">
        <v>0.75434297148622287</v>
      </c>
      <c r="D6" s="48">
        <v>0.20233846996725596</v>
      </c>
      <c r="E6" s="72">
        <f>'14. PQ'!H7/'15. TGpetrorecalculo'!P7</f>
        <v>1.1623059686474495</v>
      </c>
      <c r="F6" s="48"/>
      <c r="G6" s="49">
        <f>'16. TGTotal1=2014'!N7</f>
        <v>0.31116201908579921</v>
      </c>
      <c r="H6" s="50">
        <f>'15. TGpetrorecalculo'!J7</f>
        <v>0.75434297148622287</v>
      </c>
      <c r="I6" s="51">
        <f>'17. TGnoPet'!N7</f>
        <v>0.20233846996725596</v>
      </c>
      <c r="J6" s="51">
        <f t="shared" si="0"/>
        <v>0.55200450151896696</v>
      </c>
      <c r="K6" s="51">
        <f t="shared" si="1"/>
        <v>0.61030146712848254</v>
      </c>
      <c r="L6" s="43" t="b">
        <f t="shared" si="2"/>
        <v>1</v>
      </c>
      <c r="M6" s="43" t="b">
        <f t="shared" si="3"/>
        <v>1</v>
      </c>
      <c r="N6" s="43" t="b">
        <f t="shared" si="4"/>
        <v>1</v>
      </c>
    </row>
    <row r="7" spans="1:14" ht="18" x14ac:dyDescent="0.4">
      <c r="A7" s="59">
        <v>1966</v>
      </c>
      <c r="B7" s="49">
        <v>0.30134935573738086</v>
      </c>
      <c r="C7" s="50">
        <v>0.7410749063282388</v>
      </c>
      <c r="D7" s="48">
        <v>0.20444437568990467</v>
      </c>
      <c r="E7" s="72">
        <f>'14. PQ'!H8/'15. TGpetrorecalculo'!P8</f>
        <v>1.0523474844173744</v>
      </c>
      <c r="F7" s="48"/>
      <c r="G7" s="49">
        <f>'16. TGTotal1=2014'!N8</f>
        <v>0.30134935573738086</v>
      </c>
      <c r="H7" s="50">
        <f>'15. TGpetrorecalculo'!J8</f>
        <v>0.7410749063282388</v>
      </c>
      <c r="I7" s="51">
        <f>'17. TGnoPet'!N8</f>
        <v>0.20444437568990467</v>
      </c>
      <c r="J7" s="51">
        <f t="shared" si="0"/>
        <v>0.5366305306383341</v>
      </c>
      <c r="K7" s="51">
        <f t="shared" si="1"/>
        <v>0.51571695377904025</v>
      </c>
      <c r="L7" s="43" t="b">
        <f t="shared" si="2"/>
        <v>1</v>
      </c>
      <c r="M7" s="43" t="b">
        <f t="shared" si="3"/>
        <v>1</v>
      </c>
      <c r="N7" s="43" t="b">
        <f t="shared" si="4"/>
        <v>1</v>
      </c>
    </row>
    <row r="8" spans="1:14" ht="18" x14ac:dyDescent="0.4">
      <c r="A8" s="59">
        <v>1967</v>
      </c>
      <c r="B8" s="49">
        <v>0.29217673728075788</v>
      </c>
      <c r="C8" s="50">
        <v>0.83535804891073318</v>
      </c>
      <c r="D8" s="48">
        <v>0.19052471663809345</v>
      </c>
      <c r="E8" s="72">
        <f>'14. PQ'!H9/'15. TGpetrorecalculo'!P9</f>
        <v>1.0612818394469576</v>
      </c>
      <c r="F8" s="48"/>
      <c r="G8" s="49">
        <f>'16. TGTotal1=2014'!N9</f>
        <v>0.29217673728075788</v>
      </c>
      <c r="H8" s="50">
        <f>'15. TGpetrorecalculo'!J9</f>
        <v>0.83535804891073318</v>
      </c>
      <c r="I8" s="51">
        <f>'17. TGnoPet'!N9</f>
        <v>0.19052471663809345</v>
      </c>
      <c r="J8" s="51">
        <f t="shared" si="0"/>
        <v>0.64483333227263973</v>
      </c>
      <c r="K8" s="51">
        <f t="shared" si="1"/>
        <v>0.41644850717431792</v>
      </c>
      <c r="L8" s="43" t="b">
        <f t="shared" si="2"/>
        <v>1</v>
      </c>
      <c r="M8" s="43" t="b">
        <f t="shared" si="3"/>
        <v>1</v>
      </c>
      <c r="N8" s="43" t="b">
        <f t="shared" si="4"/>
        <v>1</v>
      </c>
    </row>
    <row r="9" spans="1:14" ht="18" x14ac:dyDescent="0.4">
      <c r="A9" s="59">
        <v>1968</v>
      </c>
      <c r="B9" s="49">
        <v>0.30620605533835216</v>
      </c>
      <c r="C9" s="50">
        <v>0.95013726045991498</v>
      </c>
      <c r="D9" s="48">
        <v>0.20590517220773338</v>
      </c>
      <c r="E9" s="72">
        <f>'14. PQ'!H10/'15. TGpetrorecalculo'!P10</f>
        <v>1.2878595933216515</v>
      </c>
      <c r="F9" s="48"/>
      <c r="G9" s="49">
        <f>'16. TGTotal1=2014'!N10</f>
        <v>0.30620605533835216</v>
      </c>
      <c r="H9" s="50">
        <f>'15. TGpetrorecalculo'!J10</f>
        <v>0.95013726045991498</v>
      </c>
      <c r="I9" s="51">
        <f>'17. TGnoPet'!N10</f>
        <v>0.20590517220773338</v>
      </c>
      <c r="J9" s="51">
        <f t="shared" si="0"/>
        <v>0.74423208825218157</v>
      </c>
      <c r="K9" s="51">
        <f t="shared" si="1"/>
        <v>0.54362750506946989</v>
      </c>
      <c r="L9" s="43" t="b">
        <f t="shared" si="2"/>
        <v>1</v>
      </c>
      <c r="M9" s="43" t="b">
        <f t="shared" si="3"/>
        <v>1</v>
      </c>
      <c r="N9" s="43" t="b">
        <f t="shared" si="4"/>
        <v>1</v>
      </c>
    </row>
    <row r="10" spans="1:14" ht="18" x14ac:dyDescent="0.4">
      <c r="A10" s="59">
        <v>1969</v>
      </c>
      <c r="B10" s="49">
        <v>0.2694304368281244</v>
      </c>
      <c r="C10" s="50">
        <v>0.79692578438560779</v>
      </c>
      <c r="D10" s="48">
        <v>0.19630673385950645</v>
      </c>
      <c r="E10" s="72">
        <f>'14. PQ'!H11/'15. TGpetrorecalculo'!P11</f>
        <v>1.1095363397727156</v>
      </c>
      <c r="F10" s="48"/>
      <c r="G10" s="49">
        <f>'16. TGTotal1=2014'!N11</f>
        <v>0.2694304368281244</v>
      </c>
      <c r="H10" s="50">
        <f>'15. TGpetrorecalculo'!J11</f>
        <v>0.79692578438560779</v>
      </c>
      <c r="I10" s="51">
        <f>'17. TGnoPet'!N11</f>
        <v>0.19630673385950645</v>
      </c>
      <c r="J10" s="51">
        <f t="shared" si="0"/>
        <v>0.60061905052610132</v>
      </c>
      <c r="K10" s="51">
        <f t="shared" si="1"/>
        <v>0.50891728924661428</v>
      </c>
      <c r="L10" s="43" t="b">
        <f t="shared" si="2"/>
        <v>1</v>
      </c>
      <c r="M10" s="43" t="b">
        <f t="shared" si="3"/>
        <v>1</v>
      </c>
      <c r="N10" s="43" t="b">
        <f t="shared" si="4"/>
        <v>1</v>
      </c>
    </row>
    <row r="11" spans="1:14" ht="18" x14ac:dyDescent="0.4">
      <c r="A11" s="59">
        <v>1970</v>
      </c>
      <c r="B11" s="49">
        <v>0.29014898970681469</v>
      </c>
      <c r="C11" s="50">
        <v>0.8371162861854603</v>
      </c>
      <c r="D11" s="48">
        <v>0.21569012641623539</v>
      </c>
      <c r="E11" s="72">
        <f>'14. PQ'!H12/'15. TGpetrorecalculo'!P12</f>
        <v>0.97320398382297235</v>
      </c>
      <c r="F11" s="48"/>
      <c r="G11" s="49">
        <f>'16. TGTotal1=2014'!N12</f>
        <v>0.29014898970681469</v>
      </c>
      <c r="H11" s="50">
        <f>'15. TGpetrorecalculo'!J12</f>
        <v>0.8371162861854603</v>
      </c>
      <c r="I11" s="51">
        <f>'17. TGnoPet'!N12</f>
        <v>0.21569012641623539</v>
      </c>
      <c r="J11" s="51">
        <f t="shared" si="0"/>
        <v>0.62142615976922488</v>
      </c>
      <c r="K11" s="51">
        <f t="shared" si="1"/>
        <v>0.35177782405374747</v>
      </c>
      <c r="L11" s="43" t="b">
        <f t="shared" si="2"/>
        <v>1</v>
      </c>
      <c r="M11" s="43" t="b">
        <f t="shared" si="3"/>
        <v>1</v>
      </c>
      <c r="N11" s="43" t="b">
        <f t="shared" si="4"/>
        <v>1</v>
      </c>
    </row>
    <row r="12" spans="1:14" ht="18" x14ac:dyDescent="0.4">
      <c r="A12" s="59">
        <v>1971</v>
      </c>
      <c r="B12" s="49">
        <v>0.29685827374138013</v>
      </c>
      <c r="C12" s="50">
        <v>0.96639561263966489</v>
      </c>
      <c r="D12" s="48">
        <v>0.21226396471931624</v>
      </c>
      <c r="E12" s="72">
        <f>'14. PQ'!H13/'15. TGpetrorecalculo'!P13</f>
        <v>1.2355418356562295</v>
      </c>
      <c r="F12" s="48"/>
      <c r="G12" s="49">
        <f>'16. TGTotal1=2014'!N13</f>
        <v>0.29685827374138013</v>
      </c>
      <c r="H12" s="50">
        <f>'15. TGpetrorecalculo'!J13</f>
        <v>0.96639561263966489</v>
      </c>
      <c r="I12" s="51">
        <f>'17. TGnoPet'!N13</f>
        <v>0.21226396471931624</v>
      </c>
      <c r="J12" s="51">
        <f t="shared" si="0"/>
        <v>0.75413164792034859</v>
      </c>
      <c r="K12" s="51">
        <f t="shared" si="1"/>
        <v>0.48141018773588096</v>
      </c>
      <c r="L12" s="43" t="b">
        <f t="shared" si="2"/>
        <v>1</v>
      </c>
      <c r="M12" s="43" t="b">
        <f t="shared" si="3"/>
        <v>1</v>
      </c>
      <c r="N12" s="43" t="b">
        <f t="shared" si="4"/>
        <v>1</v>
      </c>
    </row>
    <row r="13" spans="1:14" ht="18" x14ac:dyDescent="0.4">
      <c r="A13" s="59">
        <v>1972</v>
      </c>
      <c r="B13" s="49">
        <v>0.27512774181380756</v>
      </c>
      <c r="C13" s="50">
        <v>0.93400902187568724</v>
      </c>
      <c r="D13" s="48">
        <v>0.1983149515582478</v>
      </c>
      <c r="E13" s="72">
        <f>'14. PQ'!H14/'15. TGpetrorecalculo'!P14</f>
        <v>1.2492494848365938</v>
      </c>
      <c r="F13" s="48"/>
      <c r="G13" s="49">
        <f>'16. TGTotal1=2014'!N14</f>
        <v>0.27512774181380756</v>
      </c>
      <c r="H13" s="50">
        <f>'15. TGpetrorecalculo'!J14</f>
        <v>0.93400902187568724</v>
      </c>
      <c r="I13" s="51">
        <f>'17. TGnoPet'!N14</f>
        <v>0.1983149515582478</v>
      </c>
      <c r="J13" s="51">
        <f t="shared" si="0"/>
        <v>0.7356940703174395</v>
      </c>
      <c r="K13" s="51">
        <f t="shared" si="1"/>
        <v>0.51355541451915432</v>
      </c>
      <c r="L13" s="43" t="b">
        <f t="shared" si="2"/>
        <v>1</v>
      </c>
      <c r="M13" s="43" t="b">
        <f t="shared" si="3"/>
        <v>1</v>
      </c>
      <c r="N13" s="43" t="b">
        <f t="shared" si="4"/>
        <v>1</v>
      </c>
    </row>
    <row r="14" spans="1:14" ht="18" x14ac:dyDescent="0.4">
      <c r="A14" s="59">
        <v>1973</v>
      </c>
      <c r="B14" s="49">
        <v>0.32981015652264317</v>
      </c>
      <c r="C14" s="50">
        <v>1.5006674367264539</v>
      </c>
      <c r="D14" s="48">
        <v>0.21237383977679095</v>
      </c>
      <c r="E14" s="72">
        <f>'14. PQ'!H15/'15. TGpetrorecalculo'!P15</f>
        <v>2.1106485766652359</v>
      </c>
      <c r="F14" s="48"/>
      <c r="G14" s="49">
        <f>'16. TGTotal1=2014'!N15</f>
        <v>0.32981015652264317</v>
      </c>
      <c r="H14" s="50">
        <f>'15. TGpetrorecalculo'!J15</f>
        <v>1.5006674367264539</v>
      </c>
      <c r="I14" s="51">
        <f>'17. TGnoPet'!N15</f>
        <v>0.21237383977679095</v>
      </c>
      <c r="J14" s="51">
        <f t="shared" si="0"/>
        <v>1.2882935969496629</v>
      </c>
      <c r="K14" s="51">
        <f t="shared" si="1"/>
        <v>0.82235497971557292</v>
      </c>
      <c r="L14" s="43" t="b">
        <f t="shared" si="2"/>
        <v>1</v>
      </c>
      <c r="M14" s="43" t="b">
        <f t="shared" si="3"/>
        <v>1</v>
      </c>
      <c r="N14" s="43" t="b">
        <f t="shared" si="4"/>
        <v>1</v>
      </c>
    </row>
    <row r="15" spans="1:14" ht="18" x14ac:dyDescent="0.4">
      <c r="A15" s="59">
        <v>1974</v>
      </c>
      <c r="B15" s="49">
        <v>0.54303473047543405</v>
      </c>
      <c r="C15" s="50">
        <v>3.8583178374978799</v>
      </c>
      <c r="D15" s="48">
        <v>0.26384435845712662</v>
      </c>
      <c r="E15" s="72">
        <f>'14. PQ'!H16/'15. TGpetrorecalculo'!P16</f>
        <v>7.1502185540138878</v>
      </c>
      <c r="F15" s="48"/>
      <c r="G15" s="49">
        <f>'16. TGTotal1=2014'!N16</f>
        <v>0.54303473047543405</v>
      </c>
      <c r="H15" s="50">
        <f>'15. TGpetrorecalculo'!J16</f>
        <v>3.8583178374978799</v>
      </c>
      <c r="I15" s="51">
        <f>'17. TGnoPet'!N16</f>
        <v>0.26384435845712662</v>
      </c>
      <c r="J15" s="51">
        <f t="shared" si="0"/>
        <v>3.5944734790407535</v>
      </c>
      <c r="K15" s="51">
        <f t="shared" si="1"/>
        <v>3.5557450749731343</v>
      </c>
      <c r="L15" s="43" t="b">
        <f t="shared" si="2"/>
        <v>1</v>
      </c>
      <c r="M15" s="43" t="b">
        <f t="shared" si="3"/>
        <v>1</v>
      </c>
      <c r="N15" s="43" t="b">
        <f t="shared" si="4"/>
        <v>1</v>
      </c>
    </row>
    <row r="16" spans="1:14" ht="18" x14ac:dyDescent="0.4">
      <c r="A16" s="59">
        <v>1975</v>
      </c>
      <c r="B16" s="49">
        <v>0.3726285150234443</v>
      </c>
      <c r="C16" s="50">
        <v>2.6221482028073284</v>
      </c>
      <c r="D16" s="48">
        <v>0.20029466805028806</v>
      </c>
      <c r="E16" s="72">
        <f>'14. PQ'!H17/'15. TGpetrorecalculo'!P17</f>
        <v>4.2312415149074969</v>
      </c>
      <c r="F16" s="48"/>
      <c r="G16" s="49">
        <f>'16. TGTotal1=2014'!N17</f>
        <v>0.3726285150234443</v>
      </c>
      <c r="H16" s="50">
        <f>'15. TGpetrorecalculo'!J17</f>
        <v>2.6221482028073284</v>
      </c>
      <c r="I16" s="51">
        <f>'17. TGnoPet'!N17</f>
        <v>0.20029466805028806</v>
      </c>
      <c r="J16" s="51">
        <f t="shared" si="0"/>
        <v>2.4218535347570405</v>
      </c>
      <c r="K16" s="51">
        <f t="shared" si="1"/>
        <v>1.8093879801504564</v>
      </c>
      <c r="L16" s="43" t="b">
        <f t="shared" si="2"/>
        <v>1</v>
      </c>
      <c r="M16" s="43" t="b">
        <f t="shared" si="3"/>
        <v>1</v>
      </c>
      <c r="N16" s="43" t="b">
        <f t="shared" si="4"/>
        <v>1</v>
      </c>
    </row>
    <row r="17" spans="1:14" ht="18" x14ac:dyDescent="0.4">
      <c r="A17" s="59">
        <v>1976</v>
      </c>
      <c r="B17" s="49">
        <v>0.31541660116506048</v>
      </c>
      <c r="C17" s="50">
        <v>2.5663543077227473</v>
      </c>
      <c r="D17" s="48">
        <v>0.17648296140369821</v>
      </c>
      <c r="E17" s="72">
        <f>'14. PQ'!H18/'15. TGpetrorecalculo'!P18</f>
        <v>4.3188750186699263</v>
      </c>
      <c r="F17" s="48"/>
      <c r="G17" s="49">
        <f>'16. TGTotal1=2014'!N18</f>
        <v>0.31541660116506048</v>
      </c>
      <c r="H17" s="50">
        <f>'15. TGpetrorecalculo'!J18</f>
        <v>2.5663543077227473</v>
      </c>
      <c r="I17" s="51">
        <f>'17. TGnoPet'!N18</f>
        <v>0.17648296140369821</v>
      </c>
      <c r="J17" s="51">
        <f t="shared" si="0"/>
        <v>2.3898713463190493</v>
      </c>
      <c r="K17" s="51">
        <f t="shared" si="1"/>
        <v>1.929003672350877</v>
      </c>
      <c r="L17" s="43" t="b">
        <f t="shared" si="2"/>
        <v>1</v>
      </c>
      <c r="M17" s="43" t="b">
        <f t="shared" si="3"/>
        <v>1</v>
      </c>
      <c r="N17" s="43" t="b">
        <f t="shared" si="4"/>
        <v>1</v>
      </c>
    </row>
    <row r="18" spans="1:14" ht="18" x14ac:dyDescent="0.4">
      <c r="A18" s="59">
        <v>1977</v>
      </c>
      <c r="B18" s="49">
        <v>0.27538447863862897</v>
      </c>
      <c r="C18" s="50">
        <v>2.5864437725664926</v>
      </c>
      <c r="D18" s="48">
        <v>0.16123085874216075</v>
      </c>
      <c r="E18" s="72">
        <f>'14. PQ'!H19/'15. TGpetrorecalculo'!P19</f>
        <v>3.7813123553534771</v>
      </c>
      <c r="F18" s="48"/>
      <c r="G18" s="49">
        <f>'16. TGTotal1=2014'!N19</f>
        <v>0.27538447863862897</v>
      </c>
      <c r="H18" s="50">
        <f>'15. TGpetrorecalculo'!J19</f>
        <v>2.5864437725664926</v>
      </c>
      <c r="I18" s="51">
        <f>'17. TGnoPet'!N19</f>
        <v>0.16123085874216075</v>
      </c>
      <c r="J18" s="51">
        <f t="shared" si="0"/>
        <v>2.4252129138243319</v>
      </c>
      <c r="K18" s="51">
        <f t="shared" si="1"/>
        <v>1.3560994415291452</v>
      </c>
      <c r="L18" s="43" t="b">
        <f t="shared" si="2"/>
        <v>1</v>
      </c>
      <c r="M18" s="43" t="b">
        <f t="shared" si="3"/>
        <v>1</v>
      </c>
      <c r="N18" s="43" t="b">
        <f t="shared" si="4"/>
        <v>1</v>
      </c>
    </row>
    <row r="19" spans="1:14" ht="18" x14ac:dyDescent="0.4">
      <c r="A19" s="59">
        <v>1978</v>
      </c>
      <c r="B19" s="49">
        <v>0.1897947161145255</v>
      </c>
      <c r="C19" s="50">
        <v>2.118034626906443</v>
      </c>
      <c r="D19" s="48">
        <v>0.11054990254735726</v>
      </c>
      <c r="E19" s="72">
        <f>'14. PQ'!H20/'15. TGpetrorecalculo'!P20</f>
        <v>3.1771380822872053</v>
      </c>
      <c r="F19" s="48"/>
      <c r="G19" s="49">
        <f>'16. TGTotal1=2014'!N20</f>
        <v>0.1897947161145255</v>
      </c>
      <c r="H19" s="50">
        <f>'15. TGpetrorecalculo'!J20</f>
        <v>2.118034626906443</v>
      </c>
      <c r="I19" s="51">
        <f>'17. TGnoPet'!N20</f>
        <v>0.11054990254735726</v>
      </c>
      <c r="J19" s="51">
        <f t="shared" si="0"/>
        <v>2.0074847243590859</v>
      </c>
      <c r="K19" s="51">
        <f t="shared" si="1"/>
        <v>1.1696533579281194</v>
      </c>
      <c r="L19" s="43" t="b">
        <f t="shared" si="2"/>
        <v>1</v>
      </c>
      <c r="M19" s="43" t="b">
        <f t="shared" si="3"/>
        <v>1</v>
      </c>
      <c r="N19" s="43" t="b">
        <f t="shared" si="4"/>
        <v>1</v>
      </c>
    </row>
    <row r="20" spans="1:14" ht="18" x14ac:dyDescent="0.4">
      <c r="A20" s="59">
        <v>1979</v>
      </c>
      <c r="B20" s="49">
        <v>0.20909234432719756</v>
      </c>
      <c r="C20" s="50">
        <v>2.805987618540533</v>
      </c>
      <c r="D20" s="48">
        <v>0.11223221417462813</v>
      </c>
      <c r="E20" s="72">
        <f>'14. PQ'!H21/'15. TGpetrorecalculo'!P21</f>
        <v>4.5714331190839212</v>
      </c>
      <c r="F20" s="48"/>
      <c r="G20" s="49">
        <f>'16. TGTotal1=2014'!N21</f>
        <v>0.20909234432719756</v>
      </c>
      <c r="H20" s="50">
        <f>'15. TGpetrorecalculo'!J21</f>
        <v>2.805987618540533</v>
      </c>
      <c r="I20" s="51">
        <f>'17. TGnoPet'!N21</f>
        <v>0.11223221417462813</v>
      </c>
      <c r="J20" s="51">
        <f t="shared" si="0"/>
        <v>2.6937554043659051</v>
      </c>
      <c r="K20" s="51">
        <f t="shared" si="1"/>
        <v>1.8776777147180161</v>
      </c>
      <c r="L20" s="43" t="b">
        <f t="shared" si="2"/>
        <v>1</v>
      </c>
      <c r="M20" s="43" t="b">
        <f t="shared" si="3"/>
        <v>1</v>
      </c>
      <c r="N20" s="43" t="b">
        <f t="shared" si="4"/>
        <v>1</v>
      </c>
    </row>
    <row r="21" spans="1:14" ht="18" x14ac:dyDescent="0.4">
      <c r="A21" s="59">
        <v>1980</v>
      </c>
      <c r="B21" s="49">
        <v>0.21202326688902737</v>
      </c>
      <c r="C21" s="50">
        <v>2.974941864314447</v>
      </c>
      <c r="D21" s="48">
        <v>0.10735492110508553</v>
      </c>
      <c r="E21" s="72">
        <f>'14. PQ'!H22/'15. TGpetrorecalculo'!P22</f>
        <v>6.4129077334418456</v>
      </c>
      <c r="F21" s="48"/>
      <c r="G21" s="49">
        <f>'16. TGTotal1=2014'!N22</f>
        <v>0.21202326688902737</v>
      </c>
      <c r="H21" s="50">
        <f>'15. TGpetrorecalculo'!J22</f>
        <v>2.974941864314447</v>
      </c>
      <c r="I21" s="51">
        <f>'17. TGnoPet'!N22</f>
        <v>0.10735492110508553</v>
      </c>
      <c r="J21" s="51">
        <f t="shared" si="0"/>
        <v>2.8675869432093615</v>
      </c>
      <c r="K21" s="51">
        <f t="shared" si="1"/>
        <v>3.5453207902324841</v>
      </c>
      <c r="L21" s="43" t="b">
        <f t="shared" si="2"/>
        <v>1</v>
      </c>
      <c r="M21" s="43" t="b">
        <f t="shared" si="3"/>
        <v>1</v>
      </c>
      <c r="N21" s="43" t="b">
        <f t="shared" si="4"/>
        <v>1</v>
      </c>
    </row>
    <row r="22" spans="1:14" ht="18" x14ac:dyDescent="0.4">
      <c r="A22" s="59">
        <v>1981</v>
      </c>
      <c r="B22" s="49">
        <v>0.19164364533953315</v>
      </c>
      <c r="C22" s="50">
        <v>2.2074975388038753</v>
      </c>
      <c r="D22" s="48">
        <v>0.10252610486728969</v>
      </c>
      <c r="E22" s="72">
        <f>'14. PQ'!H23/'15. TGpetrorecalculo'!P23</f>
        <v>5.7933031046414598</v>
      </c>
      <c r="F22" s="48"/>
      <c r="G22" s="49">
        <f>'16. TGTotal1=2014'!N23</f>
        <v>0.19164364533953315</v>
      </c>
      <c r="H22" s="50">
        <f>'15. TGpetrorecalculo'!J23</f>
        <v>2.2074975388038753</v>
      </c>
      <c r="I22" s="51">
        <f>'17. TGnoPet'!N23</f>
        <v>0.10252610486728969</v>
      </c>
      <c r="J22" s="51">
        <f t="shared" si="0"/>
        <v>2.1049714339365857</v>
      </c>
      <c r="K22" s="51">
        <f t="shared" si="1"/>
        <v>3.6883316707048741</v>
      </c>
      <c r="L22" s="43" t="b">
        <f t="shared" si="2"/>
        <v>1</v>
      </c>
      <c r="M22" s="43" t="b">
        <f t="shared" si="3"/>
        <v>1</v>
      </c>
      <c r="N22" s="43" t="b">
        <f t="shared" si="4"/>
        <v>1</v>
      </c>
    </row>
    <row r="23" spans="1:14" ht="18" x14ac:dyDescent="0.4">
      <c r="A23" s="59">
        <v>1982</v>
      </c>
      <c r="B23" s="49">
        <v>0.15931904956008711</v>
      </c>
      <c r="C23" s="50">
        <v>1.1889721279770831</v>
      </c>
      <c r="D23" s="48">
        <v>0.10435416373399409</v>
      </c>
      <c r="E23" s="72">
        <f>'14. PQ'!H24/'15. TGpetrorecalculo'!P24</f>
        <v>3.014562559193696</v>
      </c>
      <c r="F23" s="48"/>
      <c r="G23" s="49">
        <f>'16. TGTotal1=2014'!N24</f>
        <v>0.15931904956008711</v>
      </c>
      <c r="H23" s="50">
        <f>'15. TGpetrorecalculo'!J24</f>
        <v>1.1889721279770831</v>
      </c>
      <c r="I23" s="51">
        <f>'17. TGnoPet'!N24</f>
        <v>0.10435416373399409</v>
      </c>
      <c r="J23" s="51">
        <f t="shared" si="0"/>
        <v>1.0846179642430891</v>
      </c>
      <c r="K23" s="51">
        <f t="shared" si="1"/>
        <v>1.9299445949506069</v>
      </c>
      <c r="L23" s="43" t="b">
        <f t="shared" si="2"/>
        <v>1</v>
      </c>
      <c r="M23" s="43" t="b">
        <f t="shared" si="3"/>
        <v>1</v>
      </c>
      <c r="N23" s="43" t="b">
        <f t="shared" si="4"/>
        <v>1</v>
      </c>
    </row>
    <row r="24" spans="1:14" ht="18" x14ac:dyDescent="0.4">
      <c r="A24" s="59">
        <v>1983</v>
      </c>
      <c r="B24" s="49">
        <v>0.1290083810340486</v>
      </c>
      <c r="C24" s="50">
        <v>0.72386048388583213</v>
      </c>
      <c r="D24" s="48">
        <v>9.2736161321293198E-2</v>
      </c>
      <c r="E24" s="72">
        <f>'14. PQ'!H25/'15. TGpetrorecalculo'!P25</f>
        <v>2.1378741027756676</v>
      </c>
      <c r="F24" s="48"/>
      <c r="G24" s="49">
        <f>'16. TGTotal1=2014'!N25</f>
        <v>0.1290083810340486</v>
      </c>
      <c r="H24" s="50">
        <f>'15. TGpetrorecalculo'!J25</f>
        <v>0.72386048388583213</v>
      </c>
      <c r="I24" s="51">
        <f>'17. TGnoPet'!N25</f>
        <v>9.2736161321293198E-2</v>
      </c>
      <c r="J24" s="51">
        <f t="shared" si="0"/>
        <v>0.63112432256453888</v>
      </c>
      <c r="K24" s="51">
        <f t="shared" si="1"/>
        <v>1.5067497802111287</v>
      </c>
      <c r="L24" s="43" t="b">
        <f t="shared" si="2"/>
        <v>1</v>
      </c>
      <c r="M24" s="43" t="b">
        <f t="shared" si="3"/>
        <v>1</v>
      </c>
      <c r="N24" s="43" t="b">
        <f t="shared" si="4"/>
        <v>1</v>
      </c>
    </row>
    <row r="25" spans="1:14" ht="18" x14ac:dyDescent="0.4">
      <c r="A25" s="59">
        <v>1984</v>
      </c>
      <c r="B25" s="49">
        <v>0.14504836067085539</v>
      </c>
      <c r="C25" s="50">
        <v>1.0278495840469126</v>
      </c>
      <c r="D25" s="48">
        <v>9.7830528549039661E-2</v>
      </c>
      <c r="E25" s="72">
        <f>'14. PQ'!H26/'15. TGpetrorecalculo'!P26</f>
        <v>2.1548055710075844</v>
      </c>
      <c r="F25" s="48"/>
      <c r="G25" s="49">
        <f>'16. TGTotal1=2014'!N26</f>
        <v>0.14504836067085539</v>
      </c>
      <c r="H25" s="50">
        <f>'15. TGpetrorecalculo'!J26</f>
        <v>1.0278495840469126</v>
      </c>
      <c r="I25" s="51">
        <f>'17. TGnoPet'!N26</f>
        <v>9.7830528549039661E-2</v>
      </c>
      <c r="J25" s="51">
        <f t="shared" si="0"/>
        <v>0.930019055497873</v>
      </c>
      <c r="K25" s="51">
        <f t="shared" si="1"/>
        <v>1.2247865155097113</v>
      </c>
      <c r="L25" s="43" t="b">
        <f t="shared" si="2"/>
        <v>1</v>
      </c>
      <c r="M25" s="43" t="b">
        <f t="shared" si="3"/>
        <v>1</v>
      </c>
      <c r="N25" s="43" t="b">
        <f t="shared" si="4"/>
        <v>1</v>
      </c>
    </row>
    <row r="26" spans="1:14" ht="18" x14ac:dyDescent="0.4">
      <c r="A26" s="59">
        <v>1985</v>
      </c>
      <c r="B26" s="49">
        <v>0.11858460824461825</v>
      </c>
      <c r="C26" s="50">
        <v>0.76976970539068534</v>
      </c>
      <c r="D26" s="48">
        <v>8.7261480536890965E-2</v>
      </c>
      <c r="E26" s="72">
        <f>'14. PQ'!H27/'15. TGpetrorecalculo'!P27</f>
        <v>1.8282136940015685</v>
      </c>
      <c r="F26" s="48"/>
      <c r="G26" s="49">
        <f>'16. TGTotal1=2014'!N27</f>
        <v>0.11858460824461825</v>
      </c>
      <c r="H26" s="50">
        <f>'15. TGpetrorecalculo'!J27</f>
        <v>0.76976970539068534</v>
      </c>
      <c r="I26" s="51">
        <f>'17. TGnoPet'!N27</f>
        <v>8.7261480536890965E-2</v>
      </c>
      <c r="J26" s="51">
        <f t="shared" si="0"/>
        <v>0.68250822485379437</v>
      </c>
      <c r="K26" s="51">
        <f t="shared" si="1"/>
        <v>1.1457054691477742</v>
      </c>
      <c r="L26" s="43" t="b">
        <f t="shared" si="2"/>
        <v>1</v>
      </c>
      <c r="M26" s="43" t="b">
        <f t="shared" si="3"/>
        <v>1</v>
      </c>
      <c r="N26" s="43" t="b">
        <f t="shared" si="4"/>
        <v>1</v>
      </c>
    </row>
    <row r="27" spans="1:14" ht="18" x14ac:dyDescent="0.4">
      <c r="A27" s="59">
        <v>1986</v>
      </c>
      <c r="B27" s="49">
        <v>8.5553357599593968E-2</v>
      </c>
      <c r="C27" s="50">
        <v>0.39982736239053357</v>
      </c>
      <c r="D27" s="48">
        <v>7.0847961119758496E-2</v>
      </c>
      <c r="E27" s="72">
        <f>'14. PQ'!H28/'15. TGpetrorecalculo'!P28</f>
        <v>0.63248852538453015</v>
      </c>
      <c r="F27" s="48"/>
      <c r="G27" s="49">
        <f>'16. TGTotal1=2014'!N28</f>
        <v>8.5553357599593968E-2</v>
      </c>
      <c r="H27" s="50">
        <f>'15. TGpetrorecalculo'!J28</f>
        <v>0.39982736239053357</v>
      </c>
      <c r="I27" s="51">
        <f>'17. TGnoPet'!N28</f>
        <v>7.0847961119758496E-2</v>
      </c>
      <c r="J27" s="51">
        <f t="shared" si="0"/>
        <v>0.32897940127077507</v>
      </c>
      <c r="K27" s="51">
        <f t="shared" si="1"/>
        <v>0.30350912411375508</v>
      </c>
      <c r="L27" s="43" t="b">
        <f t="shared" si="2"/>
        <v>1</v>
      </c>
      <c r="M27" s="43" t="b">
        <f t="shared" si="3"/>
        <v>1</v>
      </c>
      <c r="N27" s="43" t="b">
        <f t="shared" si="4"/>
        <v>1</v>
      </c>
    </row>
    <row r="28" spans="1:14" ht="18" x14ac:dyDescent="0.4">
      <c r="A28" s="59">
        <v>1987</v>
      </c>
      <c r="B28" s="49">
        <v>0.10129455378408676</v>
      </c>
      <c r="C28" s="50">
        <v>0.7466535165409971</v>
      </c>
      <c r="D28" s="48">
        <v>7.4743704145221579E-2</v>
      </c>
      <c r="E28" s="72">
        <f>'14. PQ'!H29/'15. TGpetrorecalculo'!P29</f>
        <v>0.99180406579802549</v>
      </c>
      <c r="F28" s="48"/>
      <c r="G28" s="49">
        <f>'16. TGTotal1=2014'!N29</f>
        <v>0.10129455378408676</v>
      </c>
      <c r="H28" s="50">
        <f>'15. TGpetrorecalculo'!J29</f>
        <v>0.7466535165409971</v>
      </c>
      <c r="I28" s="51">
        <f>'17. TGnoPet'!N29</f>
        <v>7.4743704145221579E-2</v>
      </c>
      <c r="J28" s="51">
        <f t="shared" si="0"/>
        <v>0.67190981239577552</v>
      </c>
      <c r="K28" s="51">
        <f t="shared" si="1"/>
        <v>0.31989425340224997</v>
      </c>
      <c r="L28" s="43" t="b">
        <f t="shared" si="2"/>
        <v>1</v>
      </c>
      <c r="M28" s="43" t="b">
        <f t="shared" si="3"/>
        <v>1</v>
      </c>
      <c r="N28" s="43" t="b">
        <f t="shared" si="4"/>
        <v>1</v>
      </c>
    </row>
    <row r="29" spans="1:14" ht="18" x14ac:dyDescent="0.4">
      <c r="A29" s="59">
        <v>1988</v>
      </c>
      <c r="B29" s="49">
        <v>9.8909299430054734E-2</v>
      </c>
      <c r="C29" s="50">
        <v>0.6154047896229643</v>
      </c>
      <c r="D29" s="48">
        <v>8.0083908810252152E-2</v>
      </c>
      <c r="E29" s="72">
        <f>'14. PQ'!H30/'15. TGpetrorecalculo'!P30</f>
        <v>0.72887349625005426</v>
      </c>
      <c r="F29" s="48"/>
      <c r="G29" s="49">
        <f>'16. TGTotal1=2014'!N30</f>
        <v>9.8909299430054734E-2</v>
      </c>
      <c r="H29" s="50">
        <f>'15. TGpetrorecalculo'!J30</f>
        <v>0.6154047896229643</v>
      </c>
      <c r="I29" s="51">
        <f>'17. TGnoPet'!N30</f>
        <v>8.0083908810252152E-2</v>
      </c>
      <c r="J29" s="51">
        <f t="shared" si="0"/>
        <v>0.53532088081271212</v>
      </c>
      <c r="K29" s="51">
        <f t="shared" si="1"/>
        <v>0.19355261543734215</v>
      </c>
      <c r="L29" s="43" t="b">
        <f t="shared" si="2"/>
        <v>1</v>
      </c>
      <c r="M29" s="43" t="b">
        <f t="shared" si="3"/>
        <v>1</v>
      </c>
      <c r="N29" s="43" t="b">
        <f t="shared" si="4"/>
        <v>1</v>
      </c>
    </row>
    <row r="30" spans="1:14" ht="18" x14ac:dyDescent="0.4">
      <c r="A30" s="59">
        <v>1989</v>
      </c>
      <c r="B30" s="49">
        <v>0.14292060213910318</v>
      </c>
      <c r="C30" s="50">
        <v>1.4991177895373764</v>
      </c>
      <c r="D30" s="48">
        <v>9.2015285662465432E-2</v>
      </c>
      <c r="E30" s="72">
        <f>'14. PQ'!H31/'15. TGpetrorecalculo'!P31</f>
        <v>1.8609051814675397</v>
      </c>
      <c r="F30" s="48"/>
      <c r="G30" s="49">
        <f>'16. TGTotal1=2014'!N31</f>
        <v>0.14292060213910318</v>
      </c>
      <c r="H30" s="50">
        <f>'15. TGpetrorecalculo'!J31</f>
        <v>1.4991177895373764</v>
      </c>
      <c r="I30" s="51">
        <f>'17. TGnoPet'!N31</f>
        <v>9.2015285662465432E-2</v>
      </c>
      <c r="J30" s="51">
        <f t="shared" si="0"/>
        <v>1.407102503874911</v>
      </c>
      <c r="K30" s="51">
        <f t="shared" si="1"/>
        <v>0.45380267759262871</v>
      </c>
      <c r="L30" s="43" t="b">
        <f t="shared" si="2"/>
        <v>1</v>
      </c>
      <c r="M30" s="43" t="b">
        <f t="shared" si="3"/>
        <v>1</v>
      </c>
      <c r="N30" s="43" t="b">
        <f t="shared" si="4"/>
        <v>1</v>
      </c>
    </row>
    <row r="31" spans="1:14" ht="18" x14ac:dyDescent="0.4">
      <c r="A31" s="59">
        <v>1990</v>
      </c>
      <c r="B31" s="49">
        <v>0.16222281849006656</v>
      </c>
      <c r="C31" s="50">
        <v>1.6656679226764375</v>
      </c>
      <c r="D31" s="48">
        <v>9.5757071337582475E-2</v>
      </c>
      <c r="E31" s="72">
        <f>'14. PQ'!H32/'15. TGpetrorecalculo'!P32</f>
        <v>2.1674227553853576</v>
      </c>
      <c r="F31" s="48"/>
      <c r="G31" s="49">
        <f>'16. TGTotal1=2014'!N32</f>
        <v>0.16222281849006656</v>
      </c>
      <c r="H31" s="50">
        <f>'15. TGpetrorecalculo'!J32</f>
        <v>1.6656679226764375</v>
      </c>
      <c r="I31" s="51">
        <f>'17. TGnoPet'!N32</f>
        <v>9.5757071337582475E-2</v>
      </c>
      <c r="J31" s="51">
        <f t="shared" si="0"/>
        <v>1.5699108513388551</v>
      </c>
      <c r="K31" s="51">
        <f t="shared" si="1"/>
        <v>0.59751190404650245</v>
      </c>
      <c r="L31" s="43" t="b">
        <f t="shared" si="2"/>
        <v>1</v>
      </c>
      <c r="M31" s="43" t="b">
        <f t="shared" si="3"/>
        <v>1</v>
      </c>
      <c r="N31" s="43" t="b">
        <f t="shared" si="4"/>
        <v>1</v>
      </c>
    </row>
    <row r="32" spans="1:14" ht="18" x14ac:dyDescent="0.4">
      <c r="A32" s="59">
        <v>1991</v>
      </c>
      <c r="B32" s="49">
        <v>0.14677341122787552</v>
      </c>
      <c r="C32" s="50">
        <v>1.0602967999452941</v>
      </c>
      <c r="D32" s="48">
        <v>9.8608027306823401E-2</v>
      </c>
      <c r="E32" s="72">
        <f>'14. PQ'!H33/'15. TGpetrorecalculo'!P33</f>
        <v>1.2855739422342782</v>
      </c>
      <c r="F32" s="48"/>
      <c r="G32" s="49">
        <f>'16. TGTotal1=2014'!N33</f>
        <v>0.14677341122787552</v>
      </c>
      <c r="H32" s="50">
        <f>'15. TGpetrorecalculo'!J33</f>
        <v>1.0602967999452941</v>
      </c>
      <c r="I32" s="51">
        <f>'17. TGnoPet'!N33</f>
        <v>9.8608027306823401E-2</v>
      </c>
      <c r="J32" s="51">
        <f t="shared" si="0"/>
        <v>0.96168877263847075</v>
      </c>
      <c r="K32" s="51">
        <f t="shared" si="1"/>
        <v>0.32388516959580749</v>
      </c>
      <c r="L32" s="43" t="b">
        <f t="shared" si="2"/>
        <v>1</v>
      </c>
      <c r="M32" s="43" t="b">
        <f t="shared" si="3"/>
        <v>1</v>
      </c>
      <c r="N32" s="43" t="b">
        <f t="shared" si="4"/>
        <v>1</v>
      </c>
    </row>
    <row r="33" spans="1:14" ht="18" x14ac:dyDescent="0.4">
      <c r="A33" s="59">
        <v>1992</v>
      </c>
      <c r="B33" s="49">
        <v>0.14019572460764007</v>
      </c>
      <c r="C33" s="50">
        <v>0.70977936979587519</v>
      </c>
      <c r="D33" s="48">
        <v>0.1034067759061315</v>
      </c>
      <c r="E33" s="72">
        <f>'14. PQ'!H34/'15. TGpetrorecalculo'!P34</f>
        <v>0.96011055957419877</v>
      </c>
      <c r="F33" s="48"/>
      <c r="G33" s="49">
        <f>'16. TGTotal1=2014'!N34</f>
        <v>0.14019572460764007</v>
      </c>
      <c r="H33" s="50">
        <f>'15. TGpetrorecalculo'!J34</f>
        <v>0.70977936979587519</v>
      </c>
      <c r="I33" s="51">
        <f>'17. TGnoPet'!N34</f>
        <v>0.1034067759061315</v>
      </c>
      <c r="J33" s="51">
        <f t="shared" si="0"/>
        <v>0.60637259388974374</v>
      </c>
      <c r="K33" s="51">
        <f t="shared" si="1"/>
        <v>0.35373796568445504</v>
      </c>
      <c r="L33" s="43" t="b">
        <f t="shared" si="2"/>
        <v>1</v>
      </c>
      <c r="M33" s="43" t="b">
        <f t="shared" si="3"/>
        <v>1</v>
      </c>
      <c r="N33" s="43" t="b">
        <f t="shared" si="4"/>
        <v>1</v>
      </c>
    </row>
    <row r="34" spans="1:14" ht="18" x14ac:dyDescent="0.4">
      <c r="A34" s="59">
        <v>1993</v>
      </c>
      <c r="B34" s="49">
        <v>0.12560694620034923</v>
      </c>
      <c r="C34" s="50">
        <v>0.56388720089997713</v>
      </c>
      <c r="D34" s="48">
        <v>9.1489319131859037E-2</v>
      </c>
      <c r="E34" s="72">
        <f>'14. PQ'!H35/'15. TGpetrorecalculo'!P35</f>
        <v>0.66459952193511407</v>
      </c>
      <c r="F34" s="48"/>
      <c r="G34" s="49">
        <f>'16. TGTotal1=2014'!N35</f>
        <v>0.12560694620034923</v>
      </c>
      <c r="H34" s="50">
        <f>'15. TGpetrorecalculo'!J35</f>
        <v>0.56388720089997713</v>
      </c>
      <c r="I34" s="51">
        <f>'17. TGnoPet'!N35</f>
        <v>9.1489319131859037E-2</v>
      </c>
      <c r="J34" s="51">
        <f t="shared" si="0"/>
        <v>0.47239788176811809</v>
      </c>
      <c r="K34" s="51">
        <f t="shared" si="1"/>
        <v>0.19220164016699598</v>
      </c>
      <c r="L34" s="43" t="b">
        <f t="shared" si="2"/>
        <v>1</v>
      </c>
      <c r="M34" s="43" t="b">
        <f t="shared" si="3"/>
        <v>1</v>
      </c>
      <c r="N34" s="43" t="b">
        <f t="shared" si="4"/>
        <v>1</v>
      </c>
    </row>
    <row r="35" spans="1:14" ht="18" x14ac:dyDescent="0.4">
      <c r="A35" s="59">
        <v>1994</v>
      </c>
      <c r="B35" s="49">
        <v>0.15852142677441194</v>
      </c>
      <c r="C35" s="50">
        <v>0.65273372633506344</v>
      </c>
      <c r="D35" s="48">
        <v>0.1156446903992341</v>
      </c>
      <c r="E35" s="72">
        <f>'14. PQ'!H36/'15. TGpetrorecalculo'!P36</f>
        <v>0.69778342474120292</v>
      </c>
      <c r="F35" s="48"/>
      <c r="G35" s="49">
        <f>'16. TGTotal1=2014'!N36</f>
        <v>0.15852142677441194</v>
      </c>
      <c r="H35" s="50">
        <f>'15. TGpetrorecalculo'!J36</f>
        <v>0.65273372633506344</v>
      </c>
      <c r="I35" s="51">
        <f>'17. TGnoPet'!N36</f>
        <v>0.1156446903992341</v>
      </c>
      <c r="J35" s="51">
        <f t="shared" si="0"/>
        <v>0.53708903593582935</v>
      </c>
      <c r="K35" s="51">
        <f t="shared" si="1"/>
        <v>0.16069438880537357</v>
      </c>
      <c r="L35" s="43" t="b">
        <f t="shared" si="2"/>
        <v>1</v>
      </c>
      <c r="M35" s="43" t="b">
        <f t="shared" si="3"/>
        <v>1</v>
      </c>
      <c r="N35" s="43" t="b">
        <f t="shared" si="4"/>
        <v>1</v>
      </c>
    </row>
    <row r="36" spans="1:14" ht="18" x14ac:dyDescent="0.4">
      <c r="A36" s="59">
        <v>1995</v>
      </c>
      <c r="B36" s="49">
        <v>0.14843571983854623</v>
      </c>
      <c r="C36" s="50">
        <v>0.48065032228021354</v>
      </c>
      <c r="D36" s="48">
        <v>0.11929149671982671</v>
      </c>
      <c r="E36" s="72">
        <f>'14. PQ'!H37/'15. TGpetrorecalculo'!P37</f>
        <v>0.68524725835648226</v>
      </c>
      <c r="F36" s="48"/>
      <c r="G36" s="49">
        <f>'16. TGTotal1=2014'!N37</f>
        <v>0.14843571983854623</v>
      </c>
      <c r="H36" s="50">
        <f>'15. TGpetrorecalculo'!J37</f>
        <v>0.48065032228021354</v>
      </c>
      <c r="I36" s="51">
        <f>'17. TGnoPet'!N37</f>
        <v>0.11929149671982671</v>
      </c>
      <c r="J36" s="51">
        <f t="shared" si="0"/>
        <v>0.36135882556038684</v>
      </c>
      <c r="K36" s="51">
        <f t="shared" si="1"/>
        <v>0.32388843279609542</v>
      </c>
      <c r="L36" s="43" t="b">
        <f t="shared" si="2"/>
        <v>1</v>
      </c>
      <c r="M36" s="43" t="b">
        <f t="shared" si="3"/>
        <v>1</v>
      </c>
      <c r="N36" s="43" t="b">
        <f t="shared" si="4"/>
        <v>1</v>
      </c>
    </row>
    <row r="37" spans="1:14" ht="18" x14ac:dyDescent="0.4">
      <c r="A37" s="59">
        <v>1996</v>
      </c>
      <c r="B37" s="49">
        <v>0.27176660197677105</v>
      </c>
      <c r="C37" s="50">
        <v>1.0062094686900305</v>
      </c>
      <c r="D37" s="48">
        <v>0.19231695225317366</v>
      </c>
      <c r="E37" s="72">
        <f>'14. PQ'!H38/'15. TGpetrorecalculo'!P38</f>
        <v>1.1514113842495843</v>
      </c>
      <c r="F37" s="48"/>
      <c r="G37" s="49">
        <f>'16. TGTotal1=2014'!N38</f>
        <v>0.27176660197677105</v>
      </c>
      <c r="H37" s="50">
        <f>'15. TGpetrorecalculo'!J38</f>
        <v>1.0062094686900305</v>
      </c>
      <c r="I37" s="51">
        <f>'17. TGnoPet'!N38</f>
        <v>0.19231695225317366</v>
      </c>
      <c r="J37" s="51">
        <f t="shared" si="0"/>
        <v>0.81389251643685678</v>
      </c>
      <c r="K37" s="51">
        <f t="shared" si="1"/>
        <v>0.33751886781272755</v>
      </c>
      <c r="L37" s="43" t="b">
        <f t="shared" si="2"/>
        <v>1</v>
      </c>
      <c r="M37" s="43" t="b">
        <f t="shared" si="3"/>
        <v>1</v>
      </c>
      <c r="N37" s="43" t="b">
        <f t="shared" si="4"/>
        <v>1</v>
      </c>
    </row>
    <row r="38" spans="1:14" ht="18" x14ac:dyDescent="0.4">
      <c r="A38" s="59">
        <v>1997</v>
      </c>
      <c r="B38" s="49">
        <v>0.17470783672759874</v>
      </c>
      <c r="C38" s="50">
        <v>0.41339308791753049</v>
      </c>
      <c r="D38" s="48">
        <v>0.14956111654493678</v>
      </c>
      <c r="E38" s="72">
        <f>'14. PQ'!H39/'15. TGpetrorecalculo'!P39</f>
        <v>0.55119633278409874</v>
      </c>
      <c r="F38" s="48"/>
      <c r="G38" s="49">
        <f>'16. TGTotal1=2014'!N39</f>
        <v>0.17470783672759874</v>
      </c>
      <c r="H38" s="50">
        <f>'15. TGpetrorecalculo'!J39</f>
        <v>0.41339308791753049</v>
      </c>
      <c r="I38" s="51">
        <f>'17. TGnoPet'!N39</f>
        <v>0.14956111654493678</v>
      </c>
      <c r="J38" s="51">
        <f t="shared" si="0"/>
        <v>0.26383197137259373</v>
      </c>
      <c r="K38" s="51">
        <f t="shared" si="1"/>
        <v>0.28736436141150501</v>
      </c>
      <c r="L38" s="43" t="b">
        <f t="shared" si="2"/>
        <v>1</v>
      </c>
      <c r="M38" s="43" t="b">
        <f t="shared" si="3"/>
        <v>1</v>
      </c>
      <c r="N38" s="43" t="b">
        <f t="shared" si="4"/>
        <v>1</v>
      </c>
    </row>
    <row r="39" spans="1:14" ht="18" x14ac:dyDescent="0.4">
      <c r="A39" s="59">
        <v>1998</v>
      </c>
      <c r="B39" s="49">
        <v>0.12737634793910274</v>
      </c>
      <c r="C39" s="50">
        <v>7.0489129571901316E-2</v>
      </c>
      <c r="D39" s="48">
        <v>0.1348489280134309</v>
      </c>
      <c r="E39" s="72">
        <f>'14. PQ'!H40/'15. TGpetrorecalculo'!P40</f>
        <v>0.30095959090772811</v>
      </c>
      <c r="F39" s="48"/>
      <c r="G39" s="49">
        <f>'16. TGTotal1=2014'!N40</f>
        <v>0.12737634793910274</v>
      </c>
      <c r="H39" s="50">
        <f>'15. TGpetrorecalculo'!J40</f>
        <v>7.0489129571901316E-2</v>
      </c>
      <c r="I39" s="51">
        <f>'17. TGnoPet'!N40</f>
        <v>0.1348489280134309</v>
      </c>
      <c r="J39" s="51">
        <f t="shared" si="0"/>
        <v>-6.4359798441529587E-2</v>
      </c>
      <c r="K39" s="51">
        <f t="shared" si="1"/>
        <v>0.36531938934925767</v>
      </c>
      <c r="L39" s="43" t="b">
        <f t="shared" si="2"/>
        <v>1</v>
      </c>
      <c r="M39" s="43" t="b">
        <f t="shared" si="3"/>
        <v>1</v>
      </c>
      <c r="N39" s="43" t="b">
        <f t="shared" si="4"/>
        <v>1</v>
      </c>
    </row>
    <row r="40" spans="1:14" ht="18" x14ac:dyDescent="0.4">
      <c r="A40" s="59">
        <v>1999</v>
      </c>
      <c r="B40" s="49">
        <v>0.11800275060691583</v>
      </c>
      <c r="C40" s="50">
        <v>0.16729027527991047</v>
      </c>
      <c r="D40" s="48">
        <v>0.11110587830039942</v>
      </c>
      <c r="E40" s="72">
        <f>'14. PQ'!H41/'15. TGpetrorecalculo'!P41</f>
        <v>0.59537010007564006</v>
      </c>
      <c r="F40" s="48"/>
      <c r="G40" s="49">
        <f>'16. TGTotal1=2014'!N41</f>
        <v>0.11800275060691583</v>
      </c>
      <c r="H40" s="50">
        <f>'15. TGpetrorecalculo'!J41</f>
        <v>0.16729027527991047</v>
      </c>
      <c r="I40" s="51">
        <f>'17. TGnoPet'!N41</f>
        <v>0.11110587830039942</v>
      </c>
      <c r="J40" s="51">
        <f t="shared" si="0"/>
        <v>5.6184396979511053E-2</v>
      </c>
      <c r="K40" s="51">
        <f t="shared" si="1"/>
        <v>0.53918570309612901</v>
      </c>
      <c r="L40" s="43" t="b">
        <f t="shared" si="2"/>
        <v>1</v>
      </c>
      <c r="M40" s="43" t="b">
        <f t="shared" si="3"/>
        <v>1</v>
      </c>
      <c r="N40" s="43" t="b">
        <f t="shared" si="4"/>
        <v>1</v>
      </c>
    </row>
    <row r="41" spans="1:14" ht="18" x14ac:dyDescent="0.4">
      <c r="A41" s="59">
        <v>2000</v>
      </c>
      <c r="B41" s="49">
        <v>0.15446351945133741</v>
      </c>
      <c r="C41" s="50">
        <v>0.36825710226489683</v>
      </c>
      <c r="D41" s="48">
        <v>0.12270036667004593</v>
      </c>
      <c r="E41" s="72">
        <f>'14. PQ'!H42/'15. TGpetrorecalculo'!P42</f>
        <v>1.1217619256710982</v>
      </c>
      <c r="F41" s="48"/>
      <c r="G41" s="49">
        <f>'16. TGTotal1=2014'!N42</f>
        <v>0.15446351945133741</v>
      </c>
      <c r="H41" s="50">
        <f>'15. TGpetrorecalculo'!J42</f>
        <v>0.36825710226489683</v>
      </c>
      <c r="I41" s="51">
        <f>'17. TGnoPet'!N42</f>
        <v>0.12270036667004593</v>
      </c>
      <c r="J41" s="51">
        <f t="shared" si="0"/>
        <v>0.24555673559485092</v>
      </c>
      <c r="K41" s="51">
        <f t="shared" si="1"/>
        <v>0.87620519007624731</v>
      </c>
      <c r="L41" s="43" t="b">
        <f t="shared" si="2"/>
        <v>1</v>
      </c>
      <c r="M41" s="43" t="b">
        <f t="shared" si="3"/>
        <v>1</v>
      </c>
      <c r="N41" s="43" t="b">
        <f t="shared" si="4"/>
        <v>1</v>
      </c>
    </row>
    <row r="42" spans="1:14" ht="18" x14ac:dyDescent="0.4">
      <c r="A42" s="59">
        <v>2001</v>
      </c>
      <c r="B42" s="49">
        <v>0.13195196658186548</v>
      </c>
      <c r="C42" s="50">
        <v>0.25394800613030194</v>
      </c>
      <c r="D42" s="48">
        <v>0.11446738413839863</v>
      </c>
      <c r="E42" s="72">
        <f>'14. PQ'!H43/'15. TGpetrorecalculo'!P43</f>
        <v>0.72280366206090785</v>
      </c>
      <c r="F42" s="48"/>
      <c r="G42" s="49">
        <f>'16. TGTotal1=2014'!N43</f>
        <v>0.13195196658186548</v>
      </c>
      <c r="H42" s="50">
        <f>'15. TGpetrorecalculo'!J43</f>
        <v>0.25394800613030194</v>
      </c>
      <c r="I42" s="51">
        <f>'17. TGnoPet'!N43</f>
        <v>0.11446738413839863</v>
      </c>
      <c r="J42" s="51">
        <f t="shared" si="0"/>
        <v>0.13948062199190331</v>
      </c>
      <c r="K42" s="51">
        <f t="shared" si="1"/>
        <v>0.58332304006900459</v>
      </c>
      <c r="L42" s="43" t="b">
        <f t="shared" si="2"/>
        <v>1</v>
      </c>
      <c r="M42" s="43" t="b">
        <f t="shared" si="3"/>
        <v>1</v>
      </c>
      <c r="N42" s="43" t="b">
        <f t="shared" si="4"/>
        <v>1</v>
      </c>
    </row>
    <row r="43" spans="1:14" ht="18" x14ac:dyDescent="0.4">
      <c r="A43" s="59">
        <v>2002</v>
      </c>
      <c r="B43" s="49">
        <v>0.13964402953800759</v>
      </c>
      <c r="C43" s="50">
        <v>0.4535038185210355</v>
      </c>
      <c r="D43" s="48">
        <v>9.538936798907377E-2</v>
      </c>
      <c r="E43" s="72">
        <f>'14. PQ'!H44/'15. TGpetrorecalculo'!P44</f>
        <v>1.1845195854893613</v>
      </c>
      <c r="F43" s="48"/>
      <c r="G43" s="49">
        <f>'16. TGTotal1=2014'!N44</f>
        <v>0.13964402953800759</v>
      </c>
      <c r="H43" s="50">
        <f>'15. TGpetrorecalculo'!J44</f>
        <v>0.4535038185210355</v>
      </c>
      <c r="I43" s="51">
        <f>'17. TGnoPet'!N44</f>
        <v>9.538936798907377E-2</v>
      </c>
      <c r="J43" s="51">
        <f t="shared" si="0"/>
        <v>0.35811445053196173</v>
      </c>
      <c r="K43" s="51">
        <f t="shared" si="1"/>
        <v>0.82640513495739953</v>
      </c>
      <c r="L43" s="43" t="b">
        <f t="shared" si="2"/>
        <v>1</v>
      </c>
      <c r="M43" s="43" t="b">
        <f t="shared" si="3"/>
        <v>1</v>
      </c>
      <c r="N43" s="43" t="b">
        <f t="shared" si="4"/>
        <v>1</v>
      </c>
    </row>
    <row r="44" spans="1:14" ht="18" x14ac:dyDescent="0.4">
      <c r="A44" s="59">
        <v>2003</v>
      </c>
      <c r="B44" s="49">
        <v>0.1291976270646632</v>
      </c>
      <c r="C44" s="50">
        <v>0.5256589995684815</v>
      </c>
      <c r="D44" s="48">
        <v>7.6497736185538026E-2</v>
      </c>
      <c r="E44" s="72">
        <f>'14. PQ'!H45/'15. TGpetrorecalculo'!P45</f>
        <v>0.93845366965263277</v>
      </c>
      <c r="F44" s="48"/>
      <c r="G44" s="49">
        <f>'16. TGTotal1=2014'!N45</f>
        <v>0.1291976270646632</v>
      </c>
      <c r="H44" s="50">
        <f>'15. TGpetrorecalculo'!J45</f>
        <v>0.5256589995684815</v>
      </c>
      <c r="I44" s="51">
        <f>'17. TGnoPet'!N45</f>
        <v>7.6497736185538026E-2</v>
      </c>
      <c r="J44" s="51">
        <f t="shared" si="0"/>
        <v>0.44916126338294349</v>
      </c>
      <c r="K44" s="51">
        <f t="shared" si="1"/>
        <v>0.48929240626968928</v>
      </c>
      <c r="L44" s="43" t="b">
        <f t="shared" si="2"/>
        <v>1</v>
      </c>
      <c r="M44" s="43" t="b">
        <f t="shared" si="3"/>
        <v>1</v>
      </c>
      <c r="N44" s="43" t="b">
        <f>D44=I44</f>
        <v>1</v>
      </c>
    </row>
    <row r="45" spans="1:14" ht="18" x14ac:dyDescent="0.4">
      <c r="A45" s="59">
        <v>2004</v>
      </c>
      <c r="B45" s="49">
        <v>0.16551510429838617</v>
      </c>
      <c r="C45" s="50">
        <v>0.74348467777774763</v>
      </c>
      <c r="D45" s="48">
        <v>9.3889610041302612E-2</v>
      </c>
      <c r="E45" s="72">
        <f>'14. PQ'!H46/'15. TGpetrorecalculo'!P46</f>
        <v>2.0207966516238565</v>
      </c>
      <c r="F45" s="48"/>
      <c r="G45" s="49">
        <f>'16. TGTotal1=2014'!N46</f>
        <v>0.16551510429838617</v>
      </c>
      <c r="H45" s="50">
        <f>'15. TGpetrorecalculo'!J46</f>
        <v>0.74348467777774763</v>
      </c>
      <c r="I45" s="51">
        <f>'17. TGnoPet'!N46</f>
        <v>9.3889610041302612E-2</v>
      </c>
      <c r="J45" s="51">
        <f t="shared" si="0"/>
        <v>0.64959506773644504</v>
      </c>
      <c r="K45" s="51">
        <f t="shared" si="1"/>
        <v>1.3712015838874114</v>
      </c>
      <c r="L45" s="43" t="b">
        <f t="shared" si="2"/>
        <v>1</v>
      </c>
      <c r="M45" s="43" t="b">
        <f t="shared" si="3"/>
        <v>1</v>
      </c>
      <c r="N45" s="43" t="b">
        <f>D45=I45</f>
        <v>1</v>
      </c>
    </row>
    <row r="46" spans="1:14" ht="18" x14ac:dyDescent="0.4">
      <c r="A46" s="59">
        <v>2005</v>
      </c>
      <c r="B46" s="49">
        <v>0.20639717072366706</v>
      </c>
      <c r="C46" s="50">
        <v>0.98220176827865902</v>
      </c>
      <c r="D46" s="48">
        <v>0.1097521540521918</v>
      </c>
      <c r="E46" s="72">
        <f>'14. PQ'!H47/'15. TGpetrorecalculo'!P47</f>
        <v>2.2777103981100644</v>
      </c>
      <c r="F46" s="48"/>
      <c r="G46" s="49">
        <f>'16. TGTotal1=2014'!N47</f>
        <v>0.20639717072366706</v>
      </c>
      <c r="H46" s="50">
        <f>'15. TGpetrorecalculo'!J47</f>
        <v>0.98220176827865902</v>
      </c>
      <c r="I46" s="51">
        <f>'17. TGnoPet'!N47</f>
        <v>0.1097521540521918</v>
      </c>
      <c r="J46" s="51">
        <f t="shared" si="0"/>
        <v>0.87244961422646727</v>
      </c>
      <c r="K46" s="51">
        <f t="shared" si="1"/>
        <v>1.4052607838835971</v>
      </c>
      <c r="L46" s="43" t="b">
        <f t="shared" si="2"/>
        <v>1</v>
      </c>
      <c r="M46" s="43" t="b">
        <f t="shared" si="3"/>
        <v>1</v>
      </c>
      <c r="N46" s="43" t="b">
        <f>D46=I46</f>
        <v>1</v>
      </c>
    </row>
    <row r="47" spans="1:14" ht="18" x14ac:dyDescent="0.4">
      <c r="A47" s="59">
        <v>2006</v>
      </c>
      <c r="B47" s="49">
        <v>0.22201812735359452</v>
      </c>
      <c r="C47" s="50">
        <v>0.96181378629969283</v>
      </c>
      <c r="D47" s="48">
        <v>0.12419253470504543</v>
      </c>
      <c r="E47" s="72">
        <f>'14. PQ'!H48/'15. TGpetrorecalculo'!P48</f>
        <v>2.3866529489499069</v>
      </c>
      <c r="F47" s="48"/>
      <c r="G47" s="49">
        <f>'16. TGTotal1=2014'!N48</f>
        <v>0.22201812735359452</v>
      </c>
      <c r="H47" s="50">
        <f>'15. TGpetrorecalculo'!J48</f>
        <v>0.96181378629969283</v>
      </c>
      <c r="I47" s="51">
        <f>'17. TGnoPet'!N48</f>
        <v>0.12419253470504543</v>
      </c>
      <c r="J47" s="51">
        <f t="shared" si="0"/>
        <v>0.8376212515946474</v>
      </c>
      <c r="K47" s="51">
        <f t="shared" si="1"/>
        <v>1.5490316973552596</v>
      </c>
      <c r="L47" s="43" t="b">
        <f t="shared" si="2"/>
        <v>1</v>
      </c>
      <c r="M47" s="43" t="b">
        <f t="shared" si="3"/>
        <v>1</v>
      </c>
      <c r="N47" s="43" t="b">
        <f t="shared" si="4"/>
        <v>1</v>
      </c>
    </row>
    <row r="48" spans="1:14" ht="18" x14ac:dyDescent="0.4">
      <c r="A48" s="59">
        <v>2007</v>
      </c>
      <c r="B48" s="49">
        <v>0.23356698706146176</v>
      </c>
      <c r="C48" s="50">
        <v>0.76467522862637505</v>
      </c>
      <c r="D48" s="48">
        <v>0.1561014570757035</v>
      </c>
      <c r="E48" s="72">
        <f>'14. PQ'!H49/'15. TGpetrorecalculo'!P49</f>
        <v>2.2529557098120994</v>
      </c>
      <c r="F48" s="48"/>
      <c r="G48" s="49">
        <f>'16. TGTotal1=2014'!N49</f>
        <v>0.23356698706146176</v>
      </c>
      <c r="H48" s="50">
        <f>'15. TGpetrorecalculo'!J49</f>
        <v>0.76467522862637505</v>
      </c>
      <c r="I48" s="51">
        <f>'17. TGnoPet'!N49</f>
        <v>0.1561014570757035</v>
      </c>
      <c r="J48" s="51">
        <f t="shared" si="0"/>
        <v>0.60857377155067161</v>
      </c>
      <c r="K48" s="51">
        <f t="shared" si="1"/>
        <v>1.6443819382614278</v>
      </c>
      <c r="L48" s="43" t="b">
        <f t="shared" si="2"/>
        <v>1</v>
      </c>
      <c r="M48" s="43" t="b">
        <f t="shared" si="3"/>
        <v>1</v>
      </c>
      <c r="N48" s="43" t="b">
        <f t="shared" si="4"/>
        <v>1</v>
      </c>
    </row>
    <row r="49" spans="1:14" ht="18" x14ac:dyDescent="0.4">
      <c r="A49" s="59">
        <v>2008</v>
      </c>
      <c r="B49" s="49">
        <v>0.28437542824791784</v>
      </c>
      <c r="C49" s="50">
        <v>0.8043852313299138</v>
      </c>
      <c r="D49" s="48">
        <v>0.19147523139378916</v>
      </c>
      <c r="E49" s="72">
        <f>'14. PQ'!H50/'15. TGpetrorecalculo'!P50</f>
        <v>2.9004584415644987</v>
      </c>
      <c r="F49" s="48"/>
      <c r="G49" s="49">
        <f>'16. TGTotal1=2014'!N50</f>
        <v>0.28437542824791784</v>
      </c>
      <c r="H49" s="50">
        <f>'15. TGpetrorecalculo'!J50</f>
        <v>0.8043852313299138</v>
      </c>
      <c r="I49" s="51">
        <f>'17. TGnoPet'!N50</f>
        <v>0.19147523139378916</v>
      </c>
      <c r="J49" s="51">
        <f t="shared" si="0"/>
        <v>0.61290999993612461</v>
      </c>
      <c r="K49" s="51">
        <f t="shared" si="1"/>
        <v>2.287548441628374</v>
      </c>
      <c r="L49" s="43" t="b">
        <f t="shared" si="2"/>
        <v>1</v>
      </c>
      <c r="M49" s="43" t="b">
        <f t="shared" si="3"/>
        <v>1</v>
      </c>
      <c r="N49" s="43" t="b">
        <f t="shared" si="4"/>
        <v>1</v>
      </c>
    </row>
    <row r="50" spans="1:14" ht="18" x14ac:dyDescent="0.4">
      <c r="A50" s="59">
        <v>2009</v>
      </c>
      <c r="B50" s="49">
        <v>0.19730967312504788</v>
      </c>
      <c r="C50" s="50">
        <v>0.22919239534529473</v>
      </c>
      <c r="D50" s="48">
        <v>0.18995384327742712</v>
      </c>
      <c r="E50" s="72">
        <f>'14. PQ'!H51/'15. TGpetrorecalculo'!P51</f>
        <v>1.3149227668128427</v>
      </c>
      <c r="F50" s="48"/>
      <c r="G50" s="49">
        <f>'16. TGTotal1=2014'!N51</f>
        <v>0.19730967312504788</v>
      </c>
      <c r="H50" s="50">
        <f>'15. TGpetrorecalculo'!J51</f>
        <v>0.22919239534529473</v>
      </c>
      <c r="I50" s="51">
        <f>'17. TGnoPet'!N51</f>
        <v>0.18995384327742712</v>
      </c>
      <c r="J50" s="51">
        <f t="shared" si="0"/>
        <v>3.923855206786761E-2</v>
      </c>
      <c r="K50" s="51">
        <f t="shared" si="1"/>
        <v>1.2756842147449752</v>
      </c>
      <c r="L50" s="43" t="b">
        <f t="shared" si="2"/>
        <v>1</v>
      </c>
      <c r="M50" s="43" t="b">
        <f t="shared" si="3"/>
        <v>1</v>
      </c>
      <c r="N50" s="43" t="b">
        <f t="shared" si="4"/>
        <v>1</v>
      </c>
    </row>
    <row r="51" spans="1:14" ht="18" x14ac:dyDescent="0.4">
      <c r="A51" s="59">
        <v>2010</v>
      </c>
      <c r="B51" s="49">
        <v>0.26225553648567251</v>
      </c>
      <c r="C51" s="50">
        <v>0.55625939434968119</v>
      </c>
      <c r="D51" s="48">
        <v>0.18837826056153423</v>
      </c>
      <c r="E51" s="72">
        <f>'14. PQ'!H52/'15. TGpetrorecalculo'!P52</f>
        <v>1.9705663010067691</v>
      </c>
      <c r="F51" s="48"/>
      <c r="G51" s="49">
        <f>'16. TGTotal1=2014'!N52</f>
        <v>0.26225553648567251</v>
      </c>
      <c r="H51" s="50">
        <f>'15. TGpetrorecalculo'!J52</f>
        <v>0.55625939434968119</v>
      </c>
      <c r="I51" s="51">
        <f>'17. TGnoPet'!N52</f>
        <v>0.18837826056153423</v>
      </c>
      <c r="J51" s="51">
        <f t="shared" si="0"/>
        <v>0.36788113378814696</v>
      </c>
      <c r="K51" s="51">
        <f t="shared" si="1"/>
        <v>1.6026851672186222</v>
      </c>
      <c r="L51" s="43" t="b">
        <f t="shared" si="2"/>
        <v>1</v>
      </c>
      <c r="M51" s="43" t="b">
        <f t="shared" si="3"/>
        <v>1</v>
      </c>
      <c r="N51" s="43" t="b">
        <f t="shared" si="4"/>
        <v>1</v>
      </c>
    </row>
    <row r="52" spans="1:14" ht="18" x14ac:dyDescent="0.4">
      <c r="A52" s="59">
        <v>2011</v>
      </c>
      <c r="B52" s="49">
        <v>0.27749532098062579</v>
      </c>
      <c r="C52" s="50">
        <v>0.53553753859339692</v>
      </c>
      <c r="D52" s="48">
        <v>0.20559122653015258</v>
      </c>
      <c r="E52" s="72">
        <f>'14. PQ'!H53/'15. TGpetrorecalculo'!P53</f>
        <v>2.538610346077192</v>
      </c>
      <c r="F52" s="48"/>
      <c r="G52" s="49">
        <f>'16. TGTotal1=2014'!N53</f>
        <v>0.27749532098062579</v>
      </c>
      <c r="H52" s="50">
        <f>'15. TGpetrorecalculo'!J53</f>
        <v>0.53553753859339692</v>
      </c>
      <c r="I52" s="51">
        <f>'17. TGnoPet'!N53</f>
        <v>0.20559122653015258</v>
      </c>
      <c r="J52" s="51">
        <f t="shared" si="0"/>
        <v>0.32994631206324432</v>
      </c>
      <c r="K52" s="51">
        <f t="shared" si="1"/>
        <v>2.2086640340139478</v>
      </c>
      <c r="L52" s="43" t="b">
        <f t="shared" si="2"/>
        <v>1</v>
      </c>
      <c r="M52" s="43" t="b">
        <f t="shared" si="3"/>
        <v>1</v>
      </c>
      <c r="N52" s="43" t="b">
        <f t="shared" si="4"/>
        <v>1</v>
      </c>
    </row>
    <row r="53" spans="1:14" ht="18" x14ac:dyDescent="0.4">
      <c r="A53" s="59">
        <v>2012</v>
      </c>
      <c r="B53" s="49">
        <v>0.25495033183569987</v>
      </c>
      <c r="C53" s="50">
        <v>0.35496980006148526</v>
      </c>
      <c r="D53" s="48">
        <v>0.22410033598665491</v>
      </c>
      <c r="E53" s="72">
        <f>'14. PQ'!H54/'15. TGpetrorecalculo'!P54</f>
        <v>1.9391130313475371</v>
      </c>
      <c r="F53" s="48"/>
      <c r="G53" s="49">
        <f>'16. TGTotal1=2014'!N54</f>
        <v>0.25495033183569987</v>
      </c>
      <c r="H53" s="50">
        <f>'15. TGpetrorecalculo'!J54</f>
        <v>0.35496980006148526</v>
      </c>
      <c r="I53" s="51">
        <f>'17. TGnoPet'!N54</f>
        <v>0.22410033598665491</v>
      </c>
      <c r="J53" s="51">
        <f t="shared" si="0"/>
        <v>0.13086946407483036</v>
      </c>
      <c r="K53" s="51">
        <f t="shared" si="1"/>
        <v>1.8082435672727066</v>
      </c>
      <c r="L53" s="43" t="b">
        <f t="shared" si="2"/>
        <v>1</v>
      </c>
      <c r="M53" s="43" t="b">
        <f t="shared" si="3"/>
        <v>1</v>
      </c>
      <c r="N53" s="43" t="b">
        <f t="shared" si="4"/>
        <v>1</v>
      </c>
    </row>
    <row r="54" spans="1:14" ht="18" x14ac:dyDescent="0.4">
      <c r="A54" s="59">
        <v>2013</v>
      </c>
      <c r="B54" s="49">
        <v>0.28838465311411848</v>
      </c>
      <c r="C54" s="50">
        <v>0.35515953458892041</v>
      </c>
      <c r="D54" s="48">
        <v>0.2643780702685351</v>
      </c>
      <c r="E54" s="72">
        <f>'14. PQ'!H55/'15. TGpetrorecalculo'!P55</f>
        <v>1.9008410781187073</v>
      </c>
      <c r="F54" s="48"/>
      <c r="G54" s="49">
        <f>'16. TGTotal1=2014'!N55</f>
        <v>0.28838465311411848</v>
      </c>
      <c r="H54" s="50">
        <f>'15. TGpetrorecalculo'!J55</f>
        <v>0.35515953458892041</v>
      </c>
      <c r="I54" s="51">
        <f>'17. TGnoPet'!N55</f>
        <v>0.2643780702685351</v>
      </c>
      <c r="J54" s="51">
        <f t="shared" si="0"/>
        <v>9.0781464320385308E-2</v>
      </c>
      <c r="K54" s="51">
        <f t="shared" si="1"/>
        <v>1.810059613798322</v>
      </c>
      <c r="L54" s="43" t="b">
        <f t="shared" si="2"/>
        <v>1</v>
      </c>
      <c r="M54" s="43" t="b">
        <f t="shared" si="3"/>
        <v>1</v>
      </c>
      <c r="N54" s="43" t="b">
        <f t="shared" si="4"/>
        <v>1</v>
      </c>
    </row>
    <row r="55" spans="1:14" ht="18" x14ac:dyDescent="0.4">
      <c r="A55" s="59">
        <v>2014</v>
      </c>
      <c r="B55" s="49">
        <v>0.13432107094082638</v>
      </c>
      <c r="C55" s="50">
        <v>0.13566537693485733</v>
      </c>
      <c r="D55" s="48">
        <v>0.13414802096215475</v>
      </c>
      <c r="E55" s="72">
        <f>'14. PQ'!H56/'15. TGpetrorecalculo'!P56</f>
        <v>1.8105169011170055</v>
      </c>
      <c r="F55" s="48"/>
      <c r="G55" s="49">
        <f>'16. TGTotal1=2014'!N56</f>
        <v>0.13432107094082638</v>
      </c>
      <c r="H55" s="50">
        <f>'15. TGpetrorecalculo'!J56</f>
        <v>0.13566537693485733</v>
      </c>
      <c r="I55" s="51">
        <f>'17. TGnoPet'!N56</f>
        <v>0.13414802096215475</v>
      </c>
      <c r="J55" s="51">
        <f t="shared" si="0"/>
        <v>1.5173559727025832E-3</v>
      </c>
      <c r="K55" s="51">
        <f t="shared" si="1"/>
        <v>1.8089995451443028</v>
      </c>
      <c r="L55" s="43" t="b">
        <f t="shared" si="2"/>
        <v>1</v>
      </c>
      <c r="M55" s="43" t="b">
        <f t="shared" si="3"/>
        <v>1</v>
      </c>
      <c r="N55" s="43" t="b">
        <f t="shared" si="4"/>
        <v>1</v>
      </c>
    </row>
    <row r="56" spans="1:14" ht="18" x14ac:dyDescent="0.4">
      <c r="A56" s="55"/>
      <c r="C56" s="52"/>
    </row>
    <row r="57" spans="1:14" ht="18" x14ac:dyDescent="0.4">
      <c r="A57" s="55"/>
      <c r="C57" s="52"/>
    </row>
    <row r="58" spans="1:14" ht="18" x14ac:dyDescent="0.4">
      <c r="A58" s="55"/>
      <c r="C58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</vt:lpstr>
      <vt:lpstr>Glosario</vt:lpstr>
      <vt:lpstr>1. PIB</vt:lpstr>
      <vt:lpstr>2. Consumo Intermedio</vt:lpstr>
      <vt:lpstr>3. Remuneraciones</vt:lpstr>
      <vt:lpstr>4. Capital fijo constante</vt:lpstr>
      <vt:lpstr>5. Consumo capital fijo</vt:lpstr>
      <vt:lpstr>6. Plusvalía </vt:lpstr>
      <vt:lpstr>7. Tasas de ganancia</vt:lpstr>
      <vt:lpstr>8. rotación del capital</vt:lpstr>
      <vt:lpstr>9. Renta de la tierra petrolera</vt:lpstr>
      <vt:lpstr>10. Tipos de cambio</vt:lpstr>
      <vt:lpstr>11. Precios</vt:lpstr>
      <vt:lpstr>12. Productividad</vt:lpstr>
      <vt:lpstr>13. Costos x barril</vt:lpstr>
      <vt:lpstr>14. PQ</vt:lpstr>
      <vt:lpstr>15. TGpetrorecalculo</vt:lpstr>
      <vt:lpstr>16. TGTotal1=2014</vt:lpstr>
      <vt:lpstr>17. TGnoPet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Gisella</cp:lastModifiedBy>
  <dcterms:created xsi:type="dcterms:W3CDTF">2021-06-04T00:04:55Z</dcterms:created>
  <dcterms:modified xsi:type="dcterms:W3CDTF">2021-11-11T01:30:17Z</dcterms:modified>
</cp:coreProperties>
</file>