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he\Documents\"/>
    </mc:Choice>
  </mc:AlternateContent>
  <xr:revisionPtr revIDLastSave="0" documentId="8_{B920F36A-2C35-453D-A30B-896A8E1E10BF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Hoja1" sheetId="1" r:id="rId1"/>
    <sheet name="Hoja2" sheetId="2" r:id="rId2"/>
    <sheet name="SECUNDARIA" sheetId="7" r:id="rId3"/>
    <sheet name="PRoduccion x pozo" sheetId="8" r:id="rId4"/>
    <sheet name="FIJO" sheetId="4" r:id="rId5"/>
    <sheet name="FIJO y CIRCULANTE" sheetId="6" r:id="rId6"/>
    <sheet name="Hoja3" sheetId="3" r:id="rId7"/>
    <sheet name="Hoja5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8" i="1" l="1"/>
  <c r="Z2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C29" i="8" l="1"/>
  <c r="F29" i="8"/>
  <c r="F30" i="8"/>
  <c r="C30" i="8" s="1"/>
  <c r="F31" i="8"/>
  <c r="C31" i="8" s="1"/>
  <c r="F32" i="8"/>
  <c r="C32" i="8" s="1"/>
  <c r="F33" i="8"/>
  <c r="C33" i="8" s="1"/>
  <c r="F34" i="8"/>
  <c r="C34" i="8" s="1"/>
  <c r="F35" i="8"/>
  <c r="C35" i="8" s="1"/>
  <c r="F36" i="8"/>
  <c r="C36" i="8" s="1"/>
  <c r="F37" i="8"/>
  <c r="C37" i="8" s="1"/>
  <c r="F38" i="8"/>
  <c r="C38" i="8" s="1"/>
  <c r="F39" i="8"/>
  <c r="C39" i="8" s="1"/>
  <c r="F40" i="8"/>
  <c r="C40" i="8" s="1"/>
  <c r="F41" i="8"/>
  <c r="C41" i="8" s="1"/>
  <c r="F42" i="8"/>
  <c r="C42" i="8" s="1"/>
  <c r="F43" i="8"/>
  <c r="C43" i="8" s="1"/>
  <c r="F44" i="8"/>
  <c r="C44" i="8" s="1"/>
  <c r="F45" i="8"/>
  <c r="C45" i="8" s="1"/>
  <c r="F46" i="8"/>
  <c r="C46" i="8" s="1"/>
  <c r="F47" i="8"/>
  <c r="C47" i="8" s="1"/>
  <c r="F48" i="8"/>
  <c r="C48" i="8" s="1"/>
  <c r="F49" i="8"/>
  <c r="C49" i="8" s="1"/>
  <c r="F50" i="8"/>
  <c r="C50" i="8" s="1"/>
  <c r="F51" i="8"/>
  <c r="C51" i="8" s="1"/>
  <c r="F52" i="8"/>
  <c r="C52" i="8" s="1"/>
  <c r="F53" i="8"/>
  <c r="C53" i="8" s="1"/>
  <c r="F54" i="8"/>
  <c r="C54" i="8" s="1"/>
  <c r="F55" i="8"/>
  <c r="C55" i="8" s="1"/>
  <c r="F56" i="8"/>
  <c r="C56" i="8" s="1"/>
  <c r="F57" i="8"/>
  <c r="C57" i="8" s="1"/>
  <c r="F58" i="8"/>
  <c r="C58" i="8" s="1"/>
  <c r="F59" i="8"/>
  <c r="C59" i="8" s="1"/>
  <c r="F60" i="8"/>
  <c r="C60" i="8" s="1"/>
  <c r="F61" i="8"/>
  <c r="C61" i="8" s="1"/>
  <c r="F62" i="8"/>
  <c r="C62" i="8" s="1"/>
  <c r="F63" i="8"/>
  <c r="C63" i="8" s="1"/>
  <c r="F64" i="8"/>
  <c r="C64" i="8" s="1"/>
  <c r="F65" i="8"/>
  <c r="C65" i="8" s="1"/>
  <c r="F66" i="8"/>
  <c r="C66" i="8" s="1"/>
  <c r="F67" i="8"/>
  <c r="C67" i="8" s="1"/>
  <c r="F68" i="8"/>
  <c r="C68" i="8" s="1"/>
  <c r="F69" i="8"/>
  <c r="C69" i="8" s="1"/>
  <c r="F70" i="8"/>
  <c r="C70" i="8" s="1"/>
  <c r="F71" i="8"/>
  <c r="C71" i="8" s="1"/>
  <c r="F72" i="8"/>
  <c r="C72" i="8" s="1"/>
  <c r="F73" i="8"/>
  <c r="C73" i="8" s="1"/>
  <c r="F74" i="8"/>
  <c r="C74" i="8" s="1"/>
  <c r="F75" i="8"/>
  <c r="C75" i="8" s="1"/>
  <c r="F76" i="8"/>
  <c r="C76" i="8" s="1"/>
  <c r="F77" i="8"/>
  <c r="C77" i="8" s="1"/>
  <c r="F78" i="8"/>
  <c r="C78" i="8" s="1"/>
  <c r="F79" i="8"/>
  <c r="C79" i="8" s="1"/>
  <c r="F80" i="8"/>
  <c r="C80" i="8" s="1"/>
  <c r="F81" i="8"/>
  <c r="C81" i="8" s="1"/>
  <c r="F82" i="8"/>
  <c r="C82" i="8" s="1"/>
  <c r="F83" i="8"/>
  <c r="C83" i="8" s="1"/>
  <c r="F84" i="8"/>
  <c r="C84" i="8" s="1"/>
  <c r="F85" i="8"/>
  <c r="C85" i="8" s="1"/>
  <c r="F86" i="8"/>
  <c r="C86" i="8" s="1"/>
  <c r="F87" i="8"/>
  <c r="C87" i="8" s="1"/>
  <c r="F88" i="8"/>
  <c r="C88" i="8" s="1"/>
  <c r="F89" i="8"/>
  <c r="C89" i="8" s="1"/>
  <c r="F90" i="8"/>
  <c r="C90" i="8" s="1"/>
  <c r="F91" i="8"/>
  <c r="C91" i="8" s="1"/>
  <c r="F92" i="8"/>
  <c r="C92" i="8" s="1"/>
  <c r="F93" i="8"/>
  <c r="C93" i="8" s="1"/>
  <c r="F94" i="8"/>
  <c r="C94" i="8" s="1"/>
  <c r="F95" i="8"/>
  <c r="C95" i="8" s="1"/>
  <c r="F96" i="8"/>
  <c r="C96" i="8" s="1"/>
  <c r="F97" i="8"/>
  <c r="C97" i="8" s="1"/>
  <c r="F98" i="8"/>
  <c r="C98" i="8" s="1"/>
  <c r="F99" i="8"/>
  <c r="C99" i="8" s="1"/>
  <c r="F100" i="8"/>
  <c r="C100" i="8" s="1"/>
  <c r="F101" i="8"/>
  <c r="C101" i="8" s="1"/>
  <c r="F102" i="8"/>
  <c r="C102" i="8" s="1"/>
  <c r="F103" i="8"/>
  <c r="C103" i="8" s="1"/>
  <c r="F104" i="8"/>
  <c r="C104" i="8" s="1"/>
  <c r="F105" i="8"/>
  <c r="C105" i="8" s="1"/>
  <c r="F106" i="8"/>
  <c r="C106" i="8" s="1"/>
  <c r="F107" i="8"/>
  <c r="C107" i="8" s="1"/>
  <c r="F108" i="8"/>
  <c r="C108" i="8" s="1"/>
  <c r="F109" i="8"/>
  <c r="C109" i="8" s="1"/>
  <c r="F110" i="8"/>
  <c r="C110" i="8" s="1"/>
  <c r="F111" i="8"/>
  <c r="C111" i="8" s="1"/>
  <c r="F28" i="8"/>
  <c r="C28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L7" i="6" l="1"/>
  <c r="L11" i="6"/>
  <c r="L15" i="6"/>
  <c r="L21" i="6"/>
  <c r="L23" i="6"/>
  <c r="L27" i="6"/>
  <c r="L31" i="6"/>
  <c r="C23" i="6"/>
  <c r="D23" i="6" s="1"/>
  <c r="H23" i="6" s="1"/>
  <c r="C24" i="6"/>
  <c r="C25" i="6"/>
  <c r="C26" i="6"/>
  <c r="D26" i="6" s="1"/>
  <c r="H26" i="6" s="1"/>
  <c r="C27" i="6"/>
  <c r="C28" i="6"/>
  <c r="C29" i="6"/>
  <c r="C30" i="6"/>
  <c r="C31" i="6"/>
  <c r="C32" i="6"/>
  <c r="C33" i="6"/>
  <c r="C22" i="6"/>
  <c r="C3" i="6"/>
  <c r="D3" i="6" s="1"/>
  <c r="H3" i="6" s="1"/>
  <c r="C4" i="6"/>
  <c r="C5" i="6"/>
  <c r="D5" i="6" s="1"/>
  <c r="H5" i="6" s="1"/>
  <c r="C6" i="6"/>
  <c r="D6" i="6" s="1"/>
  <c r="H6" i="6" s="1"/>
  <c r="C7" i="6"/>
  <c r="D7" i="6" s="1"/>
  <c r="H7" i="6" s="1"/>
  <c r="C8" i="6"/>
  <c r="C9" i="6"/>
  <c r="D9" i="6" s="1"/>
  <c r="H9" i="6" s="1"/>
  <c r="C10" i="6"/>
  <c r="D10" i="6" s="1"/>
  <c r="H10" i="6" s="1"/>
  <c r="C11" i="6"/>
  <c r="C12" i="6"/>
  <c r="C13" i="6"/>
  <c r="C14" i="6"/>
  <c r="C15" i="6"/>
  <c r="D15" i="6" s="1"/>
  <c r="H15" i="6" s="1"/>
  <c r="C16" i="6"/>
  <c r="C17" i="6"/>
  <c r="C18" i="6"/>
  <c r="C19" i="6"/>
  <c r="D19" i="6" s="1"/>
  <c r="H19" i="6" s="1"/>
  <c r="C20" i="6"/>
  <c r="T34" i="6"/>
  <c r="T33" i="6"/>
  <c r="G33" i="6"/>
  <c r="I33" i="6" s="1"/>
  <c r="L33" i="6" s="1"/>
  <c r="D33" i="6"/>
  <c r="H33" i="6" s="1"/>
  <c r="T32" i="6"/>
  <c r="H32" i="6"/>
  <c r="G32" i="6"/>
  <c r="I32" i="6" s="1"/>
  <c r="L32" i="6" s="1"/>
  <c r="D32" i="6"/>
  <c r="T31" i="6"/>
  <c r="G31" i="6"/>
  <c r="I31" i="6" s="1"/>
  <c r="D31" i="6"/>
  <c r="H31" i="6" s="1"/>
  <c r="T30" i="6"/>
  <c r="G30" i="6"/>
  <c r="I30" i="6" s="1"/>
  <c r="L30" i="6" s="1"/>
  <c r="D30" i="6"/>
  <c r="T29" i="6"/>
  <c r="G29" i="6"/>
  <c r="I29" i="6" s="1"/>
  <c r="L29" i="6" s="1"/>
  <c r="D29" i="6"/>
  <c r="H29" i="6" s="1"/>
  <c r="T28" i="6"/>
  <c r="G28" i="6"/>
  <c r="I28" i="6" s="1"/>
  <c r="L28" i="6" s="1"/>
  <c r="D28" i="6"/>
  <c r="H28" i="6" s="1"/>
  <c r="T27" i="6"/>
  <c r="G27" i="6"/>
  <c r="I27" i="6" s="1"/>
  <c r="D27" i="6"/>
  <c r="H27" i="6" s="1"/>
  <c r="T26" i="6"/>
  <c r="G26" i="6"/>
  <c r="I26" i="6" s="1"/>
  <c r="L26" i="6" s="1"/>
  <c r="T25" i="6"/>
  <c r="G25" i="6"/>
  <c r="I25" i="6" s="1"/>
  <c r="L25" i="6" s="1"/>
  <c r="D25" i="6"/>
  <c r="H25" i="6" s="1"/>
  <c r="T24" i="6"/>
  <c r="G24" i="6"/>
  <c r="I24" i="6" s="1"/>
  <c r="L24" i="6" s="1"/>
  <c r="D24" i="6"/>
  <c r="T23" i="6"/>
  <c r="G23" i="6"/>
  <c r="I23" i="6" s="1"/>
  <c r="T22" i="6"/>
  <c r="G22" i="6"/>
  <c r="I22" i="6" s="1"/>
  <c r="L22" i="6" s="1"/>
  <c r="D22" i="6"/>
  <c r="H22" i="6" s="1"/>
  <c r="T21" i="6"/>
  <c r="N21" i="6"/>
  <c r="G21" i="6"/>
  <c r="D21" i="6"/>
  <c r="J21" i="6" s="1"/>
  <c r="T20" i="6"/>
  <c r="G20" i="6"/>
  <c r="I20" i="6" s="1"/>
  <c r="L20" i="6" s="1"/>
  <c r="D20" i="6"/>
  <c r="H20" i="6" s="1"/>
  <c r="T19" i="6"/>
  <c r="G19" i="6"/>
  <c r="I19" i="6" s="1"/>
  <c r="L19" i="6" s="1"/>
  <c r="T18" i="6"/>
  <c r="G18" i="6"/>
  <c r="I18" i="6" s="1"/>
  <c r="L18" i="6" s="1"/>
  <c r="D18" i="6"/>
  <c r="H18" i="6" s="1"/>
  <c r="T17" i="6"/>
  <c r="G17" i="6"/>
  <c r="I17" i="6" s="1"/>
  <c r="L17" i="6" s="1"/>
  <c r="D17" i="6"/>
  <c r="H17" i="6" s="1"/>
  <c r="T16" i="6"/>
  <c r="G16" i="6"/>
  <c r="I16" i="6" s="1"/>
  <c r="L16" i="6" s="1"/>
  <c r="D16" i="6"/>
  <c r="H16" i="6" s="1"/>
  <c r="T15" i="6"/>
  <c r="G15" i="6"/>
  <c r="I15" i="6" s="1"/>
  <c r="T14" i="6"/>
  <c r="G14" i="6"/>
  <c r="I14" i="6" s="1"/>
  <c r="L14" i="6" s="1"/>
  <c r="D14" i="6"/>
  <c r="H14" i="6" s="1"/>
  <c r="T13" i="6"/>
  <c r="G13" i="6"/>
  <c r="I13" i="6" s="1"/>
  <c r="L13" i="6" s="1"/>
  <c r="D13" i="6"/>
  <c r="H13" i="6" s="1"/>
  <c r="T12" i="6"/>
  <c r="G12" i="6"/>
  <c r="I12" i="6" s="1"/>
  <c r="L12" i="6" s="1"/>
  <c r="D12" i="6"/>
  <c r="H12" i="6" s="1"/>
  <c r="T11" i="6"/>
  <c r="I11" i="6"/>
  <c r="G11" i="6"/>
  <c r="D11" i="6"/>
  <c r="H11" i="6" s="1"/>
  <c r="T10" i="6"/>
  <c r="G10" i="6"/>
  <c r="I10" i="6" s="1"/>
  <c r="L10" i="6" s="1"/>
  <c r="T9" i="6"/>
  <c r="G9" i="6"/>
  <c r="I9" i="6" s="1"/>
  <c r="L9" i="6" s="1"/>
  <c r="T8" i="6"/>
  <c r="I8" i="6"/>
  <c r="L8" i="6" s="1"/>
  <c r="G8" i="6"/>
  <c r="D8" i="6"/>
  <c r="H8" i="6" s="1"/>
  <c r="T7" i="6"/>
  <c r="G7" i="6"/>
  <c r="I7" i="6" s="1"/>
  <c r="T6" i="6"/>
  <c r="G6" i="6"/>
  <c r="I6" i="6" s="1"/>
  <c r="L6" i="6" s="1"/>
  <c r="T5" i="6"/>
  <c r="G5" i="6"/>
  <c r="I5" i="6" s="1"/>
  <c r="L5" i="6" s="1"/>
  <c r="T4" i="6"/>
  <c r="G4" i="6"/>
  <c r="I4" i="6" s="1"/>
  <c r="L4" i="6" s="1"/>
  <c r="D4" i="6"/>
  <c r="H4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T3" i="6"/>
  <c r="G3" i="6"/>
  <c r="I3" i="6" s="1"/>
  <c r="L3" i="6" s="1"/>
  <c r="H21" i="6" l="1"/>
  <c r="J15" i="6"/>
  <c r="J18" i="6"/>
  <c r="J7" i="6"/>
  <c r="J6" i="6"/>
  <c r="J5" i="6"/>
  <c r="J11" i="6"/>
  <c r="J26" i="6"/>
  <c r="J14" i="6"/>
  <c r="J10" i="6"/>
  <c r="J19" i="6"/>
  <c r="J33" i="6"/>
  <c r="J28" i="6"/>
  <c r="J24" i="6"/>
  <c r="J22" i="6"/>
  <c r="J17" i="6"/>
  <c r="J13" i="6"/>
  <c r="J9" i="6"/>
  <c r="J4" i="6"/>
  <c r="J3" i="6"/>
  <c r="J32" i="6"/>
  <c r="J27" i="6"/>
  <c r="J20" i="6"/>
  <c r="J16" i="6"/>
  <c r="J12" i="6"/>
  <c r="J8" i="6"/>
  <c r="J23" i="6"/>
  <c r="J30" i="6"/>
  <c r="J25" i="6"/>
  <c r="J29" i="6"/>
  <c r="J31" i="6"/>
  <c r="AD19" i="2" l="1"/>
  <c r="AD26" i="2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D26" i="5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A35" i="2"/>
  <c r="AA36" i="2"/>
  <c r="AA37" i="2"/>
  <c r="AA38" i="2"/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" i="4"/>
  <c r="Q35" i="2" l="1"/>
  <c r="R35" i="2" s="1"/>
  <c r="Q36" i="2"/>
  <c r="U36" i="2" s="1"/>
  <c r="Q37" i="2"/>
  <c r="R37" i="2" s="1"/>
  <c r="Q38" i="2"/>
  <c r="R38" i="2" s="1"/>
  <c r="J26" i="4"/>
  <c r="L26" i="4" s="1"/>
  <c r="J30" i="4"/>
  <c r="L30" i="4" s="1"/>
  <c r="J22" i="4"/>
  <c r="L22" i="4" s="1"/>
  <c r="J6" i="4"/>
  <c r="L6" i="4" s="1"/>
  <c r="J10" i="4"/>
  <c r="L10" i="4" s="1"/>
  <c r="J14" i="4"/>
  <c r="L14" i="4" s="1"/>
  <c r="J18" i="4"/>
  <c r="L18" i="4" s="1"/>
  <c r="G22" i="4"/>
  <c r="I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I28" i="4" s="1"/>
  <c r="G29" i="4"/>
  <c r="I29" i="4" s="1"/>
  <c r="G30" i="4"/>
  <c r="I30" i="4" s="1"/>
  <c r="G31" i="4"/>
  <c r="I31" i="4" s="1"/>
  <c r="G32" i="4"/>
  <c r="I32" i="4" s="1"/>
  <c r="G33" i="4"/>
  <c r="I33" i="4" s="1"/>
  <c r="G3" i="4"/>
  <c r="I3" i="4" s="1"/>
  <c r="G4" i="4"/>
  <c r="I4" i="4" s="1"/>
  <c r="G5" i="4"/>
  <c r="I5" i="4" s="1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D21" i="4"/>
  <c r="J21" i="4" s="1"/>
  <c r="L21" i="4" s="1"/>
  <c r="D24" i="4"/>
  <c r="D4" i="4"/>
  <c r="H4" i="4" s="1"/>
  <c r="D6" i="4"/>
  <c r="H6" i="4" s="1"/>
  <c r="C23" i="4"/>
  <c r="D23" i="4" s="1"/>
  <c r="H23" i="4" s="1"/>
  <c r="C25" i="4"/>
  <c r="D25" i="4" s="1"/>
  <c r="H25" i="4" s="1"/>
  <c r="C26" i="4"/>
  <c r="D26" i="4" s="1"/>
  <c r="H26" i="4" s="1"/>
  <c r="C27" i="4"/>
  <c r="D27" i="4" s="1"/>
  <c r="H27" i="4" s="1"/>
  <c r="C28" i="4"/>
  <c r="D28" i="4" s="1"/>
  <c r="H28" i="4" s="1"/>
  <c r="C29" i="4"/>
  <c r="D29" i="4" s="1"/>
  <c r="H29" i="4" s="1"/>
  <c r="C30" i="4"/>
  <c r="D30" i="4" s="1"/>
  <c r="C31" i="4"/>
  <c r="D31" i="4" s="1"/>
  <c r="H31" i="4" s="1"/>
  <c r="C32" i="4"/>
  <c r="D32" i="4" s="1"/>
  <c r="H32" i="4" s="1"/>
  <c r="C33" i="4"/>
  <c r="D33" i="4" s="1"/>
  <c r="H33" i="4" s="1"/>
  <c r="C22" i="4"/>
  <c r="D22" i="4" s="1"/>
  <c r="H22" i="4" s="1"/>
  <c r="C3" i="4"/>
  <c r="D3" i="4" s="1"/>
  <c r="H3" i="4" s="1"/>
  <c r="C5" i="4"/>
  <c r="D5" i="4" s="1"/>
  <c r="H5" i="4" s="1"/>
  <c r="C7" i="4"/>
  <c r="D7" i="4" s="1"/>
  <c r="H7" i="4" s="1"/>
  <c r="C8" i="4"/>
  <c r="D8" i="4" s="1"/>
  <c r="H8" i="4" s="1"/>
  <c r="C9" i="4"/>
  <c r="D9" i="4" s="1"/>
  <c r="H9" i="4" s="1"/>
  <c r="C10" i="4"/>
  <c r="D10" i="4" s="1"/>
  <c r="H10" i="4" s="1"/>
  <c r="C11" i="4"/>
  <c r="D11" i="4" s="1"/>
  <c r="H11" i="4" s="1"/>
  <c r="C12" i="4"/>
  <c r="D12" i="4" s="1"/>
  <c r="H12" i="4" s="1"/>
  <c r="C13" i="4"/>
  <c r="D13" i="4" s="1"/>
  <c r="H13" i="4" s="1"/>
  <c r="C14" i="4"/>
  <c r="D14" i="4" s="1"/>
  <c r="H14" i="4" s="1"/>
  <c r="C15" i="4"/>
  <c r="D15" i="4" s="1"/>
  <c r="H15" i="4" s="1"/>
  <c r="C16" i="4"/>
  <c r="D16" i="4" s="1"/>
  <c r="H16" i="4" s="1"/>
  <c r="C17" i="4"/>
  <c r="D17" i="4" s="1"/>
  <c r="H17" i="4" s="1"/>
  <c r="C18" i="4"/>
  <c r="D18" i="4" s="1"/>
  <c r="H18" i="4" s="1"/>
  <c r="C19" i="4"/>
  <c r="D19" i="4" s="1"/>
  <c r="H19" i="4" s="1"/>
  <c r="C20" i="4"/>
  <c r="D20" i="4" s="1"/>
  <c r="H20" i="4" s="1"/>
  <c r="N21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J17" i="4" l="1"/>
  <c r="L17" i="4" s="1"/>
  <c r="J13" i="4"/>
  <c r="L13" i="4" s="1"/>
  <c r="J9" i="4"/>
  <c r="L9" i="4" s="1"/>
  <c r="J5" i="4"/>
  <c r="L5" i="4" s="1"/>
  <c r="J33" i="4"/>
  <c r="L33" i="4" s="1"/>
  <c r="J29" i="4"/>
  <c r="L29" i="4" s="1"/>
  <c r="J25" i="4"/>
  <c r="L25" i="4" s="1"/>
  <c r="H21" i="4"/>
  <c r="J20" i="4"/>
  <c r="L20" i="4" s="1"/>
  <c r="J16" i="4"/>
  <c r="L16" i="4" s="1"/>
  <c r="J12" i="4"/>
  <c r="L12" i="4" s="1"/>
  <c r="J8" i="4"/>
  <c r="L8" i="4" s="1"/>
  <c r="J4" i="4"/>
  <c r="L4" i="4" s="1"/>
  <c r="J32" i="4"/>
  <c r="L32" i="4" s="1"/>
  <c r="J28" i="4"/>
  <c r="L28" i="4" s="1"/>
  <c r="J24" i="4"/>
  <c r="L24" i="4" s="1"/>
  <c r="J19" i="4"/>
  <c r="L19" i="4" s="1"/>
  <c r="J15" i="4"/>
  <c r="L15" i="4" s="1"/>
  <c r="J11" i="4"/>
  <c r="L11" i="4" s="1"/>
  <c r="J7" i="4"/>
  <c r="L7" i="4" s="1"/>
  <c r="J3" i="4"/>
  <c r="L3" i="4" s="1"/>
  <c r="J31" i="4"/>
  <c r="L31" i="4" s="1"/>
  <c r="J27" i="4"/>
  <c r="L27" i="4" s="1"/>
  <c r="J23" i="4"/>
  <c r="L23" i="4" s="1"/>
  <c r="R36" i="2"/>
  <c r="U35" i="2"/>
  <c r="U38" i="2"/>
  <c r="U37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4" i="2"/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B7" i="1"/>
  <c r="C8" i="3"/>
  <c r="C7" i="3"/>
  <c r="C6" i="3"/>
  <c r="C5" i="3"/>
  <c r="C4" i="3"/>
  <c r="C3" i="3"/>
  <c r="C2" i="3"/>
  <c r="G5" i="2" l="1"/>
  <c r="J5" i="2" s="1"/>
  <c r="M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4" i="2"/>
  <c r="J4" i="2" s="1"/>
  <c r="M4" i="2" s="1"/>
  <c r="M32" i="2" l="1"/>
  <c r="L32" i="2"/>
  <c r="M34" i="2"/>
  <c r="L34" i="2"/>
  <c r="M30" i="2"/>
  <c r="L30" i="2"/>
  <c r="M26" i="2"/>
  <c r="L26" i="2"/>
  <c r="M22" i="2"/>
  <c r="L22" i="2"/>
  <c r="M18" i="2"/>
  <c r="L18" i="2"/>
  <c r="M14" i="2"/>
  <c r="L14" i="2"/>
  <c r="M10" i="2"/>
  <c r="L10" i="2"/>
  <c r="M6" i="2"/>
  <c r="L6" i="2"/>
  <c r="L33" i="2"/>
  <c r="M33" i="2"/>
  <c r="M29" i="2"/>
  <c r="L29" i="2"/>
  <c r="M25" i="2"/>
  <c r="L25" i="2"/>
  <c r="M21" i="2"/>
  <c r="L21" i="2"/>
  <c r="M17" i="2"/>
  <c r="L17" i="2"/>
  <c r="M13" i="2"/>
  <c r="L13" i="2"/>
  <c r="M9" i="2"/>
  <c r="L9" i="2"/>
  <c r="P5" i="2"/>
  <c r="Q5" i="2" s="1"/>
  <c r="O5" i="2"/>
  <c r="M28" i="2"/>
  <c r="L28" i="2"/>
  <c r="M24" i="2"/>
  <c r="L24" i="2"/>
  <c r="M20" i="2"/>
  <c r="L20" i="2"/>
  <c r="M16" i="2"/>
  <c r="L16" i="2"/>
  <c r="M12" i="2"/>
  <c r="L12" i="2"/>
  <c r="M8" i="2"/>
  <c r="L8" i="2"/>
  <c r="P4" i="2"/>
  <c r="Q4" i="2" s="1"/>
  <c r="O4" i="2"/>
  <c r="M31" i="2"/>
  <c r="L31" i="2"/>
  <c r="M27" i="2"/>
  <c r="L27" i="2"/>
  <c r="M23" i="2"/>
  <c r="L23" i="2"/>
  <c r="M19" i="2"/>
  <c r="L19" i="2"/>
  <c r="M15" i="2"/>
  <c r="L15" i="2"/>
  <c r="M11" i="2"/>
  <c r="L11" i="2"/>
  <c r="M7" i="2"/>
  <c r="L7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Q6" i="1"/>
  <c r="Q8" i="1" s="1"/>
  <c r="R6" i="1"/>
  <c r="S6" i="1"/>
  <c r="T6" i="1"/>
  <c r="U6" i="1"/>
  <c r="V6" i="1"/>
  <c r="W6" i="1"/>
  <c r="X6" i="1"/>
  <c r="Y6" i="1"/>
  <c r="Z6" i="1"/>
  <c r="AA6" i="1"/>
  <c r="C6" i="1"/>
  <c r="D6" i="1"/>
  <c r="E6" i="1"/>
  <c r="F6" i="1"/>
  <c r="G6" i="1"/>
  <c r="H6" i="1"/>
  <c r="I6" i="1"/>
  <c r="J6" i="1"/>
  <c r="K6" i="1"/>
  <c r="K8" i="1" s="1"/>
  <c r="L6" i="1"/>
  <c r="L8" i="1" s="1"/>
  <c r="M6" i="1"/>
  <c r="M8" i="1" s="1"/>
  <c r="N6" i="1"/>
  <c r="N8" i="1" s="1"/>
  <c r="O6" i="1"/>
  <c r="O8" i="1" s="1"/>
  <c r="P6" i="1"/>
  <c r="P8" i="1" s="1"/>
  <c r="B6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P15" i="2" l="1"/>
  <c r="Q15" i="2" s="1"/>
  <c r="O15" i="2"/>
  <c r="P8" i="2"/>
  <c r="Q8" i="2" s="1"/>
  <c r="O8" i="2"/>
  <c r="P16" i="2"/>
  <c r="Q16" i="2" s="1"/>
  <c r="O16" i="2"/>
  <c r="P24" i="2"/>
  <c r="Q24" i="2" s="1"/>
  <c r="O24" i="2"/>
  <c r="P13" i="2"/>
  <c r="Q13" i="2" s="1"/>
  <c r="O13" i="2"/>
  <c r="P6" i="2"/>
  <c r="Q6" i="2" s="1"/>
  <c r="O6" i="2"/>
  <c r="P22" i="2"/>
  <c r="Q22" i="2" s="1"/>
  <c r="O22" i="2"/>
  <c r="P33" i="2"/>
  <c r="Q33" i="2" s="1"/>
  <c r="O33" i="2"/>
  <c r="P7" i="2"/>
  <c r="Q7" i="2" s="1"/>
  <c r="O7" i="2"/>
  <c r="P23" i="2"/>
  <c r="Q23" i="2" s="1"/>
  <c r="O23" i="2"/>
  <c r="AB5" i="2"/>
  <c r="R5" i="2"/>
  <c r="U5" i="2"/>
  <c r="V5" i="2"/>
  <c r="P29" i="2"/>
  <c r="Q29" i="2" s="1"/>
  <c r="O29" i="2"/>
  <c r="P14" i="2"/>
  <c r="Q14" i="2" s="1"/>
  <c r="O14" i="2"/>
  <c r="P30" i="2"/>
  <c r="Q30" i="2" s="1"/>
  <c r="O30" i="2"/>
  <c r="P11" i="2"/>
  <c r="Q11" i="2" s="1"/>
  <c r="O11" i="2"/>
  <c r="P19" i="2"/>
  <c r="Q19" i="2" s="1"/>
  <c r="O19" i="2"/>
  <c r="P27" i="2"/>
  <c r="Q27" i="2" s="1"/>
  <c r="O27" i="2"/>
  <c r="AB4" i="2"/>
  <c r="V4" i="2"/>
  <c r="R4" i="2"/>
  <c r="U4" i="2"/>
  <c r="P12" i="2"/>
  <c r="Q12" i="2" s="1"/>
  <c r="O12" i="2"/>
  <c r="P20" i="2"/>
  <c r="Q20" i="2" s="1"/>
  <c r="O20" i="2"/>
  <c r="P28" i="2"/>
  <c r="Q28" i="2" s="1"/>
  <c r="O28" i="2"/>
  <c r="P9" i="2"/>
  <c r="Q9" i="2" s="1"/>
  <c r="O9" i="2"/>
  <c r="P17" i="2"/>
  <c r="Q17" i="2" s="1"/>
  <c r="O17" i="2"/>
  <c r="P25" i="2"/>
  <c r="Q25" i="2" s="1"/>
  <c r="O25" i="2"/>
  <c r="P10" i="2"/>
  <c r="Q10" i="2" s="1"/>
  <c r="O10" i="2"/>
  <c r="P18" i="2"/>
  <c r="Q18" i="2" s="1"/>
  <c r="O18" i="2"/>
  <c r="P26" i="2"/>
  <c r="Q26" i="2" s="1"/>
  <c r="O26" i="2"/>
  <c r="P34" i="2"/>
  <c r="Q34" i="2" s="1"/>
  <c r="O34" i="2"/>
  <c r="P31" i="2"/>
  <c r="Q31" i="2" s="1"/>
  <c r="O31" i="2"/>
  <c r="P21" i="2"/>
  <c r="Q21" i="2" s="1"/>
  <c r="O21" i="2"/>
  <c r="P32" i="2"/>
  <c r="Q32" i="2" s="1"/>
  <c r="O32" i="2"/>
  <c r="AB31" i="2" l="1"/>
  <c r="V31" i="2"/>
  <c r="U31" i="2"/>
  <c r="R31" i="2"/>
  <c r="AB17" i="2"/>
  <c r="R17" i="2"/>
  <c r="U17" i="2"/>
  <c r="V17" i="2"/>
  <c r="AB12" i="2"/>
  <c r="U12" i="2"/>
  <c r="V12" i="2"/>
  <c r="R12" i="2"/>
  <c r="AB32" i="2"/>
  <c r="U32" i="2"/>
  <c r="V32" i="2"/>
  <c r="R32" i="2"/>
  <c r="AB34" i="2"/>
  <c r="R34" i="2"/>
  <c r="U34" i="2"/>
  <c r="V34" i="2"/>
  <c r="AB18" i="2"/>
  <c r="R18" i="2"/>
  <c r="U18" i="2"/>
  <c r="V18" i="2"/>
  <c r="AB25" i="2"/>
  <c r="R25" i="2"/>
  <c r="U25" i="2"/>
  <c r="V25" i="2"/>
  <c r="AB9" i="2"/>
  <c r="R9" i="2"/>
  <c r="U9" i="2"/>
  <c r="V9" i="2"/>
  <c r="AB20" i="2"/>
  <c r="U20" i="2"/>
  <c r="R20" i="2"/>
  <c r="V20" i="2"/>
  <c r="AB27" i="2"/>
  <c r="V27" i="2"/>
  <c r="R27" i="2"/>
  <c r="U27" i="2"/>
  <c r="AB11" i="2"/>
  <c r="V11" i="2"/>
  <c r="U11" i="2"/>
  <c r="R11" i="2"/>
  <c r="AB14" i="2"/>
  <c r="R14" i="2"/>
  <c r="U14" i="2"/>
  <c r="V14" i="2"/>
  <c r="AB23" i="2"/>
  <c r="V23" i="2"/>
  <c r="R23" i="2"/>
  <c r="U23" i="2"/>
  <c r="AB33" i="2"/>
  <c r="R33" i="2"/>
  <c r="U33" i="2"/>
  <c r="V33" i="2"/>
  <c r="AB6" i="2"/>
  <c r="R6" i="2"/>
  <c r="U6" i="2"/>
  <c r="V6" i="2"/>
  <c r="AB24" i="2"/>
  <c r="U24" i="2"/>
  <c r="V24" i="2"/>
  <c r="R24" i="2"/>
  <c r="AB8" i="2"/>
  <c r="U8" i="2"/>
  <c r="R8" i="2"/>
  <c r="V8" i="2"/>
  <c r="AB21" i="2"/>
  <c r="R21" i="2"/>
  <c r="U21" i="2"/>
  <c r="V21" i="2"/>
  <c r="AB26" i="2"/>
  <c r="R26" i="2"/>
  <c r="U26" i="2"/>
  <c r="V26" i="2"/>
  <c r="AB10" i="2"/>
  <c r="R10" i="2"/>
  <c r="U10" i="2"/>
  <c r="V10" i="2"/>
  <c r="AB28" i="2"/>
  <c r="U28" i="2"/>
  <c r="R28" i="2"/>
  <c r="V28" i="2"/>
  <c r="AB19" i="2"/>
  <c r="V19" i="2"/>
  <c r="U19" i="2"/>
  <c r="R19" i="2"/>
  <c r="AB30" i="2"/>
  <c r="R30" i="2"/>
  <c r="U30" i="2"/>
  <c r="V30" i="2"/>
  <c r="AB29" i="2"/>
  <c r="R29" i="2"/>
  <c r="U29" i="2"/>
  <c r="V29" i="2"/>
  <c r="AB7" i="2"/>
  <c r="V7" i="2"/>
  <c r="R7" i="2"/>
  <c r="U7" i="2"/>
  <c r="AB22" i="2"/>
  <c r="R22" i="2"/>
  <c r="U22" i="2"/>
  <c r="V22" i="2"/>
  <c r="AB13" i="2"/>
  <c r="R13" i="2"/>
  <c r="U13" i="2"/>
  <c r="V13" i="2"/>
  <c r="AB16" i="2"/>
  <c r="U16" i="2"/>
  <c r="V16" i="2"/>
  <c r="R16" i="2"/>
  <c r="AB15" i="2"/>
  <c r="V15" i="2"/>
  <c r="R15" i="2"/>
  <c r="U15" i="2"/>
</calcChain>
</file>

<file path=xl/sharedStrings.xml><?xml version="1.0" encoding="utf-8"?>
<sst xmlns="http://schemas.openxmlformats.org/spreadsheetml/2006/main" count="76" uniqueCount="59">
  <si>
    <t>Producción</t>
  </si>
  <si>
    <t>Consumo</t>
  </si>
  <si>
    <t>Saldo</t>
  </si>
  <si>
    <t>Importación</t>
  </si>
  <si>
    <t>Exportación</t>
  </si>
  <si>
    <t>Precio internacional del crudo argentino (WTI * 0,93)</t>
  </si>
  <si>
    <t>miles de m3</t>
  </si>
  <si>
    <t>Miles de u$s</t>
  </si>
  <si>
    <t>Tc paridad</t>
  </si>
  <si>
    <t>Output bruto miles de pesos</t>
  </si>
  <si>
    <t>%</t>
  </si>
  <si>
    <t>Consumo intermedio nacional</t>
  </si>
  <si>
    <t>Importaciones</t>
  </si>
  <si>
    <t>Subtotal</t>
  </si>
  <si>
    <t>Remuner. asalariados</t>
  </si>
  <si>
    <t>Excedente bruto de explot.</t>
  </si>
  <si>
    <t>Subt.valor agreg. a pr. merc.</t>
  </si>
  <si>
    <t>Total general</t>
  </si>
  <si>
    <t>PBI millones</t>
  </si>
  <si>
    <t>VAB miles</t>
  </si>
  <si>
    <t>Tc comercial</t>
  </si>
  <si>
    <t>Valor del producto petrolero argentino / PBI</t>
  </si>
  <si>
    <t>1963-73</t>
  </si>
  <si>
    <t xml:space="preserve">Plusvalor apropiable del sector petrolero argentino </t>
  </si>
  <si>
    <t>Plusvalor de la economía argentina</t>
  </si>
  <si>
    <t>bruto</t>
  </si>
  <si>
    <t>neto de consumo de K fijo</t>
  </si>
  <si>
    <t>Plusvalía neta del sector agrario</t>
  </si>
  <si>
    <t>Petróleo / total</t>
  </si>
  <si>
    <t>Petrólero / agro</t>
  </si>
  <si>
    <t>Agro/total</t>
  </si>
  <si>
    <t>Activo fijo total</t>
  </si>
  <si>
    <t>Activo de yacimientos</t>
  </si>
  <si>
    <t>Pozos en producción de ypf</t>
  </si>
  <si>
    <t>Australes</t>
  </si>
  <si>
    <t>pesos argentinos</t>
  </si>
  <si>
    <t xml:space="preserve">pesos ley </t>
  </si>
  <si>
    <t>Stock de yacimientos</t>
  </si>
  <si>
    <t>Precios de la IBIF (1978)</t>
  </si>
  <si>
    <t>Indice de pozos en producción</t>
  </si>
  <si>
    <t>Neto / bruto</t>
  </si>
  <si>
    <t>% YPF en el stock de capital fijo del país</t>
  </si>
  <si>
    <t>Pozos en prod YPF</t>
  </si>
  <si>
    <t>Pozos en prod totales</t>
  </si>
  <si>
    <t>Stock</t>
  </si>
  <si>
    <t>tg petrolera</t>
  </si>
  <si>
    <t>tg industrial</t>
  </si>
  <si>
    <t>Pozos en producción</t>
  </si>
  <si>
    <t>Producción miles de m3</t>
  </si>
  <si>
    <t>Producción por pozo en producción</t>
  </si>
  <si>
    <t>Reservas</t>
  </si>
  <si>
    <t>Años de reserva</t>
  </si>
  <si>
    <t>Activo fijo y circulante adelantado en yacimientos</t>
  </si>
  <si>
    <t>Año</t>
  </si>
  <si>
    <t>Producción secundaria / total</t>
  </si>
  <si>
    <t>Argentina</t>
  </si>
  <si>
    <t>EEUU</t>
  </si>
  <si>
    <t>Producció / pozo</t>
  </si>
  <si>
    <t>Pozos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</si>
</sst>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00000000"/>
    <numFmt numFmtId="165" formatCode="#,##0.000000000000\ \ "/>
    <numFmt numFmtId="166" formatCode="#,##0.00000000000\ \ "/>
    <numFmt numFmtId="167" formatCode="#,##0.0000000000\ \ "/>
    <numFmt numFmtId="168" formatCode="#,##0.000000000\ \ "/>
    <numFmt numFmtId="169" formatCode="#,##0.00000000\ \ "/>
    <numFmt numFmtId="170" formatCode="#,##0.0000000\ \ "/>
    <numFmt numFmtId="171" formatCode="#,##0.000000\ \ "/>
    <numFmt numFmtId="172" formatCode="#,##0.00000\ \ "/>
    <numFmt numFmtId="173" formatCode="#,##0.0000\ \ "/>
    <numFmt numFmtId="174" formatCode="#,##0.00\ \ "/>
    <numFmt numFmtId="175" formatCode="0.0000000"/>
  </numFmts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rgb="FF7D7E8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1FAF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2" fontId="0" fillId="0" borderId="0" xfId="0" applyNumberFormat="1"/>
    <xf numFmtId="2" fontId="0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/>
    <xf numFmtId="2" fontId="2" fillId="0" borderId="0" xfId="0" applyNumberFormat="1" applyFont="1" applyFill="1"/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/>
    <xf numFmtId="0" fontId="0" fillId="0" borderId="0" xfId="0" applyAlignment="1">
      <alignment wrapText="1"/>
    </xf>
    <xf numFmtId="4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4" fontId="0" fillId="2" borderId="1" xfId="0" applyNumberFormat="1" applyFill="1" applyBorder="1"/>
    <xf numFmtId="165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 applyAlignment="1">
      <alignment horizontal="right"/>
    </xf>
    <xf numFmtId="167" fontId="4" fillId="0" borderId="0" xfId="0" applyNumberFormat="1" applyFont="1" applyBorder="1" applyAlignment="1">
      <alignment horizontal="right"/>
    </xf>
    <xf numFmtId="168" fontId="4" fillId="0" borderId="0" xfId="0" applyNumberFormat="1" applyFont="1" applyBorder="1" applyAlignment="1">
      <alignment horizontal="right"/>
    </xf>
    <xf numFmtId="169" fontId="4" fillId="0" borderId="0" xfId="0" applyNumberFormat="1" applyFont="1" applyBorder="1" applyAlignment="1">
      <alignment horizontal="right"/>
    </xf>
    <xf numFmtId="170" fontId="4" fillId="0" borderId="0" xfId="0" applyNumberFormat="1" applyFont="1" applyBorder="1" applyAlignment="1">
      <alignment horizontal="right"/>
    </xf>
    <xf numFmtId="171" fontId="4" fillId="0" borderId="0" xfId="0" applyNumberFormat="1" applyFont="1" applyBorder="1" applyAlignment="1">
      <alignment horizontal="right"/>
    </xf>
    <xf numFmtId="172" fontId="4" fillId="0" borderId="0" xfId="0" applyNumberFormat="1" applyFont="1" applyBorder="1" applyAlignment="1">
      <alignment horizontal="right"/>
    </xf>
    <xf numFmtId="173" fontId="4" fillId="0" borderId="0" xfId="0" applyNumberFormat="1" applyFont="1" applyBorder="1" applyAlignment="1">
      <alignment horizontal="right"/>
    </xf>
    <xf numFmtId="174" fontId="4" fillId="0" borderId="0" xfId="0" applyNumberFormat="1" applyFont="1" applyBorder="1" applyAlignment="1">
      <alignment horizontal="right"/>
    </xf>
    <xf numFmtId="3" fontId="5" fillId="3" borderId="2" xfId="0" applyNumberFormat="1" applyFont="1" applyFill="1" applyBorder="1" applyAlignment="1">
      <alignment wrapText="1"/>
    </xf>
    <xf numFmtId="3" fontId="0" fillId="0" borderId="0" xfId="0" applyNumberFormat="1" applyAlignment="1">
      <alignment wrapText="1"/>
    </xf>
    <xf numFmtId="0" fontId="0" fillId="4" borderId="0" xfId="0" applyFill="1"/>
    <xf numFmtId="168" fontId="4" fillId="4" borderId="0" xfId="0" applyNumberFormat="1" applyFont="1" applyFill="1" applyBorder="1" applyAlignment="1">
      <alignment horizontal="right"/>
    </xf>
    <xf numFmtId="175" fontId="0" fillId="0" borderId="0" xfId="0" applyNumberFormat="1"/>
    <xf numFmtId="0" fontId="6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4">
    <dxf>
      <numFmt numFmtId="176" formatCode="[&gt;0.0005]0.0%;[=0]\-;#\♦"/>
    </dxf>
    <dxf>
      <numFmt numFmtId="177" formatCode="[&lt;-0.0005]\-0.0%;[=0]\-;#\♦"/>
    </dxf>
    <dxf>
      <numFmt numFmtId="176" formatCode="[&gt;0.0005]0.0%;[=0]\-;#\♦"/>
    </dxf>
    <dxf>
      <numFmt numFmtId="177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Producción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Hoja1!$B$3:$AA$3</c:f>
              <c:numCache>
                <c:formatCode>General</c:formatCode>
                <c:ptCount val="2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</c:numCache>
            </c:numRef>
          </c:cat>
          <c:val>
            <c:numRef>
              <c:f>Hoja1!$B$4:$AA$4</c:f>
              <c:numCache>
                <c:formatCode>0.00</c:formatCode>
                <c:ptCount val="26"/>
                <c:pt idx="0">
                  <c:v>275.67397260273975</c:v>
                </c:pt>
                <c:pt idx="1">
                  <c:v>292.86410958904111</c:v>
                </c:pt>
                <c:pt idx="2">
                  <c:v>318.63123287671232</c:v>
                </c:pt>
                <c:pt idx="3">
                  <c:v>348.15846994535519</c:v>
                </c:pt>
                <c:pt idx="4">
                  <c:v>361.53205479452055</c:v>
                </c:pt>
                <c:pt idx="5">
                  <c:v>399.46465753424656</c:v>
                </c:pt>
                <c:pt idx="6">
                  <c:v>431.53808219178086</c:v>
                </c:pt>
                <c:pt idx="7">
                  <c:v>444.1158469945355</c:v>
                </c:pt>
                <c:pt idx="8">
                  <c:v>433.63561643835618</c:v>
                </c:pt>
                <c:pt idx="9">
                  <c:v>423.38739726027399</c:v>
                </c:pt>
                <c:pt idx="10">
                  <c:v>406.09095890410958</c:v>
                </c:pt>
                <c:pt idx="11">
                  <c:v>408.02185792349729</c:v>
                </c:pt>
                <c:pt idx="12">
                  <c:v>441.71506849315068</c:v>
                </c:pt>
                <c:pt idx="13">
                  <c:v>466.20493150684933</c:v>
                </c:pt>
                <c:pt idx="14">
                  <c:v>487.28273972602744</c:v>
                </c:pt>
                <c:pt idx="15">
                  <c:v>505.71038251366122</c:v>
                </c:pt>
                <c:pt idx="16">
                  <c:v>518.92547945205479</c:v>
                </c:pt>
                <c:pt idx="17">
                  <c:v>517.08219178082197</c:v>
                </c:pt>
                <c:pt idx="18">
                  <c:v>520.17260273972602</c:v>
                </c:pt>
                <c:pt idx="19">
                  <c:v>509.00655737704921</c:v>
                </c:pt>
                <c:pt idx="20">
                  <c:v>490.79452054794518</c:v>
                </c:pt>
                <c:pt idx="21">
                  <c:v>465.36767123287672</c:v>
                </c:pt>
                <c:pt idx="22">
                  <c:v>459.40493150684932</c:v>
                </c:pt>
                <c:pt idx="23">
                  <c:v>481.20218579234972</c:v>
                </c:pt>
                <c:pt idx="24">
                  <c:v>492.28657534246577</c:v>
                </c:pt>
                <c:pt idx="25">
                  <c:v>517.41095890410963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D-4F8D-B2AF-6DC88D5A7846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Consumo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Hoja1!$B$3:$AA$3</c:f>
              <c:numCache>
                <c:formatCode>General</c:formatCode>
                <c:ptCount val="2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</c:numCache>
            </c:numRef>
          </c:cat>
          <c:val>
            <c:numRef>
              <c:f>Hoja1!$B$5:$AA$5</c:f>
              <c:numCache>
                <c:formatCode>0.00</c:formatCode>
                <c:ptCount val="26"/>
                <c:pt idx="0">
                  <c:v>432.3739355605797</c:v>
                </c:pt>
                <c:pt idx="1">
                  <c:v>447.27080600790299</c:v>
                </c:pt>
                <c:pt idx="2">
                  <c:v>459.87697726060208</c:v>
                </c:pt>
                <c:pt idx="3">
                  <c:v>468.99481011836536</c:v>
                </c:pt>
                <c:pt idx="4">
                  <c:v>491.75073283137988</c:v>
                </c:pt>
                <c:pt idx="5">
                  <c:v>447.78576840223849</c:v>
                </c:pt>
                <c:pt idx="6">
                  <c:v>479.60326027397264</c:v>
                </c:pt>
                <c:pt idx="7">
                  <c:v>478.58415300546449</c:v>
                </c:pt>
                <c:pt idx="8">
                  <c:v>482.63468493150685</c:v>
                </c:pt>
                <c:pt idx="9">
                  <c:v>482.87438356164375</c:v>
                </c:pt>
                <c:pt idx="10">
                  <c:v>457.94616438356161</c:v>
                </c:pt>
                <c:pt idx="11">
                  <c:v>472.72937158469944</c:v>
                </c:pt>
                <c:pt idx="12">
                  <c:v>497.9405205479452</c:v>
                </c:pt>
                <c:pt idx="13">
                  <c:v>499.88358904109589</c:v>
                </c:pt>
                <c:pt idx="14">
                  <c:v>528.45887671232879</c:v>
                </c:pt>
                <c:pt idx="15">
                  <c:v>490.15234972677592</c:v>
                </c:pt>
                <c:pt idx="16">
                  <c:v>458.2827123287671</c:v>
                </c:pt>
                <c:pt idx="17">
                  <c:v>441.00805479452049</c:v>
                </c:pt>
                <c:pt idx="18">
                  <c:v>450.82260273972605</c:v>
                </c:pt>
                <c:pt idx="19">
                  <c:v>426.95508196721306</c:v>
                </c:pt>
                <c:pt idx="20">
                  <c:v>388.97791780821922</c:v>
                </c:pt>
                <c:pt idx="21">
                  <c:v>448.48054794520544</c:v>
                </c:pt>
                <c:pt idx="22">
                  <c:v>476.70638356164386</c:v>
                </c:pt>
                <c:pt idx="23">
                  <c:v>474.9129781420765</c:v>
                </c:pt>
                <c:pt idx="24">
                  <c:v>434.87424657534245</c:v>
                </c:pt>
                <c:pt idx="25">
                  <c:v>412.27298630136983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D-4F8D-B2AF-6DC88D5A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03984"/>
        <c:axId val="403413216"/>
      </c:barChart>
      <c:catAx>
        <c:axId val="4010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3413216"/>
        <c:crosses val="autoZero"/>
        <c:auto val="1"/>
        <c:lblAlgn val="ctr"/>
        <c:lblOffset val="100"/>
        <c:noMultiLvlLbl val="0"/>
      </c:catAx>
      <c:valAx>
        <c:axId val="4034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10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FIJO!$H$3:$H$33</c:f>
              <c:numCache>
                <c:formatCode>General</c:formatCode>
                <c:ptCount val="31"/>
                <c:pt idx="0">
                  <c:v>3.9885708725812035</c:v>
                </c:pt>
                <c:pt idx="1">
                  <c:v>0</c:v>
                </c:pt>
                <c:pt idx="2">
                  <c:v>5.7757346480581564</c:v>
                </c:pt>
                <c:pt idx="3">
                  <c:v>0</c:v>
                </c:pt>
                <c:pt idx="4">
                  <c:v>3.6091722492573139</c:v>
                </c:pt>
                <c:pt idx="5">
                  <c:v>3.390116217354167</c:v>
                </c:pt>
                <c:pt idx="6">
                  <c:v>3.216138311982272</c:v>
                </c:pt>
                <c:pt idx="7">
                  <c:v>4.879015638990035</c:v>
                </c:pt>
                <c:pt idx="8">
                  <c:v>5.3546515691161591</c:v>
                </c:pt>
                <c:pt idx="9">
                  <c:v>5.6257126912252549</c:v>
                </c:pt>
                <c:pt idx="10">
                  <c:v>5.06526557783297</c:v>
                </c:pt>
                <c:pt idx="11">
                  <c:v>4.422705183337702</c:v>
                </c:pt>
                <c:pt idx="12">
                  <c:v>3.5880778526205788</c:v>
                </c:pt>
                <c:pt idx="13">
                  <c:v>3.3655083661301282</c:v>
                </c:pt>
                <c:pt idx="14">
                  <c:v>3.5868025715484535</c:v>
                </c:pt>
                <c:pt idx="15">
                  <c:v>2.6711118102860905</c:v>
                </c:pt>
                <c:pt idx="16">
                  <c:v>7.335079094526832</c:v>
                </c:pt>
                <c:pt idx="17">
                  <c:v>4.6739330865100044</c:v>
                </c:pt>
                <c:pt idx="18">
                  <c:v>8.0705253991300001</c:v>
                </c:pt>
                <c:pt idx="19">
                  <c:v>10.05274837461881</c:v>
                </c:pt>
                <c:pt idx="20">
                  <c:v>11.41435954435765</c:v>
                </c:pt>
                <c:pt idx="22">
                  <c:v>11.223787135795723</c:v>
                </c:pt>
                <c:pt idx="23">
                  <c:v>12.193646367726489</c:v>
                </c:pt>
                <c:pt idx="24">
                  <c:v>22.436388119689983</c:v>
                </c:pt>
                <c:pt idx="25">
                  <c:v>16.362047505292875</c:v>
                </c:pt>
                <c:pt idx="26">
                  <c:v>18.879682201718733</c:v>
                </c:pt>
                <c:pt idx="28">
                  <c:v>29.488907940173842</c:v>
                </c:pt>
                <c:pt idx="29">
                  <c:v>5.0981714924545396E-2</c:v>
                </c:pt>
                <c:pt idx="30">
                  <c:v>1.8930727301131722E-2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B-45E8-8C2D-67A72ED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203535"/>
        <c:axId val="1622848911"/>
      </c:lineChart>
      <c:catAx>
        <c:axId val="161520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2848911"/>
        <c:crosses val="autoZero"/>
        <c:auto val="1"/>
        <c:lblAlgn val="ctr"/>
        <c:lblOffset val="100"/>
        <c:noMultiLvlLbl val="0"/>
      </c:catAx>
      <c:valAx>
        <c:axId val="1622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520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FIJO!$H$3:$H$33</c:f>
              <c:numCache>
                <c:formatCode>General</c:formatCode>
                <c:ptCount val="31"/>
                <c:pt idx="0">
                  <c:v>3.9885708725812035</c:v>
                </c:pt>
                <c:pt idx="1">
                  <c:v>0</c:v>
                </c:pt>
                <c:pt idx="2">
                  <c:v>5.7757346480581564</c:v>
                </c:pt>
                <c:pt idx="3">
                  <c:v>0</c:v>
                </c:pt>
                <c:pt idx="4">
                  <c:v>3.6091722492573139</c:v>
                </c:pt>
                <c:pt idx="5">
                  <c:v>3.390116217354167</c:v>
                </c:pt>
                <c:pt idx="6">
                  <c:v>3.216138311982272</c:v>
                </c:pt>
                <c:pt idx="7">
                  <c:v>4.879015638990035</c:v>
                </c:pt>
                <c:pt idx="8">
                  <c:v>5.3546515691161591</c:v>
                </c:pt>
                <c:pt idx="9">
                  <c:v>5.6257126912252549</c:v>
                </c:pt>
                <c:pt idx="10">
                  <c:v>5.06526557783297</c:v>
                </c:pt>
                <c:pt idx="11">
                  <c:v>4.422705183337702</c:v>
                </c:pt>
                <c:pt idx="12">
                  <c:v>3.5880778526205788</c:v>
                </c:pt>
                <c:pt idx="13">
                  <c:v>3.3655083661301282</c:v>
                </c:pt>
                <c:pt idx="14">
                  <c:v>3.5868025715484535</c:v>
                </c:pt>
                <c:pt idx="15">
                  <c:v>2.6711118102860905</c:v>
                </c:pt>
                <c:pt idx="16">
                  <c:v>7.335079094526832</c:v>
                </c:pt>
                <c:pt idx="17">
                  <c:v>4.6739330865100044</c:v>
                </c:pt>
                <c:pt idx="18">
                  <c:v>8.0705253991300001</c:v>
                </c:pt>
                <c:pt idx="19">
                  <c:v>10.05274837461881</c:v>
                </c:pt>
                <c:pt idx="20">
                  <c:v>11.41435954435765</c:v>
                </c:pt>
                <c:pt idx="22">
                  <c:v>11.223787135795723</c:v>
                </c:pt>
                <c:pt idx="23">
                  <c:v>12.193646367726489</c:v>
                </c:pt>
                <c:pt idx="24">
                  <c:v>22.436388119689983</c:v>
                </c:pt>
                <c:pt idx="25">
                  <c:v>16.362047505292875</c:v>
                </c:pt>
                <c:pt idx="26">
                  <c:v>18.879682201718733</c:v>
                </c:pt>
                <c:pt idx="28">
                  <c:v>29.488907940173842</c:v>
                </c:pt>
                <c:pt idx="29">
                  <c:v>5.0981714924545396E-2</c:v>
                </c:pt>
                <c:pt idx="30">
                  <c:v>1.8930727301131722E-2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2-4784-AEA9-619CAB58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203535"/>
        <c:axId val="1622848911"/>
      </c:lineChart>
      <c:catAx>
        <c:axId val="161520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2848911"/>
        <c:crosses val="autoZero"/>
        <c:auto val="1"/>
        <c:lblAlgn val="ctr"/>
        <c:lblOffset val="100"/>
        <c:noMultiLvlLbl val="0"/>
      </c:catAx>
      <c:valAx>
        <c:axId val="1622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520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Producción por pozo en producción</a:t>
            </a:r>
          </a:p>
          <a:p>
            <a:pPr>
              <a:defRPr/>
            </a:pPr>
            <a:r>
              <a:rPr lang="en-US"/>
              <a:t>miles de m3 por pozo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Hoja5!$D$1</c:f>
              <c:strCache>
                <c:ptCount val="1"/>
                <c:pt idx="0">
                  <c:v>Producción por pozo en producción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Hoja5!$A$2:$A$25</c:f>
              <c:numCache>
                <c:formatCode>General</c:formatCode>
                <c:ptCount val="24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</c:numCache>
            </c:numRef>
          </c:cat>
          <c:val>
            <c:numRef>
              <c:f>Hoja5!$D$2:$D$25</c:f>
              <c:numCache>
                <c:formatCode>General</c:formatCode>
                <c:ptCount val="24"/>
                <c:pt idx="0">
                  <c:v>3.3482093663911847</c:v>
                </c:pt>
                <c:pt idx="1">
                  <c:v>3.7586661642803314</c:v>
                </c:pt>
                <c:pt idx="2">
                  <c:v>3.8340748980348534</c:v>
                </c:pt>
                <c:pt idx="3">
                  <c:v>4.2289000185494343</c:v>
                </c:pt>
                <c:pt idx="4">
                  <c:v>4.6148788277287247</c:v>
                </c:pt>
                <c:pt idx="5">
                  <c:v>4.7310798122065725</c:v>
                </c:pt>
                <c:pt idx="6">
                  <c:v>4.4688242823185229</c:v>
                </c:pt>
                <c:pt idx="7">
                  <c:v>4.3050179211469537</c:v>
                </c:pt>
                <c:pt idx="8">
                  <c:v>4.0479379626365883</c:v>
                </c:pt>
                <c:pt idx="9">
                  <c:v>3.9771477663230241</c:v>
                </c:pt>
                <c:pt idx="10">
                  <c:v>4.1318046849224679</c:v>
                </c:pt>
                <c:pt idx="11">
                  <c:v>4.1653181024908772</c:v>
                </c:pt>
                <c:pt idx="12">
                  <c:v>4.1178324827379162</c:v>
                </c:pt>
                <c:pt idx="13">
                  <c:v>4.221368405497266</c:v>
                </c:pt>
                <c:pt idx="14">
                  <c:v>3.9507051896480898</c:v>
                </c:pt>
                <c:pt idx="15">
                  <c:v>3.773860021208908</c:v>
                </c:pt>
                <c:pt idx="16">
                  <c:v>3.5695123480005013</c:v>
                </c:pt>
                <c:pt idx="17">
                  <c:v>3.2712103407755579</c:v>
                </c:pt>
                <c:pt idx="18">
                  <c:v>2.9831133974502348</c:v>
                </c:pt>
                <c:pt idx="19">
                  <c:v>2.7219459459459459</c:v>
                </c:pt>
                <c:pt idx="20">
                  <c:v>2.863542146476278</c:v>
                </c:pt>
                <c:pt idx="21">
                  <c:v>2.8334960407853345</c:v>
                </c:pt>
                <c:pt idx="22">
                  <c:v>2.7498457107591032</c:v>
                </c:pt>
                <c:pt idx="23">
                  <c:v>2.8241226300927793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9-45A0-9FF4-2D3186297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850511"/>
        <c:axId val="601457615"/>
      </c:barChart>
      <c:catAx>
        <c:axId val="6038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1457615"/>
        <c:crosses val="autoZero"/>
        <c:auto val="1"/>
        <c:lblAlgn val="ctr"/>
        <c:lblOffset val="100"/>
        <c:noMultiLvlLbl val="0"/>
      </c:catAx>
      <c:valAx>
        <c:axId val="6014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38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Hoja5!$F$2:$F$25</c:f>
              <c:numCache>
                <c:formatCode>General</c:formatCode>
                <c:ptCount val="24"/>
                <c:pt idx="0">
                  <c:v>17.547583785859249</c:v>
                </c:pt>
                <c:pt idx="1">
                  <c:v>12.430604982206406</c:v>
                </c:pt>
                <c:pt idx="2">
                  <c:v>12.881146946472608</c:v>
                </c:pt>
                <c:pt idx="3">
                  <c:v>17.21615931222037</c:v>
                </c:pt>
                <c:pt idx="4">
                  <c:v>15.962466924486057</c:v>
                </c:pt>
                <c:pt idx="5">
                  <c:v>15.65160957408804</c:v>
                </c:pt>
                <c:pt idx="6">
                  <c:v>16.311906710310964</c:v>
                </c:pt>
                <c:pt idx="7">
                  <c:v>16.304554158687868</c:v>
                </c:pt>
                <c:pt idx="8">
                  <c:v>16.979231974921632</c:v>
                </c:pt>
                <c:pt idx="9">
                  <c:v>16.434181535404157</c:v>
                </c:pt>
                <c:pt idx="10">
                  <c:v>14.709386353655129</c:v>
                </c:pt>
                <c:pt idx="11">
                  <c:v>14.683743429572637</c:v>
                </c:pt>
                <c:pt idx="12">
                  <c:v>14.185032624940765</c:v>
                </c:pt>
                <c:pt idx="13">
                  <c:v>13.711965273401946</c:v>
                </c:pt>
                <c:pt idx="14">
                  <c:v>13.36798142243172</c:v>
                </c:pt>
                <c:pt idx="15">
                  <c:v>13.562311204776957</c:v>
                </c:pt>
                <c:pt idx="16">
                  <c:v>13.679145887476293</c:v>
                </c:pt>
                <c:pt idx="17">
                  <c:v>13.413571377254113</c:v>
                </c:pt>
                <c:pt idx="18">
                  <c:v>13.806522961574508</c:v>
                </c:pt>
                <c:pt idx="19">
                  <c:v>14.101914369687822</c:v>
                </c:pt>
                <c:pt idx="20">
                  <c:v>14.362448224554631</c:v>
                </c:pt>
                <c:pt idx="21">
                  <c:v>13.876043181992191</c:v>
                </c:pt>
                <c:pt idx="22">
                  <c:v>12.890813196678387</c:v>
                </c:pt>
                <c:pt idx="23">
                  <c:v>8.9132981002713905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4FD8-95E0-5D0CA654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613199"/>
        <c:axId val="622747199"/>
      </c:barChart>
      <c:catAx>
        <c:axId val="59761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2747199"/>
        <c:crosses val="autoZero"/>
        <c:auto val="1"/>
        <c:lblAlgn val="ctr"/>
        <c:lblOffset val="100"/>
        <c:noMultiLvlLbl val="0"/>
      </c:catAx>
      <c:valAx>
        <c:axId val="6227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761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Hoja2!$A$6:$A$34</c:f>
              <c:numCache>
                <c:formatCode>General</c:formatCode>
                <c:ptCount val="29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</c:numCache>
            </c:numRef>
          </c:cat>
          <c:val>
            <c:numRef>
              <c:f>Hoja2!$L$6:$L$34</c:f>
              <c:numCache>
                <c:formatCode>General</c:formatCode>
                <c:ptCount val="29"/>
                <c:pt idx="0">
                  <c:v>2596684.8119591717</c:v>
                </c:pt>
                <c:pt idx="1">
                  <c:v>2534920.0482943561</c:v>
                </c:pt>
                <c:pt idx="2">
                  <c:v>2499313.4470424419</c:v>
                </c:pt>
                <c:pt idx="3">
                  <c:v>2309691.1755113425</c:v>
                </c:pt>
                <c:pt idx="4">
                  <c:v>2410172.2819130365</c:v>
                </c:pt>
                <c:pt idx="5">
                  <c:v>2681694.4542353028</c:v>
                </c:pt>
                <c:pt idx="6">
                  <c:v>2723308.1363105532</c:v>
                </c:pt>
                <c:pt idx="7">
                  <c:v>2484438.0340977777</c:v>
                </c:pt>
                <c:pt idx="8">
                  <c:v>2568280.0724037746</c:v>
                </c:pt>
                <c:pt idx="9">
                  <c:v>3422480.3350164429</c:v>
                </c:pt>
                <c:pt idx="10">
                  <c:v>3831334.7058465262</c:v>
                </c:pt>
                <c:pt idx="11">
                  <c:v>4697598.9175864514</c:v>
                </c:pt>
                <c:pt idx="12">
                  <c:v>14562291.61150711</c:v>
                </c:pt>
                <c:pt idx="13">
                  <c:v>14476974.372637259</c:v>
                </c:pt>
                <c:pt idx="14">
                  <c:v>15910397.846788468</c:v>
                </c:pt>
                <c:pt idx="15">
                  <c:v>16352716.296463177</c:v>
                </c:pt>
                <c:pt idx="16">
                  <c:v>16469633.699431265</c:v>
                </c:pt>
                <c:pt idx="17">
                  <c:v>29085180.594628923</c:v>
                </c:pt>
                <c:pt idx="18">
                  <c:v>29718139.882185254</c:v>
                </c:pt>
                <c:pt idx="19">
                  <c:v>28096785.342105661</c:v>
                </c:pt>
                <c:pt idx="20">
                  <c:v>24195254.199387562</c:v>
                </c:pt>
                <c:pt idx="21">
                  <c:v>21192690.851793889</c:v>
                </c:pt>
                <c:pt idx="22">
                  <c:v>20286755.944406252</c:v>
                </c:pt>
                <c:pt idx="23">
                  <c:v>19827208.591004618</c:v>
                </c:pt>
                <c:pt idx="24">
                  <c:v>8597552.932982903</c:v>
                </c:pt>
                <c:pt idx="25">
                  <c:v>10530326.876465064</c:v>
                </c:pt>
                <c:pt idx="26">
                  <c:v>9650072.4414321911</c:v>
                </c:pt>
                <c:pt idx="27">
                  <c:v>11627371.788231725</c:v>
                </c:pt>
                <c:pt idx="28">
                  <c:v>16209955.547213644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9-4BAF-98B8-ED69934C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266063"/>
        <c:axId val="1181666591"/>
      </c:barChart>
      <c:catAx>
        <c:axId val="12622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81666591"/>
        <c:crosses val="autoZero"/>
        <c:auto val="1"/>
        <c:lblAlgn val="ctr"/>
        <c:lblOffset val="100"/>
        <c:noMultiLvlLbl val="0"/>
      </c:catAx>
      <c:valAx>
        <c:axId val="11816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22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Hoja2!$A$4:$A$34</c:f>
              <c:numCache>
                <c:formatCode>General</c:formatCode>
                <c:ptCount val="3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</c:numCache>
            </c:numRef>
          </c:cat>
          <c:val>
            <c:numRef>
              <c:f>Hoja2!$V$4:$V$34</c:f>
              <c:numCache>
                <c:formatCode>General</c:formatCode>
                <c:ptCount val="31"/>
                <c:pt idx="0">
                  <c:v>3.6868769258088872E-2</c:v>
                </c:pt>
                <c:pt idx="1">
                  <c:v>5.5268450857104287E-2</c:v>
                </c:pt>
                <c:pt idx="2">
                  <c:v>6.7569139538184594E-2</c:v>
                </c:pt>
                <c:pt idx="3">
                  <c:v>5.3517319033359545E-2</c:v>
                </c:pt>
                <c:pt idx="4">
                  <c:v>3.9188043220331537E-2</c:v>
                </c:pt>
                <c:pt idx="5">
                  <c:v>4.2577373982130587E-2</c:v>
                </c:pt>
                <c:pt idx="6">
                  <c:v>7.3861361225598832E-2</c:v>
                </c:pt>
                <c:pt idx="7">
                  <c:v>8.4550333062181363E-2</c:v>
                </c:pt>
                <c:pt idx="8">
                  <c:v>9.5707493465734317E-2</c:v>
                </c:pt>
                <c:pt idx="9">
                  <c:v>7.3894511699397716E-2</c:v>
                </c:pt>
                <c:pt idx="10">
                  <c:v>7.2508189450270558E-2</c:v>
                </c:pt>
                <c:pt idx="11">
                  <c:v>8.4356463777512825E-2</c:v>
                </c:pt>
                <c:pt idx="12">
                  <c:v>7.0682784902106124E-2</c:v>
                </c:pt>
                <c:pt idx="13">
                  <c:v>7.8725937306572999E-2</c:v>
                </c:pt>
                <c:pt idx="14">
                  <c:v>0.3059131399651705</c:v>
                </c:pt>
                <c:pt idx="15">
                  <c:v>0.71214713295152055</c:v>
                </c:pt>
                <c:pt idx="16">
                  <c:v>0.37066344336287627</c:v>
                </c:pt>
                <c:pt idx="17">
                  <c:v>0.34402801821602208</c:v>
                </c:pt>
                <c:pt idx="18">
                  <c:v>0.40942798397684388</c:v>
                </c:pt>
                <c:pt idx="19">
                  <c:v>0.65836131945910681</c:v>
                </c:pt>
                <c:pt idx="20">
                  <c:v>1.0281192147085134</c:v>
                </c:pt>
                <c:pt idx="21">
                  <c:v>1.0094894352946353</c:v>
                </c:pt>
                <c:pt idx="22">
                  <c:v>0.44425803411641684</c:v>
                </c:pt>
                <c:pt idx="23">
                  <c:v>0.44249202416720151</c:v>
                </c:pt>
                <c:pt idx="24">
                  <c:v>0.50297340164584803</c:v>
                </c:pt>
                <c:pt idx="25">
                  <c:v>0.68197448773629932</c:v>
                </c:pt>
                <c:pt idx="26">
                  <c:v>0.24129398924233272</c:v>
                </c:pt>
                <c:pt idx="27">
                  <c:v>0.27826956643958639</c:v>
                </c:pt>
                <c:pt idx="28">
                  <c:v>0.18610977166246287</c:v>
                </c:pt>
                <c:pt idx="29">
                  <c:v>0.21437458392828476</c:v>
                </c:pt>
                <c:pt idx="30">
                  <c:v>0.52799465731072037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80C-8401-EA228186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216511"/>
        <c:axId val="619838975"/>
      </c:barChart>
      <c:catAx>
        <c:axId val="5332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9838975"/>
        <c:crosses val="autoZero"/>
        <c:auto val="1"/>
        <c:lblAlgn val="ctr"/>
        <c:lblOffset val="100"/>
        <c:noMultiLvlLbl val="0"/>
      </c:catAx>
      <c:valAx>
        <c:axId val="6198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321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Petrolera /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Hoja2!$A$4:$A$34</c:f>
              <c:numCache>
                <c:formatCode>General</c:formatCode>
                <c:ptCount val="3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</c:numCache>
            </c:numRef>
          </c:cat>
          <c:val>
            <c:numRef>
              <c:f>Hoja2!$U$4:$U$34</c:f>
              <c:numCache>
                <c:formatCode>General</c:formatCode>
                <c:ptCount val="31"/>
                <c:pt idx="0">
                  <c:v>1.0280714504659399E-2</c:v>
                </c:pt>
                <c:pt idx="1">
                  <c:v>1.273273171644681E-2</c:v>
                </c:pt>
                <c:pt idx="2">
                  <c:v>1.4065973584765362E-2</c:v>
                </c:pt>
                <c:pt idx="3">
                  <c:v>1.2426184894289287E-2</c:v>
                </c:pt>
                <c:pt idx="4">
                  <c:v>1.0704491543492725E-2</c:v>
                </c:pt>
                <c:pt idx="5">
                  <c:v>9.4623519411474507E-3</c:v>
                </c:pt>
                <c:pt idx="6">
                  <c:v>1.3653448031432905E-2</c:v>
                </c:pt>
                <c:pt idx="7">
                  <c:v>1.4418221764079121E-2</c:v>
                </c:pt>
                <c:pt idx="8">
                  <c:v>1.3622084246966612E-2</c:v>
                </c:pt>
                <c:pt idx="9">
                  <c:v>1.0596936183976315E-2</c:v>
                </c:pt>
                <c:pt idx="10">
                  <c:v>1.0939701085957401E-2</c:v>
                </c:pt>
                <c:pt idx="11">
                  <c:v>1.4213965332848169E-2</c:v>
                </c:pt>
                <c:pt idx="12">
                  <c:v>1.3835897635426052E-2</c:v>
                </c:pt>
                <c:pt idx="13">
                  <c:v>1.6985661067738616E-2</c:v>
                </c:pt>
                <c:pt idx="14">
                  <c:v>5.6392254383799752E-2</c:v>
                </c:pt>
                <c:pt idx="15">
                  <c:v>5.0533729034071641E-2</c:v>
                </c:pt>
                <c:pt idx="16">
                  <c:v>3.8012854989452539E-2</c:v>
                </c:pt>
                <c:pt idx="17">
                  <c:v>3.8132997256879804E-2</c:v>
                </c:pt>
                <c:pt idx="18">
                  <c:v>4.5791852598662489E-2</c:v>
                </c:pt>
                <c:pt idx="19">
                  <c:v>8.8228095919572577E-2</c:v>
                </c:pt>
                <c:pt idx="20">
                  <c:v>9.8936837164140118E-2</c:v>
                </c:pt>
                <c:pt idx="21">
                  <c:v>8.6284324796160591E-2</c:v>
                </c:pt>
                <c:pt idx="22">
                  <c:v>5.702583562868821E-2</c:v>
                </c:pt>
                <c:pt idx="23">
                  <c:v>4.9622583310758604E-2</c:v>
                </c:pt>
                <c:pt idx="24">
                  <c:v>6.7887093856392633E-2</c:v>
                </c:pt>
                <c:pt idx="25">
                  <c:v>7.8093123435706402E-2</c:v>
                </c:pt>
                <c:pt idx="26">
                  <c:v>3.3387439438985533E-2</c:v>
                </c:pt>
                <c:pt idx="27">
                  <c:v>3.6344419063788005E-2</c:v>
                </c:pt>
                <c:pt idx="28">
                  <c:v>2.5847314536809496E-2</c:v>
                </c:pt>
                <c:pt idx="29">
                  <c:v>3.3139196503073808E-2</c:v>
                </c:pt>
                <c:pt idx="30">
                  <c:v>6.394368696059255E-2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6-4FBB-B4A2-B1058FEDD79A}"/>
            </c:ext>
          </c:extLst>
        </c:ser>
        <c:ser>
          <c:idx val="1"/>
          <c:order val="1"/>
          <c:tx>
            <c:v>Agraria / 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Hoja2!$W$4:$W$34</c:f>
              <c:numCache>
                <c:formatCode>General</c:formatCode>
                <c:ptCount val="31"/>
                <c:pt idx="0">
                  <c:v>0.27884615384615385</c:v>
                </c:pt>
                <c:pt idx="1">
                  <c:v>0.23037974683544304</c:v>
                </c:pt>
                <c:pt idx="2">
                  <c:v>0.20817156590867072</c:v>
                </c:pt>
                <c:pt idx="3">
                  <c:v>0.2321899736147757</c:v>
                </c:pt>
                <c:pt idx="4">
                  <c:v>0.27315708220764184</c:v>
                </c:pt>
                <c:pt idx="5">
                  <c:v>0.22223897474557103</c:v>
                </c:pt>
                <c:pt idx="6">
                  <c:v>0.18485237483953787</c:v>
                </c:pt>
                <c:pt idx="7">
                  <c:v>0.1705282669138091</c:v>
                </c:pt>
                <c:pt idx="8">
                  <c:v>0.14233038348082597</c:v>
                </c:pt>
                <c:pt idx="9">
                  <c:v>0.14340626848018923</c:v>
                </c:pt>
                <c:pt idx="10">
                  <c:v>0.15087538619979401</c:v>
                </c:pt>
                <c:pt idx="11">
                  <c:v>0.16849882861776896</c:v>
                </c:pt>
                <c:pt idx="12">
                  <c:v>0.19574635683339897</c:v>
                </c:pt>
                <c:pt idx="13">
                  <c:v>0.21575686043080552</c:v>
                </c:pt>
                <c:pt idx="14">
                  <c:v>0.18434073930338607</c:v>
                </c:pt>
                <c:pt idx="15">
                  <c:v>7.0959674898405753E-2</c:v>
                </c:pt>
                <c:pt idx="16">
                  <c:v>0.1025535581404457</c:v>
                </c:pt>
                <c:pt idx="17">
                  <c:v>0.1108427082614397</c:v>
                </c:pt>
                <c:pt idx="18">
                  <c:v>0.11184348503460466</c:v>
                </c:pt>
                <c:pt idx="19">
                  <c:v>0.13401166397816106</c:v>
                </c:pt>
                <c:pt idx="20">
                  <c:v>9.6230899830220706E-2</c:v>
                </c:pt>
                <c:pt idx="21">
                  <c:v>8.547323209081148E-2</c:v>
                </c:pt>
                <c:pt idx="22">
                  <c:v>0.12836196815687687</c:v>
                </c:pt>
                <c:pt idx="23">
                  <c:v>0.11214345253827231</c:v>
                </c:pt>
                <c:pt idx="24">
                  <c:v>0.13497153852321014</c:v>
                </c:pt>
                <c:pt idx="25">
                  <c:v>0.11451032969711744</c:v>
                </c:pt>
                <c:pt idx="26">
                  <c:v>0.13836830143934653</c:v>
                </c:pt>
                <c:pt idx="27">
                  <c:v>0.13060867391576053</c:v>
                </c:pt>
                <c:pt idx="28">
                  <c:v>0.13888209257323336</c:v>
                </c:pt>
                <c:pt idx="29">
                  <c:v>0.15458547322083638</c:v>
                </c:pt>
                <c:pt idx="30">
                  <c:v>0.12110669317428761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6-4FBB-B4A2-B1058FED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60799"/>
        <c:axId val="619875263"/>
      </c:barChart>
      <c:catAx>
        <c:axId val="6332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9875263"/>
        <c:crosses val="autoZero"/>
        <c:auto val="1"/>
        <c:lblAlgn val="ctr"/>
        <c:lblOffset val="100"/>
        <c:noMultiLvlLbl val="0"/>
      </c:catAx>
      <c:valAx>
        <c:axId val="6198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32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Hoja2!$AB$4:$AB$34</c:f>
              <c:numCache>
                <c:formatCode>0.0000000</c:formatCode>
                <c:ptCount val="31"/>
                <c:pt idx="0">
                  <c:v>9.1895151478232712E-2</c:v>
                </c:pt>
                <c:pt idx="1">
                  <c:v>8.7946488055645325E-2</c:v>
                </c:pt>
                <c:pt idx="2">
                  <c:v>0.10153962736607285</c:v>
                </c:pt>
                <c:pt idx="3">
                  <c:v>0.10426159806427476</c:v>
                </c:pt>
                <c:pt idx="4">
                  <c:v>9.5641631628674798E-2</c:v>
                </c:pt>
                <c:pt idx="5">
                  <c:v>8.0393848209469029E-2</c:v>
                </c:pt>
                <c:pt idx="6">
                  <c:v>0.21448752288952766</c:v>
                </c:pt>
                <c:pt idx="7">
                  <c:v>0.2444664440122481</c:v>
                </c:pt>
                <c:pt idx="8">
                  <c:v>0.25671242006956779</c:v>
                </c:pt>
                <c:pt idx="9">
                  <c:v>0.23375892526950681</c:v>
                </c:pt>
                <c:pt idx="10">
                  <c:v>0.25271525855846555</c:v>
                </c:pt>
                <c:pt idx="11">
                  <c:v>0.34752926495011999</c:v>
                </c:pt>
                <c:pt idx="12">
                  <c:v>0.36499459212956376</c:v>
                </c:pt>
                <c:pt idx="13">
                  <c:v>0.4525073592919055</c:v>
                </c:pt>
                <c:pt idx="14">
                  <c:v>1.3161704788300119</c:v>
                </c:pt>
                <c:pt idx="15">
                  <c:v>0.92531179285935372</c:v>
                </c:pt>
                <c:pt idx="16">
                  <c:v>1.0471634043826217</c:v>
                </c:pt>
                <c:pt idx="17">
                  <c:v>1.1652037396530699</c:v>
                </c:pt>
                <c:pt idx="18">
                  <c:v>1.0529074636836036</c:v>
                </c:pt>
                <c:pt idx="19">
                  <c:v>1.9778710552338123</c:v>
                </c:pt>
                <c:pt idx="20">
                  <c:v>1.8511224984334882</c:v>
                </c:pt>
                <c:pt idx="21">
                  <c:v>1.7193044482431104</c:v>
                </c:pt>
                <c:pt idx="22">
                  <c:v>1.0848924083824545</c:v>
                </c:pt>
                <c:pt idx="23">
                  <c:v>0.8266411855833119</c:v>
                </c:pt>
                <c:pt idx="24">
                  <c:v>0.77573080115321003</c:v>
                </c:pt>
                <c:pt idx="25">
                  <c:v>0.82639385828138268</c:v>
                </c:pt>
                <c:pt idx="26">
                  <c:v>0.40401787572657794</c:v>
                </c:pt>
                <c:pt idx="27">
                  <c:v>0.47867675711285163</c:v>
                </c:pt>
                <c:pt idx="28">
                  <c:v>0.38788819364699295</c:v>
                </c:pt>
                <c:pt idx="29">
                  <c:v>0.47070955859003605</c:v>
                </c:pt>
                <c:pt idx="30">
                  <c:v>0.60728297262358866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1-4B8F-BA59-FAA1DD4C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865903"/>
        <c:axId val="758829071"/>
      </c:barChart>
      <c:catAx>
        <c:axId val="60386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8829071"/>
        <c:crosses val="autoZero"/>
        <c:auto val="1"/>
        <c:lblAlgn val="ctr"/>
        <c:lblOffset val="100"/>
        <c:noMultiLvlLbl val="0"/>
      </c:catAx>
      <c:valAx>
        <c:axId val="7588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38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Tasa de ganancia petrolera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Hoja2!$A$4:$A$34</c:f>
              <c:numCache>
                <c:formatCode>General</c:formatCode>
                <c:ptCount val="3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</c:numCache>
            </c:numRef>
          </c:cat>
          <c:val>
            <c:numRef>
              <c:f>Hoja2!$AB$4:$AB$34</c:f>
              <c:numCache>
                <c:formatCode>0.0000000</c:formatCode>
                <c:ptCount val="31"/>
                <c:pt idx="0">
                  <c:v>9.1895151478232712E-2</c:v>
                </c:pt>
                <c:pt idx="1">
                  <c:v>8.7946488055645325E-2</c:v>
                </c:pt>
                <c:pt idx="2">
                  <c:v>0.10153962736607285</c:v>
                </c:pt>
                <c:pt idx="3">
                  <c:v>0.10426159806427476</c:v>
                </c:pt>
                <c:pt idx="4">
                  <c:v>9.5641631628674798E-2</c:v>
                </c:pt>
                <c:pt idx="5">
                  <c:v>8.0393848209469029E-2</c:v>
                </c:pt>
                <c:pt idx="6">
                  <c:v>0.21448752288952766</c:v>
                </c:pt>
                <c:pt idx="7">
                  <c:v>0.2444664440122481</c:v>
                </c:pt>
                <c:pt idx="8">
                  <c:v>0.25671242006956779</c:v>
                </c:pt>
                <c:pt idx="9">
                  <c:v>0.23375892526950681</c:v>
                </c:pt>
                <c:pt idx="10">
                  <c:v>0.25271525855846555</c:v>
                </c:pt>
                <c:pt idx="11">
                  <c:v>0.34752926495011999</c:v>
                </c:pt>
                <c:pt idx="12">
                  <c:v>0.36499459212956376</c:v>
                </c:pt>
                <c:pt idx="13">
                  <c:v>0.4525073592919055</c:v>
                </c:pt>
                <c:pt idx="14">
                  <c:v>1.3161704788300119</c:v>
                </c:pt>
                <c:pt idx="15">
                  <c:v>0.92531179285935372</c:v>
                </c:pt>
                <c:pt idx="16">
                  <c:v>1.0471634043826217</c:v>
                </c:pt>
                <c:pt idx="17">
                  <c:v>1.1652037396530699</c:v>
                </c:pt>
                <c:pt idx="18">
                  <c:v>1.0529074636836036</c:v>
                </c:pt>
                <c:pt idx="19">
                  <c:v>1.9778710552338123</c:v>
                </c:pt>
                <c:pt idx="20">
                  <c:v>1.8511224984334882</c:v>
                </c:pt>
                <c:pt idx="21">
                  <c:v>1.7193044482431104</c:v>
                </c:pt>
                <c:pt idx="22">
                  <c:v>1.0848924083824545</c:v>
                </c:pt>
                <c:pt idx="23">
                  <c:v>0.8266411855833119</c:v>
                </c:pt>
                <c:pt idx="24">
                  <c:v>0.77573080115321003</c:v>
                </c:pt>
                <c:pt idx="25">
                  <c:v>0.82639385828138268</c:v>
                </c:pt>
                <c:pt idx="26">
                  <c:v>0.40401787572657794</c:v>
                </c:pt>
                <c:pt idx="27">
                  <c:v>0.47867675711285163</c:v>
                </c:pt>
                <c:pt idx="28">
                  <c:v>0.38788819364699295</c:v>
                </c:pt>
                <c:pt idx="29">
                  <c:v>0.47070955859003605</c:v>
                </c:pt>
                <c:pt idx="30">
                  <c:v>0.60728297262358866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4-4ADF-8577-A279F9038576}"/>
            </c:ext>
          </c:extLst>
        </c:ser>
        <c:ser>
          <c:idx val="1"/>
          <c:order val="1"/>
          <c:tx>
            <c:v>Tasa de ganancia industrial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Hoja2!$A$4:$A$34</c:f>
              <c:numCache>
                <c:formatCode>General</c:formatCode>
                <c:ptCount val="3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</c:numCache>
            </c:numRef>
          </c:cat>
          <c:val>
            <c:numRef>
              <c:f>Hoja2!$AC$4:$AC$34</c:f>
              <c:numCache>
                <c:formatCode>General</c:formatCode>
                <c:ptCount val="31"/>
                <c:pt idx="0">
                  <c:v>0.11</c:v>
                </c:pt>
                <c:pt idx="1">
                  <c:v>0.115</c:v>
                </c:pt>
                <c:pt idx="2">
                  <c:v>9.6999999999999989E-2</c:v>
                </c:pt>
                <c:pt idx="3">
                  <c:v>9.5000000000000001E-2</c:v>
                </c:pt>
                <c:pt idx="4">
                  <c:v>0.12</c:v>
                </c:pt>
                <c:pt idx="5">
                  <c:v>0.125</c:v>
                </c:pt>
                <c:pt idx="6">
                  <c:v>0.109</c:v>
                </c:pt>
                <c:pt idx="7">
                  <c:v>8.3000000000000004E-2</c:v>
                </c:pt>
                <c:pt idx="8">
                  <c:v>9.8000000000000004E-2</c:v>
                </c:pt>
                <c:pt idx="9">
                  <c:v>0.11900000000000001</c:v>
                </c:pt>
                <c:pt idx="10">
                  <c:v>0.12300000000000001</c:v>
                </c:pt>
                <c:pt idx="11">
                  <c:v>0.13300000000000001</c:v>
                </c:pt>
                <c:pt idx="12">
                  <c:v>0.152</c:v>
                </c:pt>
                <c:pt idx="13">
                  <c:v>0.113</c:v>
                </c:pt>
                <c:pt idx="14">
                  <c:v>8.4000000000000005E-2</c:v>
                </c:pt>
                <c:pt idx="15">
                  <c:v>0.10400000000000001</c:v>
                </c:pt>
                <c:pt idx="16">
                  <c:v>0.16699999999999998</c:v>
                </c:pt>
                <c:pt idx="17">
                  <c:v>0.16600000000000001</c:v>
                </c:pt>
                <c:pt idx="18">
                  <c:v>0.14099999999999999</c:v>
                </c:pt>
                <c:pt idx="19">
                  <c:v>0.14199999999999999</c:v>
                </c:pt>
                <c:pt idx="20">
                  <c:v>0.11599999999999999</c:v>
                </c:pt>
                <c:pt idx="21">
                  <c:v>0.13100000000000001</c:v>
                </c:pt>
                <c:pt idx="22">
                  <c:v>0.152</c:v>
                </c:pt>
                <c:pt idx="23">
                  <c:v>0.13900000000000001</c:v>
                </c:pt>
                <c:pt idx="24">
                  <c:v>9.1999999999999998E-2</c:v>
                </c:pt>
                <c:pt idx="25">
                  <c:v>8.199999999999999E-2</c:v>
                </c:pt>
                <c:pt idx="26">
                  <c:v>8.5999999999999993E-2</c:v>
                </c:pt>
                <c:pt idx="27">
                  <c:v>9.4E-2</c:v>
                </c:pt>
                <c:pt idx="28">
                  <c:v>9.6999999999999989E-2</c:v>
                </c:pt>
                <c:pt idx="29">
                  <c:v>0.114</c:v>
                </c:pt>
                <c:pt idx="30">
                  <c:v>7.400000000000001E-2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4-4ADF-8577-A279F903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32335"/>
        <c:axId val="619788431"/>
      </c:lineChart>
      <c:catAx>
        <c:axId val="7101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9788431"/>
        <c:crosses val="autoZero"/>
        <c:auto val="1"/>
        <c:lblAlgn val="ctr"/>
        <c:lblOffset val="100"/>
        <c:noMultiLvlLbl val="0"/>
      </c:catAx>
      <c:valAx>
        <c:axId val="6197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01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Hoja2!$E$4:$E$34</c:f>
              <c:numCache>
                <c:formatCode>General</c:formatCode>
                <c:ptCount val="31"/>
                <c:pt idx="0">
                  <c:v>10152</c:v>
                </c:pt>
                <c:pt idx="1">
                  <c:v>13428</c:v>
                </c:pt>
                <c:pt idx="2">
                  <c:v>15613</c:v>
                </c:pt>
                <c:pt idx="3">
                  <c:v>15444</c:v>
                </c:pt>
                <c:pt idx="4">
                  <c:v>15942</c:v>
                </c:pt>
                <c:pt idx="5">
                  <c:v>15642</c:v>
                </c:pt>
                <c:pt idx="6">
                  <c:v>16655</c:v>
                </c:pt>
                <c:pt idx="7">
                  <c:v>18231</c:v>
                </c:pt>
                <c:pt idx="8">
                  <c:v>19951</c:v>
                </c:pt>
                <c:pt idx="9">
                  <c:v>20681</c:v>
                </c:pt>
                <c:pt idx="10">
                  <c:v>22798</c:v>
                </c:pt>
                <c:pt idx="11">
                  <c:v>24565</c:v>
                </c:pt>
                <c:pt idx="12">
                  <c:v>25193</c:v>
                </c:pt>
                <c:pt idx="13">
                  <c:v>24440</c:v>
                </c:pt>
                <c:pt idx="14">
                  <c:v>24022</c:v>
                </c:pt>
                <c:pt idx="15">
                  <c:v>22968</c:v>
                </c:pt>
                <c:pt idx="16">
                  <c:v>23147</c:v>
                </c:pt>
                <c:pt idx="17">
                  <c:v>25047</c:v>
                </c:pt>
                <c:pt idx="18">
                  <c:v>26254</c:v>
                </c:pt>
                <c:pt idx="19">
                  <c:v>27433</c:v>
                </c:pt>
                <c:pt idx="20">
                  <c:v>28566</c:v>
                </c:pt>
                <c:pt idx="21">
                  <c:v>28852</c:v>
                </c:pt>
                <c:pt idx="22">
                  <c:v>28470</c:v>
                </c:pt>
                <c:pt idx="23">
                  <c:v>28474</c:v>
                </c:pt>
                <c:pt idx="24">
                  <c:v>27838</c:v>
                </c:pt>
                <c:pt idx="25">
                  <c:v>26675</c:v>
                </c:pt>
                <c:pt idx="26">
                  <c:v>25178</c:v>
                </c:pt>
                <c:pt idx="27">
                  <c:v>24867</c:v>
                </c:pt>
                <c:pt idx="28">
                  <c:v>26122</c:v>
                </c:pt>
                <c:pt idx="29">
                  <c:v>26734</c:v>
                </c:pt>
                <c:pt idx="30">
                  <c:v>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1-470C-826E-F903ADB6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879151"/>
        <c:axId val="896444239"/>
      </c:barChart>
      <c:catAx>
        <c:axId val="121787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444239"/>
        <c:crosses val="autoZero"/>
        <c:auto val="1"/>
        <c:lblAlgn val="ctr"/>
        <c:lblOffset val="100"/>
        <c:noMultiLvlLbl val="0"/>
      </c:catAx>
      <c:valAx>
        <c:axId val="8964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787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'PRoduccion x pozo'!$A$3:$A$76</c:f>
              <c:numCache>
                <c:formatCode>General</c:formatCode>
                <c:ptCount val="74"/>
                <c:pt idx="0">
                  <c:v>1924</c:v>
                </c:pt>
                <c:pt idx="1">
                  <c:v>1925</c:v>
                </c:pt>
                <c:pt idx="2">
                  <c:v>1926</c:v>
                </c:pt>
                <c:pt idx="3">
                  <c:v>1927</c:v>
                </c:pt>
                <c:pt idx="4">
                  <c:v>1928</c:v>
                </c:pt>
                <c:pt idx="5">
                  <c:v>1929</c:v>
                </c:pt>
                <c:pt idx="6">
                  <c:v>1930</c:v>
                </c:pt>
                <c:pt idx="7">
                  <c:v>1931</c:v>
                </c:pt>
                <c:pt idx="8">
                  <c:v>1932</c:v>
                </c:pt>
                <c:pt idx="9">
                  <c:v>1933</c:v>
                </c:pt>
                <c:pt idx="10">
                  <c:v>1934</c:v>
                </c:pt>
                <c:pt idx="11">
                  <c:v>1935</c:v>
                </c:pt>
                <c:pt idx="12">
                  <c:v>1936</c:v>
                </c:pt>
                <c:pt idx="13">
                  <c:v>1937</c:v>
                </c:pt>
                <c:pt idx="14">
                  <c:v>1938</c:v>
                </c:pt>
                <c:pt idx="15">
                  <c:v>1939</c:v>
                </c:pt>
                <c:pt idx="16">
                  <c:v>1940</c:v>
                </c:pt>
                <c:pt idx="17">
                  <c:v>1941</c:v>
                </c:pt>
                <c:pt idx="18">
                  <c:v>1942</c:v>
                </c:pt>
                <c:pt idx="19">
                  <c:v>1943</c:v>
                </c:pt>
                <c:pt idx="20">
                  <c:v>1944</c:v>
                </c:pt>
                <c:pt idx="21">
                  <c:v>1945</c:v>
                </c:pt>
                <c:pt idx="22">
                  <c:v>1946</c:v>
                </c:pt>
                <c:pt idx="23">
                  <c:v>1947</c:v>
                </c:pt>
                <c:pt idx="24">
                  <c:v>1948</c:v>
                </c:pt>
                <c:pt idx="25">
                  <c:v>1949</c:v>
                </c:pt>
                <c:pt idx="26">
                  <c:v>1950</c:v>
                </c:pt>
                <c:pt idx="27">
                  <c:v>1951</c:v>
                </c:pt>
                <c:pt idx="28">
                  <c:v>1952</c:v>
                </c:pt>
                <c:pt idx="29">
                  <c:v>1953</c:v>
                </c:pt>
                <c:pt idx="30">
                  <c:v>1954</c:v>
                </c:pt>
                <c:pt idx="31">
                  <c:v>1955</c:v>
                </c:pt>
                <c:pt idx="32">
                  <c:v>1956</c:v>
                </c:pt>
                <c:pt idx="33">
                  <c:v>1957</c:v>
                </c:pt>
                <c:pt idx="34">
                  <c:v>1958</c:v>
                </c:pt>
                <c:pt idx="35">
                  <c:v>1959</c:v>
                </c:pt>
                <c:pt idx="36">
                  <c:v>1960</c:v>
                </c:pt>
                <c:pt idx="37">
                  <c:v>1961</c:v>
                </c:pt>
                <c:pt idx="38">
                  <c:v>1962</c:v>
                </c:pt>
                <c:pt idx="39">
                  <c:v>1963</c:v>
                </c:pt>
                <c:pt idx="40">
                  <c:v>1964</c:v>
                </c:pt>
                <c:pt idx="41">
                  <c:v>1965</c:v>
                </c:pt>
                <c:pt idx="42">
                  <c:v>1966</c:v>
                </c:pt>
                <c:pt idx="43">
                  <c:v>1967</c:v>
                </c:pt>
                <c:pt idx="44">
                  <c:v>1968</c:v>
                </c:pt>
                <c:pt idx="45">
                  <c:v>1969</c:v>
                </c:pt>
                <c:pt idx="46">
                  <c:v>1970</c:v>
                </c:pt>
                <c:pt idx="47">
                  <c:v>1971</c:v>
                </c:pt>
                <c:pt idx="48">
                  <c:v>1972</c:v>
                </c:pt>
                <c:pt idx="49">
                  <c:v>1973</c:v>
                </c:pt>
                <c:pt idx="50">
                  <c:v>1974</c:v>
                </c:pt>
                <c:pt idx="51">
                  <c:v>1975</c:v>
                </c:pt>
                <c:pt idx="52">
                  <c:v>1976</c:v>
                </c:pt>
                <c:pt idx="53">
                  <c:v>1977</c:v>
                </c:pt>
                <c:pt idx="54">
                  <c:v>1978</c:v>
                </c:pt>
                <c:pt idx="55">
                  <c:v>1979</c:v>
                </c:pt>
                <c:pt idx="56">
                  <c:v>1980</c:v>
                </c:pt>
                <c:pt idx="57">
                  <c:v>1981</c:v>
                </c:pt>
                <c:pt idx="58">
                  <c:v>1982</c:v>
                </c:pt>
                <c:pt idx="59">
                  <c:v>1983</c:v>
                </c:pt>
                <c:pt idx="60">
                  <c:v>1984</c:v>
                </c:pt>
                <c:pt idx="61">
                  <c:v>1985</c:v>
                </c:pt>
                <c:pt idx="62">
                  <c:v>1986</c:v>
                </c:pt>
                <c:pt idx="63">
                  <c:v>1987</c:v>
                </c:pt>
                <c:pt idx="64">
                  <c:v>1988</c:v>
                </c:pt>
                <c:pt idx="65">
                  <c:v>1989</c:v>
                </c:pt>
                <c:pt idx="66">
                  <c:v>1990</c:v>
                </c:pt>
                <c:pt idx="67">
                  <c:v>1991</c:v>
                </c:pt>
                <c:pt idx="68">
                  <c:v>1992</c:v>
                </c:pt>
                <c:pt idx="69">
                  <c:v>1993</c:v>
                </c:pt>
                <c:pt idx="70">
                  <c:v>1994</c:v>
                </c:pt>
                <c:pt idx="71">
                  <c:v>1995</c:v>
                </c:pt>
                <c:pt idx="72">
                  <c:v>1996</c:v>
                </c:pt>
                <c:pt idx="73">
                  <c:v>1997</c:v>
                </c:pt>
              </c:numCache>
            </c:numRef>
          </c:cat>
          <c:val>
            <c:numRef>
              <c:f>'PRoduccion x pozo'!$B$3:$B$76</c:f>
              <c:numCache>
                <c:formatCode>General</c:formatCode>
                <c:ptCount val="74"/>
                <c:pt idx="0">
                  <c:v>0.44107256492410746</c:v>
                </c:pt>
                <c:pt idx="1">
                  <c:v>0.30086692576769658</c:v>
                </c:pt>
                <c:pt idx="2">
                  <c:v>0.31421241320782822</c:v>
                </c:pt>
                <c:pt idx="3">
                  <c:v>0.32307572461824619</c:v>
                </c:pt>
                <c:pt idx="4">
                  <c:v>0.3006980304186232</c:v>
                </c:pt>
                <c:pt idx="5">
                  <c:v>0.27601792613499598</c:v>
                </c:pt>
                <c:pt idx="6">
                  <c:v>0.29347287175184045</c:v>
                </c:pt>
                <c:pt idx="7">
                  <c:v>0.3107217340039673</c:v>
                </c:pt>
                <c:pt idx="8">
                  <c:v>0.35735308230603929</c:v>
                </c:pt>
                <c:pt idx="9">
                  <c:v>0.45233165213622811</c:v>
                </c:pt>
                <c:pt idx="10">
                  <c:v>0.47616115349893356</c:v>
                </c:pt>
                <c:pt idx="11">
                  <c:v>0.42527499307641309</c:v>
                </c:pt>
                <c:pt idx="12">
                  <c:v>0.53970341909655994</c:v>
                </c:pt>
                <c:pt idx="13">
                  <c:v>0.48355935071066397</c:v>
                </c:pt>
                <c:pt idx="14">
                  <c:v>0.53037745672908609</c:v>
                </c:pt>
                <c:pt idx="15">
                  <c:v>0.60682781298403965</c:v>
                </c:pt>
                <c:pt idx="16">
                  <c:v>0.66968382949539362</c:v>
                </c:pt>
                <c:pt idx="17">
                  <c:v>0.60711711144972913</c:v>
                </c:pt>
                <c:pt idx="18">
                  <c:v>0.63248520153656484</c:v>
                </c:pt>
                <c:pt idx="19">
                  <c:v>0.90231041660974776</c:v>
                </c:pt>
                <c:pt idx="20">
                  <c:v>1.1200035397773895</c:v>
                </c:pt>
                <c:pt idx="21">
                  <c:v>1.2946699257069101</c:v>
                </c:pt>
                <c:pt idx="22">
                  <c:v>1.1071189573929114</c:v>
                </c:pt>
                <c:pt idx="23">
                  <c:v>1.222160662471317</c:v>
                </c:pt>
                <c:pt idx="24">
                  <c:v>1.1910260234710268</c:v>
                </c:pt>
                <c:pt idx="25">
                  <c:v>1.2087753915899053</c:v>
                </c:pt>
                <c:pt idx="26">
                  <c:v>1</c:v>
                </c:pt>
                <c:pt idx="27">
                  <c:v>0.94464534336993355</c:v>
                </c:pt>
                <c:pt idx="28">
                  <c:v>0.76130676660702046</c:v>
                </c:pt>
                <c:pt idx="29">
                  <c:v>0.81338950549159716</c:v>
                </c:pt>
                <c:pt idx="30">
                  <c:v>0.99025935291281453</c:v>
                </c:pt>
                <c:pt idx="31">
                  <c:v>1.096164660136445</c:v>
                </c:pt>
                <c:pt idx="32">
                  <c:v>0.95123255156310549</c:v>
                </c:pt>
                <c:pt idx="33">
                  <c:v>0.98613410923280964</c:v>
                </c:pt>
                <c:pt idx="34">
                  <c:v>0.89790935920978154</c:v>
                </c:pt>
                <c:pt idx="35">
                  <c:v>0.75542107916971246</c:v>
                </c:pt>
                <c:pt idx="36">
                  <c:v>0.5324113280803664</c:v>
                </c:pt>
                <c:pt idx="37">
                  <c:v>0.51492218647266441</c:v>
                </c:pt>
                <c:pt idx="38">
                  <c:v>0.75309879044696515</c:v>
                </c:pt>
                <c:pt idx="39">
                  <c:v>1.1985597810370041</c:v>
                </c:pt>
                <c:pt idx="40">
                  <c:v>2.0027462425366975</c:v>
                </c:pt>
                <c:pt idx="41">
                  <c:v>1.7403958266725947</c:v>
                </c:pt>
                <c:pt idx="42">
                  <c:v>1.432566988998847</c:v>
                </c:pt>
                <c:pt idx="43">
                  <c:v>1.9268126767850902</c:v>
                </c:pt>
                <c:pt idx="44">
                  <c:v>2.4322250392059703</c:v>
                </c:pt>
                <c:pt idx="45">
                  <c:v>3.1238521922852311</c:v>
                </c:pt>
                <c:pt idx="46">
                  <c:v>2.5517217259988247</c:v>
                </c:pt>
                <c:pt idx="47">
                  <c:v>2.6698560637893953</c:v>
                </c:pt>
                <c:pt idx="48">
                  <c:v>2.5849815089784092</c:v>
                </c:pt>
                <c:pt idx="49">
                  <c:v>2.5878255850176033</c:v>
                </c:pt>
                <c:pt idx="50">
                  <c:v>2.2840143974756764</c:v>
                </c:pt>
                <c:pt idx="51">
                  <c:v>2.5754544409964306</c:v>
                </c:pt>
                <c:pt idx="52">
                  <c:v>2.45985822982303</c:v>
                </c:pt>
                <c:pt idx="53">
                  <c:v>2.2362985861040303</c:v>
                </c:pt>
                <c:pt idx="54">
                  <c:v>1.9409872721567156</c:v>
                </c:pt>
                <c:pt idx="55">
                  <c:v>2.2395205567672001</c:v>
                </c:pt>
                <c:pt idx="56">
                  <c:v>1.8720124289792934</c:v>
                </c:pt>
                <c:pt idx="57">
                  <c:v>2.4452868274064965</c:v>
                </c:pt>
                <c:pt idx="58">
                  <c:v>1.9181208069438398</c:v>
                </c:pt>
                <c:pt idx="59">
                  <c:v>1.7872075883528817</c:v>
                </c:pt>
                <c:pt idx="60">
                  <c:v>1.7659888433609812</c:v>
                </c:pt>
                <c:pt idx="61">
                  <c:v>1.7028025181772517</c:v>
                </c:pt>
                <c:pt idx="62">
                  <c:v>2.2195097373395929</c:v>
                </c:pt>
                <c:pt idx="63">
                  <c:v>1.7277097316943184</c:v>
                </c:pt>
                <c:pt idx="64">
                  <c:v>1.7447874301524582</c:v>
                </c:pt>
                <c:pt idx="65">
                  <c:v>2.153447167125957</c:v>
                </c:pt>
                <c:pt idx="66">
                  <c:v>2.0783776552912108</c:v>
                </c:pt>
                <c:pt idx="67">
                  <c:v>1.8750719726165272</c:v>
                </c:pt>
                <c:pt idx="68">
                  <c:v>2.7617832248356762</c:v>
                </c:pt>
                <c:pt idx="69">
                  <c:v>2.25390749338868</c:v>
                </c:pt>
                <c:pt idx="70">
                  <c:v>1.5002575498839716</c:v>
                </c:pt>
                <c:pt idx="71">
                  <c:v>1.1168988084031752</c:v>
                </c:pt>
                <c:pt idx="72">
                  <c:v>1.3441242118489636</c:v>
                </c:pt>
                <c:pt idx="73">
                  <c:v>1.8551533010000945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C-422D-9DF2-A0FDA86921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'PRoduccion x pozo'!$A$3:$A$76</c:f>
              <c:numCache>
                <c:formatCode>General</c:formatCode>
                <c:ptCount val="74"/>
                <c:pt idx="0">
                  <c:v>1924</c:v>
                </c:pt>
                <c:pt idx="1">
                  <c:v>1925</c:v>
                </c:pt>
                <c:pt idx="2">
                  <c:v>1926</c:v>
                </c:pt>
                <c:pt idx="3">
                  <c:v>1927</c:v>
                </c:pt>
                <c:pt idx="4">
                  <c:v>1928</c:v>
                </c:pt>
                <c:pt idx="5">
                  <c:v>1929</c:v>
                </c:pt>
                <c:pt idx="6">
                  <c:v>1930</c:v>
                </c:pt>
                <c:pt idx="7">
                  <c:v>1931</c:v>
                </c:pt>
                <c:pt idx="8">
                  <c:v>1932</c:v>
                </c:pt>
                <c:pt idx="9">
                  <c:v>1933</c:v>
                </c:pt>
                <c:pt idx="10">
                  <c:v>1934</c:v>
                </c:pt>
                <c:pt idx="11">
                  <c:v>1935</c:v>
                </c:pt>
                <c:pt idx="12">
                  <c:v>1936</c:v>
                </c:pt>
                <c:pt idx="13">
                  <c:v>1937</c:v>
                </c:pt>
                <c:pt idx="14">
                  <c:v>1938</c:v>
                </c:pt>
                <c:pt idx="15">
                  <c:v>1939</c:v>
                </c:pt>
                <c:pt idx="16">
                  <c:v>1940</c:v>
                </c:pt>
                <c:pt idx="17">
                  <c:v>1941</c:v>
                </c:pt>
                <c:pt idx="18">
                  <c:v>1942</c:v>
                </c:pt>
                <c:pt idx="19">
                  <c:v>1943</c:v>
                </c:pt>
                <c:pt idx="20">
                  <c:v>1944</c:v>
                </c:pt>
                <c:pt idx="21">
                  <c:v>1945</c:v>
                </c:pt>
                <c:pt idx="22">
                  <c:v>1946</c:v>
                </c:pt>
                <c:pt idx="23">
                  <c:v>1947</c:v>
                </c:pt>
                <c:pt idx="24">
                  <c:v>1948</c:v>
                </c:pt>
                <c:pt idx="25">
                  <c:v>1949</c:v>
                </c:pt>
                <c:pt idx="26">
                  <c:v>1950</c:v>
                </c:pt>
                <c:pt idx="27">
                  <c:v>1951</c:v>
                </c:pt>
                <c:pt idx="28">
                  <c:v>1952</c:v>
                </c:pt>
                <c:pt idx="29">
                  <c:v>1953</c:v>
                </c:pt>
                <c:pt idx="30">
                  <c:v>1954</c:v>
                </c:pt>
                <c:pt idx="31">
                  <c:v>1955</c:v>
                </c:pt>
                <c:pt idx="32">
                  <c:v>1956</c:v>
                </c:pt>
                <c:pt idx="33">
                  <c:v>1957</c:v>
                </c:pt>
                <c:pt idx="34">
                  <c:v>1958</c:v>
                </c:pt>
                <c:pt idx="35">
                  <c:v>1959</c:v>
                </c:pt>
                <c:pt idx="36">
                  <c:v>1960</c:v>
                </c:pt>
                <c:pt idx="37">
                  <c:v>1961</c:v>
                </c:pt>
                <c:pt idx="38">
                  <c:v>1962</c:v>
                </c:pt>
                <c:pt idx="39">
                  <c:v>1963</c:v>
                </c:pt>
                <c:pt idx="40">
                  <c:v>1964</c:v>
                </c:pt>
                <c:pt idx="41">
                  <c:v>1965</c:v>
                </c:pt>
                <c:pt idx="42">
                  <c:v>1966</c:v>
                </c:pt>
                <c:pt idx="43">
                  <c:v>1967</c:v>
                </c:pt>
                <c:pt idx="44">
                  <c:v>1968</c:v>
                </c:pt>
                <c:pt idx="45">
                  <c:v>1969</c:v>
                </c:pt>
                <c:pt idx="46">
                  <c:v>1970</c:v>
                </c:pt>
                <c:pt idx="47">
                  <c:v>1971</c:v>
                </c:pt>
                <c:pt idx="48">
                  <c:v>1972</c:v>
                </c:pt>
                <c:pt idx="49">
                  <c:v>1973</c:v>
                </c:pt>
                <c:pt idx="50">
                  <c:v>1974</c:v>
                </c:pt>
                <c:pt idx="51">
                  <c:v>1975</c:v>
                </c:pt>
                <c:pt idx="52">
                  <c:v>1976</c:v>
                </c:pt>
                <c:pt idx="53">
                  <c:v>1977</c:v>
                </c:pt>
                <c:pt idx="54">
                  <c:v>1978</c:v>
                </c:pt>
                <c:pt idx="55">
                  <c:v>1979</c:v>
                </c:pt>
                <c:pt idx="56">
                  <c:v>1980</c:v>
                </c:pt>
                <c:pt idx="57">
                  <c:v>1981</c:v>
                </c:pt>
                <c:pt idx="58">
                  <c:v>1982</c:v>
                </c:pt>
                <c:pt idx="59">
                  <c:v>1983</c:v>
                </c:pt>
                <c:pt idx="60">
                  <c:v>1984</c:v>
                </c:pt>
                <c:pt idx="61">
                  <c:v>1985</c:v>
                </c:pt>
                <c:pt idx="62">
                  <c:v>1986</c:v>
                </c:pt>
                <c:pt idx="63">
                  <c:v>1987</c:v>
                </c:pt>
                <c:pt idx="64">
                  <c:v>1988</c:v>
                </c:pt>
                <c:pt idx="65">
                  <c:v>1989</c:v>
                </c:pt>
                <c:pt idx="66">
                  <c:v>1990</c:v>
                </c:pt>
                <c:pt idx="67">
                  <c:v>1991</c:v>
                </c:pt>
                <c:pt idx="68">
                  <c:v>1992</c:v>
                </c:pt>
                <c:pt idx="69">
                  <c:v>1993</c:v>
                </c:pt>
                <c:pt idx="70">
                  <c:v>1994</c:v>
                </c:pt>
                <c:pt idx="71">
                  <c:v>1995</c:v>
                </c:pt>
                <c:pt idx="72">
                  <c:v>1996</c:v>
                </c:pt>
                <c:pt idx="73">
                  <c:v>1997</c:v>
                </c:pt>
              </c:numCache>
            </c:numRef>
          </c:cat>
          <c:val>
            <c:numRef>
              <c:f>'PRoduccion x pozo'!$C$3:$C$76</c:f>
              <c:numCache>
                <c:formatCode>General</c:formatCode>
                <c:ptCount val="74"/>
                <c:pt idx="25">
                  <c:v>1.0518154250542955</c:v>
                </c:pt>
                <c:pt idx="26">
                  <c:v>1</c:v>
                </c:pt>
                <c:pt idx="27">
                  <c:v>1.0973330504367005</c:v>
                </c:pt>
                <c:pt idx="28">
                  <c:v>1.0948195499709981</c:v>
                </c:pt>
                <c:pt idx="29">
                  <c:v>1.0519736501265116</c:v>
                </c:pt>
                <c:pt idx="30">
                  <c:v>0.96508140002948151</c:v>
                </c:pt>
                <c:pt idx="31">
                  <c:v>0.95982815134008437</c:v>
                </c:pt>
                <c:pt idx="32">
                  <c:v>0.97542768360105225</c:v>
                </c:pt>
                <c:pt idx="33">
                  <c:v>1.0723542952140002</c:v>
                </c:pt>
                <c:pt idx="34">
                  <c:v>1.1115953657056252</c:v>
                </c:pt>
                <c:pt idx="35">
                  <c:v>1.1533242495470977</c:v>
                </c:pt>
                <c:pt idx="36">
                  <c:v>1.2026320046171186</c:v>
                </c:pt>
                <c:pt idx="37">
                  <c:v>1.2622711475188242</c:v>
                </c:pt>
                <c:pt idx="38">
                  <c:v>1.2912786521261632</c:v>
                </c:pt>
                <c:pt idx="39">
                  <c:v>1.4144007562332754</c:v>
                </c:pt>
                <c:pt idx="40">
                  <c:v>1.403955436823042</c:v>
                </c:pt>
                <c:pt idx="41">
                  <c:v>1.5653142473370503</c:v>
                </c:pt>
                <c:pt idx="42">
                  <c:v>1.773062397462732</c:v>
                </c:pt>
                <c:pt idx="43">
                  <c:v>2.1255904068108427</c:v>
                </c:pt>
                <c:pt idx="44">
                  <c:v>2.3180597483313319</c:v>
                </c:pt>
                <c:pt idx="45">
                  <c:v>2.231966027707565</c:v>
                </c:pt>
                <c:pt idx="46">
                  <c:v>2.6756383306480722</c:v>
                </c:pt>
                <c:pt idx="47">
                  <c:v>2.8160141732840769</c:v>
                </c:pt>
                <c:pt idx="48">
                  <c:v>2.6569662591578562</c:v>
                </c:pt>
                <c:pt idx="49">
                  <c:v>2.6115666437398839</c:v>
                </c:pt>
                <c:pt idx="50">
                  <c:v>2.0739780325476751</c:v>
                </c:pt>
                <c:pt idx="51">
                  <c:v>1.6820157625901031</c:v>
                </c:pt>
                <c:pt idx="52">
                  <c:v>1.5521245352773001</c:v>
                </c:pt>
                <c:pt idx="53">
                  <c:v>1.3983462925319059</c:v>
                </c:pt>
                <c:pt idx="54">
                  <c:v>1.350418438282601</c:v>
                </c:pt>
                <c:pt idx="55">
                  <c:v>1.2739304188327567</c:v>
                </c:pt>
                <c:pt idx="56">
                  <c:v>0.94148021235523804</c:v>
                </c:pt>
                <c:pt idx="57">
                  <c:v>0.72385817672518671</c:v>
                </c:pt>
                <c:pt idx="58">
                  <c:v>0.792079292398567</c:v>
                </c:pt>
                <c:pt idx="59">
                  <c:v>0.88427411047108839</c:v>
                </c:pt>
                <c:pt idx="60">
                  <c:v>0.80391652956209814</c:v>
                </c:pt>
                <c:pt idx="61">
                  <c:v>0.98549832056277398</c:v>
                </c:pt>
                <c:pt idx="62">
                  <c:v>1.6622204425307534</c:v>
                </c:pt>
                <c:pt idx="63">
                  <c:v>1.8303788718091567</c:v>
                </c:pt>
                <c:pt idx="64">
                  <c:v>1.9625499485578564</c:v>
                </c:pt>
                <c:pt idx="65">
                  <c:v>2.1154062843078769</c:v>
                </c:pt>
                <c:pt idx="66">
                  <c:v>1.7838072022266624</c:v>
                </c:pt>
                <c:pt idx="67">
                  <c:v>1.953318509817825</c:v>
                </c:pt>
                <c:pt idx="68">
                  <c:v>2.3687640761461157</c:v>
                </c:pt>
                <c:pt idx="69">
                  <c:v>2.0920869245266989</c:v>
                </c:pt>
                <c:pt idx="70">
                  <c:v>2.3278499005062265</c:v>
                </c:pt>
                <c:pt idx="71">
                  <c:v>2.3617373344744852</c:v>
                </c:pt>
                <c:pt idx="72">
                  <c:v>2.1105080733837847</c:v>
                </c:pt>
                <c:pt idx="73">
                  <c:v>1.8187943548743932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C-422D-9DF2-A0FDA869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828943"/>
        <c:axId val="528166911"/>
      </c:lineChart>
      <c:catAx>
        <c:axId val="7518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8166911"/>
        <c:crosses val="autoZero"/>
        <c:auto val="1"/>
        <c:lblAlgn val="ctr"/>
        <c:lblOffset val="100"/>
        <c:noMultiLvlLbl val="0"/>
      </c:catAx>
      <c:valAx>
        <c:axId val="5281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8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'PRoduccion x pozo'!$A$33:$A$69</c:f>
              <c:numCache>
                <c:formatCode>General</c:formatCode>
                <c:ptCount val="37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</c:numCache>
            </c:numRef>
          </c:cat>
          <c:val>
            <c:numRef>
              <c:f>'PRoduccion x pozo'!$G$33:$G$69</c:f>
              <c:numCache>
                <c:formatCode>General</c:formatCode>
                <c:ptCount val="37"/>
                <c:pt idx="0">
                  <c:v>1.2746841106290672</c:v>
                </c:pt>
                <c:pt idx="1">
                  <c:v>1.2898396276595745</c:v>
                </c:pt>
                <c:pt idx="2">
                  <c:v>1.2529801778907244</c:v>
                </c:pt>
                <c:pt idx="3">
                  <c:v>1.3505128846634977</c:v>
                </c:pt>
                <c:pt idx="4">
                  <c:v>1.3597985128328136</c:v>
                </c:pt>
                <c:pt idx="5">
                  <c:v>1.6187756966651439</c:v>
                </c:pt>
                <c:pt idx="6">
                  <c:v>1.9528755529909598</c:v>
                </c:pt>
                <c:pt idx="7">
                  <c:v>2.1189837462521699</c:v>
                </c:pt>
                <c:pt idx="8">
                  <c:v>2.2308901271610231</c:v>
                </c:pt>
                <c:pt idx="9">
                  <c:v>2.2088100686498855</c:v>
                </c:pt>
                <c:pt idx="10">
                  <c:v>2.1585431898185758</c:v>
                </c:pt>
                <c:pt idx="11">
                  <c:v>2.1229619565217392</c:v>
                </c:pt>
                <c:pt idx="12">
                  <c:v>3.0587695133149677</c:v>
                </c:pt>
                <c:pt idx="13">
                  <c:v>3.4348153730218538</c:v>
                </c:pt>
                <c:pt idx="14">
                  <c:v>3.6987393400074158</c:v>
                </c:pt>
                <c:pt idx="15">
                  <c:v>3.8362084956408831</c:v>
                </c:pt>
                <c:pt idx="16">
                  <c:v>4.2882866804433588</c:v>
                </c:pt>
                <c:pt idx="17">
                  <c:v>4.6308580248614986</c:v>
                </c:pt>
                <c:pt idx="18">
                  <c:v>4.6403452915867147</c:v>
                </c:pt>
                <c:pt idx="19">
                  <c:v>4.4407129179555174</c:v>
                </c:pt>
                <c:pt idx="20">
                  <c:v>4.2639347123246285</c:v>
                </c:pt>
                <c:pt idx="21">
                  <c:v>3.9871473628287633</c:v>
                </c:pt>
                <c:pt idx="22">
                  <c:v>3.8461786107696407</c:v>
                </c:pt>
                <c:pt idx="23">
                  <c:v>4.0045789396718181</c:v>
                </c:pt>
                <c:pt idx="24">
                  <c:v>3.9988414590800643</c:v>
                </c:pt>
                <c:pt idx="25">
                  <c:v>4.1147817325763887</c:v>
                </c:pt>
                <c:pt idx="26">
                  <c:v>3.956967841111569</c:v>
                </c:pt>
                <c:pt idx="27">
                  <c:v>3.9306580779583</c:v>
                </c:pt>
                <c:pt idx="28">
                  <c:v>3.7040934958063136</c:v>
                </c:pt>
                <c:pt idx="29">
                  <c:v>3.492849439246104</c:v>
                </c:pt>
                <c:pt idx="30">
                  <c:v>3.252749831466589</c:v>
                </c:pt>
                <c:pt idx="31">
                  <c:v>3.0319352620722486</c:v>
                </c:pt>
                <c:pt idx="32">
                  <c:v>3.062233804256608</c:v>
                </c:pt>
                <c:pt idx="33">
                  <c:v>2.8475659368499797</c:v>
                </c:pt>
                <c:pt idx="34">
                  <c:v>2.8283550462418066</c:v>
                </c:pt>
                <c:pt idx="35">
                  <c:v>2.8368960718173559</c:v>
                </c:pt>
                <c:pt idx="36">
                  <c:v>2.9097864884171112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C-4498-B995-D28ADDB59E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'PRoduccion x pozo'!$A$33:$A$69</c:f>
              <c:numCache>
                <c:formatCode>General</c:formatCode>
                <c:ptCount val="37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</c:numCache>
            </c:numRef>
          </c:cat>
          <c:val>
            <c:numRef>
              <c:f>'PRoduccion x pozo'!$H$33:$H$69</c:f>
              <c:numCache>
                <c:formatCode>General</c:formatCode>
                <c:ptCount val="37"/>
                <c:pt idx="0">
                  <c:v>0.71904761904761916</c:v>
                </c:pt>
                <c:pt idx="1">
                  <c:v>0.75262177390039986</c:v>
                </c:pt>
                <c:pt idx="2">
                  <c:v>0.75191282804712933</c:v>
                </c:pt>
                <c:pt idx="3">
                  <c:v>0.73006109297849187</c:v>
                </c:pt>
                <c:pt idx="4">
                  <c:v>0.67609385783298837</c:v>
                </c:pt>
                <c:pt idx="5">
                  <c:v>0.70100193307740477</c:v>
                </c:pt>
                <c:pt idx="6">
                  <c:v>0.68965031020868595</c:v>
                </c:pt>
                <c:pt idx="7">
                  <c:v>0.69942510337468322</c:v>
                </c:pt>
                <c:pt idx="8">
                  <c:v>0.71273569830616812</c:v>
                </c:pt>
                <c:pt idx="9">
                  <c:v>0.74186272131942754</c:v>
                </c:pt>
                <c:pt idx="10">
                  <c:v>0.75021865889212824</c:v>
                </c:pt>
                <c:pt idx="11">
                  <c:v>0.76763413911121892</c:v>
                </c:pt>
                <c:pt idx="12">
                  <c:v>0.82432818753573478</c:v>
                </c:pt>
                <c:pt idx="13">
                  <c:v>0.90339935384183168</c:v>
                </c:pt>
                <c:pt idx="14">
                  <c:v>0.95124634691421694</c:v>
                </c:pt>
                <c:pt idx="15">
                  <c:v>0.98748608914660585</c:v>
                </c:pt>
                <c:pt idx="16">
                  <c:v>1.0514766986518398</c:v>
                </c:pt>
                <c:pt idx="17">
                  <c:v>1.060451014706334</c:v>
                </c:pt>
                <c:pt idx="18">
                  <c:v>1.0767294713160855</c:v>
                </c:pt>
                <c:pt idx="19">
                  <c:v>1.0733991249081793</c:v>
                </c:pt>
                <c:pt idx="20">
                  <c:v>1.0207528526805636</c:v>
                </c:pt>
                <c:pt idx="21">
                  <c:v>0.97043650793650793</c:v>
                </c:pt>
                <c:pt idx="22">
                  <c:v>0.94416770048032572</c:v>
                </c:pt>
                <c:pt idx="23">
                  <c:v>0.94218246141323059</c:v>
                </c:pt>
                <c:pt idx="24">
                  <c:v>0.9757314789229683</c:v>
                </c:pt>
                <c:pt idx="25">
                  <c:v>0.93309419185125397</c:v>
                </c:pt>
                <c:pt idx="26">
                  <c:v>0.90890539914262547</c:v>
                </c:pt>
                <c:pt idx="27">
                  <c:v>0.89161893362970568</c:v>
                </c:pt>
                <c:pt idx="28">
                  <c:v>0.86395320197044334</c:v>
                </c:pt>
                <c:pt idx="29">
                  <c:v>0.83474690041854216</c:v>
                </c:pt>
                <c:pt idx="30">
                  <c:v>0.8283707793369629</c:v>
                </c:pt>
                <c:pt idx="31">
                  <c:v>0.80332057604082341</c:v>
                </c:pt>
                <c:pt idx="32">
                  <c:v>0.80720527911539142</c:v>
                </c:pt>
                <c:pt idx="33">
                  <c:v>0.7801804915514593</c:v>
                </c:pt>
                <c:pt idx="34">
                  <c:v>0.77059342255420693</c:v>
                </c:pt>
                <c:pt idx="35">
                  <c:v>0.73146042275395506</c:v>
                </c:pt>
                <c:pt idx="36">
                  <c:v>0.70784554131730204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C-4498-B995-D28ADDB5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91823"/>
        <c:axId val="896502127"/>
      </c:lineChart>
      <c:catAx>
        <c:axId val="5244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502127"/>
        <c:crosses val="autoZero"/>
        <c:auto val="1"/>
        <c:lblAlgn val="ctr"/>
        <c:lblOffset val="100"/>
        <c:noMultiLvlLbl val="0"/>
      </c:catAx>
      <c:valAx>
        <c:axId val="8965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49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8</xdr:row>
      <xdr:rowOff>152400</xdr:rowOff>
    </xdr:from>
    <xdr:to>
      <xdr:col>22</xdr:col>
      <xdr:colOff>333375</xdr:colOff>
      <xdr:row>23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2A395E-E15C-46BA-8C8E-F7B3CE0C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34</xdr:row>
      <xdr:rowOff>85725</xdr:rowOff>
    </xdr:from>
    <xdr:to>
      <xdr:col>16</xdr:col>
      <xdr:colOff>504825</xdr:colOff>
      <xdr:row>48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935D66-D3B4-47C6-80BC-25ECEE980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24</xdr:row>
      <xdr:rowOff>152400</xdr:rowOff>
    </xdr:from>
    <xdr:to>
      <xdr:col>24</xdr:col>
      <xdr:colOff>238125</xdr:colOff>
      <xdr:row>39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FE2AC4-427B-4C3C-94D4-4C1BFD0C4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338137</xdr:colOff>
      <xdr:row>19</xdr:row>
      <xdr:rowOff>114300</xdr:rowOff>
    </xdr:from>
    <xdr:to>
      <xdr:col>18</xdr:col>
      <xdr:colOff>280987</xdr:colOff>
      <xdr:row>34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C807F0-38F2-4869-86FE-359A95FF3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357187</xdr:colOff>
      <xdr:row>20</xdr:row>
      <xdr:rowOff>123825</xdr:rowOff>
    </xdr:from>
    <xdr:to>
      <xdr:col>26</xdr:col>
      <xdr:colOff>357187</xdr:colOff>
      <xdr:row>35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84A5CA-8519-4FF2-9BF8-41E061A45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652462</xdr:colOff>
      <xdr:row>26</xdr:row>
      <xdr:rowOff>38106</xdr:rowOff>
    </xdr:from>
    <xdr:to>
      <xdr:col>26</xdr:col>
      <xdr:colOff>652462</xdr:colOff>
      <xdr:row>40</xdr:row>
      <xdr:rowOff>114306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59654B-7C48-471E-872B-8ABAA31D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561975</xdr:colOff>
      <xdr:row>23</xdr:row>
      <xdr:rowOff>6</xdr:rowOff>
    </xdr:from>
    <xdr:to>
      <xdr:col>12</xdr:col>
      <xdr:colOff>428625</xdr:colOff>
      <xdr:row>37</xdr:row>
      <xdr:rowOff>76206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66C6F3-2E4A-4899-9782-1CD19F6B4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60</xdr:row>
      <xdr:rowOff>47625</xdr:rowOff>
    </xdr:from>
    <xdr:to>
      <xdr:col>16</xdr:col>
      <xdr:colOff>485775</xdr:colOff>
      <xdr:row>74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B00DC6-34B8-40CD-A59C-D8A6473A1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45</xdr:row>
      <xdr:rowOff>161925</xdr:rowOff>
    </xdr:from>
    <xdr:to>
      <xdr:col>14</xdr:col>
      <xdr:colOff>466725</xdr:colOff>
      <xdr:row>60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4A7ADA-71EE-4A65-B37E-A5E1F068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24</xdr:row>
      <xdr:rowOff>28575</xdr:rowOff>
    </xdr:from>
    <xdr:to>
      <xdr:col>18</xdr:col>
      <xdr:colOff>581025</xdr:colOff>
      <xdr:row>38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86D974-22F7-4D18-957E-745ADAE1F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24</xdr:row>
      <xdr:rowOff>28575</xdr:rowOff>
    </xdr:from>
    <xdr:to>
      <xdr:col>18</xdr:col>
      <xdr:colOff>581025</xdr:colOff>
      <xdr:row>38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F63FD5-64D4-4454-AD96-4A1EDD486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5</xdr:row>
      <xdr:rowOff>95250</xdr:rowOff>
    </xdr:from>
    <xdr:to>
      <xdr:col>12</xdr:col>
      <xdr:colOff>633412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F7E4F6-5F17-478B-B340-9550BC10A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500062</xdr:colOff>
      <xdr:row>20</xdr:row>
      <xdr:rowOff>171450</xdr:rowOff>
    </xdr:from>
    <xdr:to>
      <xdr:col>12</xdr:col>
      <xdr:colOff>500062</xdr:colOff>
      <xdr:row>35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97A79F-B8E1-4468-B557-145779FE5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D8"/>
  <sheetViews>
    <sheetView workbookViewId="0">
      <selection activeCell="S6" sqref="S6"/>
    </sheetView>
  </sheetViews>
  <sheetFormatPr baseColWidth="10" defaultRowHeight="15" x14ac:dyDescent="0.25"/>
  <sheetData>
    <row r="2" spans="1:56" x14ac:dyDescent="0.25">
      <c r="Z2">
        <f>Z4/I4</f>
        <v>1.1084643312638267</v>
      </c>
    </row>
    <row r="3" spans="1:56" x14ac:dyDescent="0.25">
      <c r="B3">
        <v>1965</v>
      </c>
      <c r="C3">
        <f>B3+1</f>
        <v>1966</v>
      </c>
      <c r="D3">
        <f t="shared" ref="D3:AI3" si="0">C3+1</f>
        <v>1967</v>
      </c>
      <c r="E3">
        <f t="shared" si="0"/>
        <v>1968</v>
      </c>
      <c r="F3">
        <f t="shared" si="0"/>
        <v>1969</v>
      </c>
      <c r="G3">
        <f t="shared" si="0"/>
        <v>1970</v>
      </c>
      <c r="H3">
        <f t="shared" si="0"/>
        <v>1971</v>
      </c>
      <c r="I3">
        <f t="shared" si="0"/>
        <v>1972</v>
      </c>
      <c r="J3">
        <f t="shared" si="0"/>
        <v>1973</v>
      </c>
      <c r="K3">
        <f t="shared" si="0"/>
        <v>1974</v>
      </c>
      <c r="L3">
        <f t="shared" si="0"/>
        <v>1975</v>
      </c>
      <c r="M3">
        <f t="shared" si="0"/>
        <v>1976</v>
      </c>
      <c r="N3">
        <f t="shared" si="0"/>
        <v>1977</v>
      </c>
      <c r="O3">
        <f t="shared" si="0"/>
        <v>1978</v>
      </c>
      <c r="P3">
        <f t="shared" si="0"/>
        <v>1979</v>
      </c>
      <c r="Q3">
        <f t="shared" si="0"/>
        <v>1980</v>
      </c>
      <c r="R3">
        <f t="shared" si="0"/>
        <v>1981</v>
      </c>
      <c r="S3">
        <f t="shared" si="0"/>
        <v>1982</v>
      </c>
      <c r="T3">
        <f t="shared" si="0"/>
        <v>1983</v>
      </c>
      <c r="U3">
        <f t="shared" si="0"/>
        <v>1984</v>
      </c>
      <c r="V3">
        <f t="shared" si="0"/>
        <v>1985</v>
      </c>
      <c r="W3">
        <f t="shared" si="0"/>
        <v>1986</v>
      </c>
      <c r="X3">
        <f t="shared" si="0"/>
        <v>1987</v>
      </c>
      <c r="Y3">
        <f t="shared" si="0"/>
        <v>1988</v>
      </c>
      <c r="Z3">
        <f t="shared" si="0"/>
        <v>1989</v>
      </c>
      <c r="AA3">
        <f t="shared" si="0"/>
        <v>1990</v>
      </c>
      <c r="AB3">
        <f t="shared" si="0"/>
        <v>1991</v>
      </c>
      <c r="AC3">
        <f t="shared" si="0"/>
        <v>1992</v>
      </c>
      <c r="AD3">
        <f t="shared" si="0"/>
        <v>1993</v>
      </c>
      <c r="AE3">
        <f t="shared" si="0"/>
        <v>1994</v>
      </c>
      <c r="AF3">
        <f t="shared" si="0"/>
        <v>1995</v>
      </c>
      <c r="AG3">
        <f t="shared" si="0"/>
        <v>1996</v>
      </c>
      <c r="AH3">
        <f t="shared" si="0"/>
        <v>1997</v>
      </c>
      <c r="AI3">
        <f t="shared" si="0"/>
        <v>1998</v>
      </c>
    </row>
    <row r="4" spans="1:56" s="5" customFormat="1" x14ac:dyDescent="0.25">
      <c r="A4" s="1" t="s">
        <v>0</v>
      </c>
      <c r="B4" s="2">
        <v>275.67397260273975</v>
      </c>
      <c r="C4" s="2">
        <v>292.86410958904111</v>
      </c>
      <c r="D4" s="2">
        <v>318.63123287671232</v>
      </c>
      <c r="E4" s="2">
        <v>348.15846994535519</v>
      </c>
      <c r="F4" s="2">
        <v>361.53205479452055</v>
      </c>
      <c r="G4" s="2">
        <v>399.46465753424656</v>
      </c>
      <c r="H4" s="2">
        <v>431.53808219178086</v>
      </c>
      <c r="I4" s="2">
        <v>444.1158469945355</v>
      </c>
      <c r="J4" s="2">
        <v>433.63561643835618</v>
      </c>
      <c r="K4" s="2">
        <v>423.38739726027399</v>
      </c>
      <c r="L4" s="2">
        <v>406.09095890410958</v>
      </c>
      <c r="M4" s="2">
        <v>408.02185792349729</v>
      </c>
      <c r="N4" s="2">
        <v>441.71506849315068</v>
      </c>
      <c r="O4" s="2">
        <v>466.20493150684933</v>
      </c>
      <c r="P4" s="2">
        <v>487.28273972602744</v>
      </c>
      <c r="Q4" s="2">
        <v>505.71038251366122</v>
      </c>
      <c r="R4" s="2">
        <v>518.92547945205479</v>
      </c>
      <c r="S4" s="2">
        <v>517.08219178082197</v>
      </c>
      <c r="T4" s="2">
        <v>520.17260273972602</v>
      </c>
      <c r="U4" s="2">
        <v>509.00655737704921</v>
      </c>
      <c r="V4" s="2">
        <v>490.79452054794518</v>
      </c>
      <c r="W4" s="2">
        <v>465.36767123287672</v>
      </c>
      <c r="X4" s="2">
        <v>459.40493150684932</v>
      </c>
      <c r="Y4" s="2">
        <v>481.20218579234972</v>
      </c>
      <c r="Z4" s="2">
        <v>492.28657534246577</v>
      </c>
      <c r="AA4" s="2">
        <v>517.41095890410963</v>
      </c>
      <c r="AB4" s="2">
        <v>525.61150684931511</v>
      </c>
      <c r="AC4" s="2">
        <v>586.87103825136614</v>
      </c>
      <c r="AD4" s="2">
        <v>629.86520547945202</v>
      </c>
      <c r="AE4" s="2">
        <v>695.49205479452053</v>
      </c>
      <c r="AF4" s="2">
        <v>757.91616438356164</v>
      </c>
      <c r="AG4" s="2">
        <v>822.79890710382517</v>
      </c>
      <c r="AH4" s="2">
        <v>877.43013698630148</v>
      </c>
      <c r="AI4" s="2">
        <v>889.94794520547941</v>
      </c>
      <c r="AJ4" s="2">
        <v>847.43616438356162</v>
      </c>
      <c r="AK4" s="2">
        <v>831.08199999999999</v>
      </c>
      <c r="AL4" s="2">
        <v>910.43399999999997</v>
      </c>
      <c r="AM4" s="2">
        <v>898.95699999999999</v>
      </c>
      <c r="AN4" s="2">
        <v>900.149</v>
      </c>
      <c r="AO4" s="2">
        <v>868.05600000000004</v>
      </c>
      <c r="AP4" s="2">
        <v>838.69784623521207</v>
      </c>
      <c r="AQ4" s="2">
        <v>837.61899810577768</v>
      </c>
      <c r="AR4" s="2">
        <v>798.04622627831031</v>
      </c>
      <c r="AS4" s="2">
        <v>771.60445200436732</v>
      </c>
      <c r="AT4" s="2">
        <v>716.03657624346317</v>
      </c>
      <c r="AU4" s="2">
        <v>704.2615173706854</v>
      </c>
      <c r="AV4" s="2">
        <v>649.37229381627412</v>
      </c>
      <c r="AW4" s="2">
        <v>652.26919950391152</v>
      </c>
      <c r="AX4" s="2">
        <v>643.31037346191465</v>
      </c>
      <c r="AY4" s="2">
        <v>636.14611141748492</v>
      </c>
      <c r="AZ4" s="3">
        <v>636.67694255589117</v>
      </c>
      <c r="BA4" s="4">
        <v>6.0983584262430668E-4</v>
      </c>
      <c r="BB4" s="4">
        <v>6.8187047727406025E-3</v>
      </c>
      <c r="BC4" s="1"/>
      <c r="BD4" s="1"/>
    </row>
    <row r="5" spans="1:56" s="5" customFormat="1" x14ac:dyDescent="0.25">
      <c r="A5" s="6" t="s">
        <v>1</v>
      </c>
      <c r="B5" s="7">
        <v>432.3739355605797</v>
      </c>
      <c r="C5" s="7">
        <v>447.27080600790299</v>
      </c>
      <c r="D5" s="7">
        <v>459.87697726060208</v>
      </c>
      <c r="E5" s="7">
        <v>468.99481011836536</v>
      </c>
      <c r="F5" s="7">
        <v>491.75073283137988</v>
      </c>
      <c r="G5" s="7">
        <v>447.78576840223849</v>
      </c>
      <c r="H5" s="7">
        <v>479.60326027397264</v>
      </c>
      <c r="I5" s="7">
        <v>478.58415300546449</v>
      </c>
      <c r="J5" s="7">
        <v>482.63468493150685</v>
      </c>
      <c r="K5" s="7">
        <v>482.87438356164375</v>
      </c>
      <c r="L5" s="7">
        <v>457.94616438356161</v>
      </c>
      <c r="M5" s="7">
        <v>472.72937158469944</v>
      </c>
      <c r="N5" s="7">
        <v>497.9405205479452</v>
      </c>
      <c r="O5" s="7">
        <v>499.88358904109589</v>
      </c>
      <c r="P5" s="7">
        <v>528.45887671232879</v>
      </c>
      <c r="Q5" s="7">
        <v>490.15234972677592</v>
      </c>
      <c r="R5" s="7">
        <v>458.2827123287671</v>
      </c>
      <c r="S5" s="7">
        <v>441.00805479452049</v>
      </c>
      <c r="T5" s="7">
        <v>450.82260273972605</v>
      </c>
      <c r="U5" s="7">
        <v>426.95508196721306</v>
      </c>
      <c r="V5" s="7">
        <v>388.97791780821922</v>
      </c>
      <c r="W5" s="7">
        <v>448.48054794520544</v>
      </c>
      <c r="X5" s="7">
        <v>476.70638356164386</v>
      </c>
      <c r="Y5" s="7">
        <v>474.9129781420765</v>
      </c>
      <c r="Z5" s="7">
        <v>434.87424657534245</v>
      </c>
      <c r="AA5" s="7">
        <v>412.27298630136983</v>
      </c>
      <c r="AB5" s="7">
        <v>425.93090410958899</v>
      </c>
      <c r="AC5" s="7">
        <v>448.93073770491804</v>
      </c>
      <c r="AD5" s="7">
        <v>446.81602739726031</v>
      </c>
      <c r="AE5" s="7">
        <v>432.96630136986312</v>
      </c>
      <c r="AF5" s="7">
        <v>431.50950684931502</v>
      </c>
      <c r="AG5" s="7">
        <v>447.43112021857917</v>
      </c>
      <c r="AH5" s="7">
        <v>450.26287671232876</v>
      </c>
      <c r="AI5" s="7">
        <v>459.01958904109574</v>
      </c>
      <c r="AJ5" s="7">
        <v>430.6128493150685</v>
      </c>
      <c r="AK5" s="7">
        <v>431.64439890710383</v>
      </c>
      <c r="AL5" s="7">
        <v>426.55183561643832</v>
      </c>
      <c r="AM5" s="7">
        <v>394.92230136986302</v>
      </c>
      <c r="AN5" s="7">
        <v>406.87090410958899</v>
      </c>
      <c r="AO5" s="7">
        <v>427.08095628415305</v>
      </c>
      <c r="AP5" s="7">
        <v>451.22913013698627</v>
      </c>
      <c r="AQ5" s="7">
        <v>473.85178548913376</v>
      </c>
      <c r="AR5" s="7">
        <v>527.75254429437143</v>
      </c>
      <c r="AS5" s="7">
        <v>540.09211105519125</v>
      </c>
      <c r="AT5" s="7">
        <v>532.22289119795005</v>
      </c>
      <c r="AU5" s="7">
        <v>593.68642372237696</v>
      </c>
      <c r="AV5" s="7">
        <v>608.77928985089352</v>
      </c>
      <c r="AW5" s="7">
        <v>637.03606123349277</v>
      </c>
      <c r="AX5" s="7">
        <v>670.06362536819961</v>
      </c>
      <c r="AY5" s="7">
        <v>665.07820200480444</v>
      </c>
      <c r="AZ5" s="8">
        <v>678.99010200020325</v>
      </c>
      <c r="BA5" s="7">
        <v>2.2878466174006462E-2</v>
      </c>
      <c r="BB5" s="7">
        <v>7.2979605756700039E-3</v>
      </c>
      <c r="BC5" s="9"/>
    </row>
    <row r="6" spans="1:56" s="1" customFormat="1" x14ac:dyDescent="0.25">
      <c r="A6" s="1" t="s">
        <v>2</v>
      </c>
      <c r="B6" s="1">
        <f>B4-B5</f>
        <v>-156.69996295783994</v>
      </c>
      <c r="C6" s="1">
        <f t="shared" ref="C6:P6" si="1">C4-C5</f>
        <v>-154.40669641886188</v>
      </c>
      <c r="D6" s="1">
        <f t="shared" si="1"/>
        <v>-141.24574438388976</v>
      </c>
      <c r="E6" s="1">
        <f t="shared" si="1"/>
        <v>-120.83634017301017</v>
      </c>
      <c r="F6" s="1">
        <f t="shared" si="1"/>
        <v>-130.21867803685933</v>
      </c>
      <c r="G6" s="1">
        <f t="shared" si="1"/>
        <v>-48.321110867991933</v>
      </c>
      <c r="H6" s="1">
        <f t="shared" si="1"/>
        <v>-48.065178082191778</v>
      </c>
      <c r="I6" s="1">
        <f t="shared" si="1"/>
        <v>-34.468306010928984</v>
      </c>
      <c r="J6" s="1">
        <f t="shared" si="1"/>
        <v>-48.999068493150673</v>
      </c>
      <c r="K6" s="1">
        <f t="shared" si="1"/>
        <v>-59.486986301369768</v>
      </c>
      <c r="L6" s="1">
        <f t="shared" si="1"/>
        <v>-51.855205479452025</v>
      </c>
      <c r="M6" s="1">
        <f t="shared" si="1"/>
        <v>-64.707513661202142</v>
      </c>
      <c r="N6" s="1">
        <f t="shared" si="1"/>
        <v>-56.225452054794516</v>
      </c>
      <c r="O6" s="1">
        <f t="shared" si="1"/>
        <v>-33.678657534246554</v>
      </c>
      <c r="P6" s="1">
        <f t="shared" si="1"/>
        <v>-41.176136986301344</v>
      </c>
      <c r="Q6" s="1">
        <f t="shared" ref="Q6" si="2">Q4-Q5</f>
        <v>15.558032786885292</v>
      </c>
      <c r="R6" s="1">
        <f t="shared" ref="R6" si="3">R4-R5</f>
        <v>60.642767123287683</v>
      </c>
      <c r="S6" s="1">
        <f t="shared" ref="S6" si="4">S4-S5</f>
        <v>76.074136986301482</v>
      </c>
      <c r="T6" s="1">
        <f t="shared" ref="T6" si="5">T4-T5</f>
        <v>69.349999999999966</v>
      </c>
      <c r="U6" s="1">
        <f t="shared" ref="U6" si="6">U4-U5</f>
        <v>82.051475409836144</v>
      </c>
      <c r="V6" s="1">
        <f t="shared" ref="V6" si="7">V4-V5</f>
        <v>101.81660273972597</v>
      </c>
      <c r="W6" s="1">
        <f t="shared" ref="W6" si="8">W4-W5</f>
        <v>16.887123287671272</v>
      </c>
      <c r="X6" s="1">
        <f t="shared" ref="X6" si="9">X4-X5</f>
        <v>-17.301452054794538</v>
      </c>
      <c r="Y6" s="1">
        <f t="shared" ref="Y6" si="10">Y4-Y5</f>
        <v>6.2892076502732266</v>
      </c>
      <c r="Z6" s="1">
        <f t="shared" ref="Z6" si="11">Z4-Z5</f>
        <v>57.412328767123313</v>
      </c>
      <c r="AA6" s="1">
        <f t="shared" ref="AA6" si="12">AA4-AA5</f>
        <v>105.13797260273981</v>
      </c>
    </row>
    <row r="7" spans="1:56" x14ac:dyDescent="0.25">
      <c r="B7">
        <f>B4*6.3*365</f>
        <v>633912.30000000005</v>
      </c>
      <c r="C7">
        <f t="shared" ref="C7:AA7" si="13">C4*6.3*365</f>
        <v>673441.02</v>
      </c>
      <c r="D7">
        <f t="shared" si="13"/>
        <v>732692.5199999999</v>
      </c>
      <c r="E7">
        <f t="shared" si="13"/>
        <v>800590.40163934429</v>
      </c>
      <c r="F7">
        <f t="shared" si="13"/>
        <v>831342.96</v>
      </c>
      <c r="G7">
        <f t="shared" si="13"/>
        <v>918568.98</v>
      </c>
      <c r="H7">
        <f t="shared" si="13"/>
        <v>992321.82000000007</v>
      </c>
      <c r="I7">
        <f t="shared" si="13"/>
        <v>1021244.3901639343</v>
      </c>
      <c r="J7">
        <f t="shared" si="13"/>
        <v>997145.10000000009</v>
      </c>
      <c r="K7">
        <f t="shared" si="13"/>
        <v>973579.32</v>
      </c>
      <c r="L7">
        <f t="shared" si="13"/>
        <v>933806.15999999992</v>
      </c>
      <c r="M7">
        <f t="shared" si="13"/>
        <v>938246.26229508198</v>
      </c>
      <c r="N7">
        <f t="shared" si="13"/>
        <v>1015723.7999999999</v>
      </c>
      <c r="O7">
        <f t="shared" si="13"/>
        <v>1072038.24</v>
      </c>
      <c r="P7">
        <f t="shared" si="13"/>
        <v>1120506.6599999999</v>
      </c>
      <c r="Q7">
        <f t="shared" si="13"/>
        <v>1162881.024590164</v>
      </c>
      <c r="R7">
        <f t="shared" si="13"/>
        <v>1193269.1399999999</v>
      </c>
      <c r="S7">
        <f t="shared" si="13"/>
        <v>1189030.5</v>
      </c>
      <c r="T7">
        <f t="shared" si="13"/>
        <v>1196136.8999999999</v>
      </c>
      <c r="U7">
        <f t="shared" si="13"/>
        <v>1170460.5786885247</v>
      </c>
      <c r="V7">
        <f t="shared" si="13"/>
        <v>1128582</v>
      </c>
      <c r="W7">
        <f t="shared" si="13"/>
        <v>1070112.96</v>
      </c>
      <c r="X7">
        <f t="shared" si="13"/>
        <v>1056401.6400000001</v>
      </c>
      <c r="Y7">
        <f t="shared" si="13"/>
        <v>1106524.4262295081</v>
      </c>
      <c r="Z7">
        <f t="shared" si="13"/>
        <v>1132012.98</v>
      </c>
      <c r="AA7">
        <f t="shared" si="13"/>
        <v>1189786.5</v>
      </c>
    </row>
    <row r="8" spans="1:56" x14ac:dyDescent="0.25">
      <c r="K8">
        <f>K6/K4</f>
        <v>-0.14050249649920643</v>
      </c>
      <c r="L8">
        <f t="shared" ref="L8:Q8" si="14">L6/L4</f>
        <v>-0.12769357293595057</v>
      </c>
      <c r="M8">
        <f t="shared" si="14"/>
        <v>-0.15858835110087308</v>
      </c>
      <c r="N8">
        <f t="shared" si="14"/>
        <v>-0.12728896083758201</v>
      </c>
      <c r="O8">
        <f t="shared" si="14"/>
        <v>-7.2240028490028446E-2</v>
      </c>
      <c r="P8">
        <f t="shared" si="14"/>
        <v>-8.4501529870424807E-2</v>
      </c>
      <c r="Q8">
        <f t="shared" si="14"/>
        <v>3.0764709060457165E-2</v>
      </c>
      <c r="Z8">
        <f>Z5/I5</f>
        <v>0.90866829552205641</v>
      </c>
    </row>
  </sheetData>
  <conditionalFormatting sqref="BA4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BB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8"/>
  <sheetViews>
    <sheetView workbookViewId="0">
      <pane xSplit="1" ySplit="3" topLeftCell="U4" activePane="bottomRight" state="frozen"/>
      <selection pane="topRight" activeCell="B1" sqref="B1"/>
      <selection pane="bottomLeft" activeCell="A4" sqref="A4"/>
      <selection pane="bottomRight" activeCell="AI4" sqref="AI4"/>
    </sheetView>
  </sheetViews>
  <sheetFormatPr baseColWidth="10" defaultRowHeight="15" x14ac:dyDescent="0.25"/>
  <cols>
    <col min="7" max="7" width="11.7109375" style="11" bestFit="1" customWidth="1"/>
    <col min="8" max="8" width="12" bestFit="1" customWidth="1"/>
    <col min="9" max="9" width="12" customWidth="1"/>
    <col min="10" max="10" width="12" bestFit="1" customWidth="1"/>
    <col min="13" max="14" width="12" bestFit="1" customWidth="1"/>
    <col min="15" max="15" width="11.42578125" style="12"/>
    <col min="16" max="16" width="22" style="15" customWidth="1"/>
    <col min="17" max="17" width="12" bestFit="1" customWidth="1"/>
    <col min="18" max="18" width="12" customWidth="1"/>
    <col min="19" max="19" width="12" bestFit="1" customWidth="1"/>
    <col min="20" max="20" width="12" customWidth="1"/>
    <col min="28" max="28" width="11.42578125" style="32"/>
    <col min="30" max="30" width="11.85546875" bestFit="1" customWidth="1"/>
  </cols>
  <sheetData>
    <row r="1" spans="1:29" x14ac:dyDescent="0.25">
      <c r="C1" s="34" t="s">
        <v>6</v>
      </c>
      <c r="D1" s="34"/>
      <c r="E1" s="34"/>
    </row>
    <row r="2" spans="1:29" ht="75" x14ac:dyDescent="0.25">
      <c r="C2" t="s">
        <v>3</v>
      </c>
      <c r="D2" t="s">
        <v>4</v>
      </c>
      <c r="E2" t="s">
        <v>0</v>
      </c>
      <c r="F2" s="10" t="s">
        <v>5</v>
      </c>
      <c r="G2" s="11" t="s">
        <v>7</v>
      </c>
      <c r="H2" t="s">
        <v>8</v>
      </c>
      <c r="I2" t="s">
        <v>20</v>
      </c>
      <c r="J2" s="10" t="s">
        <v>9</v>
      </c>
      <c r="M2" t="s">
        <v>19</v>
      </c>
      <c r="N2" t="s">
        <v>18</v>
      </c>
      <c r="O2" s="13" t="s">
        <v>21</v>
      </c>
      <c r="P2" s="35" t="s">
        <v>23</v>
      </c>
      <c r="Q2" s="35"/>
      <c r="R2" s="14"/>
      <c r="S2" s="10" t="s">
        <v>24</v>
      </c>
      <c r="T2" s="10" t="s">
        <v>27</v>
      </c>
      <c r="U2" s="10" t="s">
        <v>28</v>
      </c>
      <c r="V2" s="10" t="s">
        <v>29</v>
      </c>
      <c r="W2" s="10" t="s">
        <v>30</v>
      </c>
      <c r="Z2" s="10" t="s">
        <v>1</v>
      </c>
      <c r="AA2" s="10" t="s">
        <v>44</v>
      </c>
      <c r="AB2" s="32" t="s">
        <v>45</v>
      </c>
      <c r="AC2" t="s">
        <v>46</v>
      </c>
    </row>
    <row r="3" spans="1:29" ht="45" x14ac:dyDescent="0.25">
      <c r="F3" s="10"/>
      <c r="J3" s="10"/>
      <c r="O3" s="13"/>
      <c r="P3" s="16" t="s">
        <v>25</v>
      </c>
      <c r="Q3" s="10" t="s">
        <v>26</v>
      </c>
      <c r="R3" s="10" t="s">
        <v>40</v>
      </c>
      <c r="S3" s="10"/>
      <c r="T3" s="10"/>
      <c r="U3" s="10"/>
      <c r="V3" s="10"/>
      <c r="W3" s="10"/>
    </row>
    <row r="4" spans="1:29" x14ac:dyDescent="0.25">
      <c r="A4">
        <v>1960</v>
      </c>
      <c r="B4">
        <f>E4+C4-D4</f>
        <v>13836</v>
      </c>
      <c r="C4">
        <v>3684</v>
      </c>
      <c r="E4">
        <v>10152</v>
      </c>
      <c r="F4">
        <v>1.7669999999999999</v>
      </c>
      <c r="G4" s="11">
        <f>F4*6.3*E4</f>
        <v>113013.07919999999</v>
      </c>
      <c r="H4" s="10">
        <v>7.6999999999999999E-12</v>
      </c>
      <c r="I4" s="10"/>
      <c r="J4">
        <f>G4*H4</f>
        <v>8.702007098399999E-7</v>
      </c>
      <c r="M4">
        <f>J4*0.689</f>
        <v>5.9956828907975991E-7</v>
      </c>
      <c r="N4" s="10">
        <v>1.0120000000000001E-7</v>
      </c>
      <c r="O4" s="12">
        <f>M4/(N4*1000)</f>
        <v>5.9245878367565202E-3</v>
      </c>
      <c r="P4" s="15">
        <f>M4*(1-0.19)</f>
        <v>4.8565031415460557E-7</v>
      </c>
      <c r="Q4">
        <f>P4-(Z4/1000)</f>
        <v>3.5283412179991053E-7</v>
      </c>
      <c r="R4">
        <f>Q4/P4</f>
        <v>0.7265188789470991</v>
      </c>
      <c r="S4" s="10">
        <v>3.4319999999999999E-8</v>
      </c>
      <c r="T4" s="10">
        <v>9.5700000000000007E-9</v>
      </c>
      <c r="U4" s="10">
        <f>Q4/(S4*1000)</f>
        <v>1.0280714504659399E-2</v>
      </c>
      <c r="V4" s="10">
        <f>Q4/(T4*1000)</f>
        <v>3.6868769258088872E-2</v>
      </c>
      <c r="W4" s="10">
        <f>T4/S4</f>
        <v>0.27884615384615385</v>
      </c>
      <c r="X4" t="s">
        <v>22</v>
      </c>
      <c r="Y4">
        <v>0.19</v>
      </c>
      <c r="Z4">
        <v>1.3281619235469501E-4</v>
      </c>
      <c r="AA4">
        <v>3.839529247454222E-3</v>
      </c>
      <c r="AB4" s="32">
        <f>Q4/(AA4/1000)</f>
        <v>9.1895151478232712E-2</v>
      </c>
      <c r="AC4">
        <v>0.11</v>
      </c>
    </row>
    <row r="5" spans="1:29" x14ac:dyDescent="0.25">
      <c r="A5">
        <f>A4+1</f>
        <v>1961</v>
      </c>
      <c r="B5">
        <f t="shared" ref="B5:B34" si="0">E5+C5-D5</f>
        <v>15473</v>
      </c>
      <c r="C5">
        <v>2082</v>
      </c>
      <c r="D5">
        <v>37</v>
      </c>
      <c r="E5">
        <v>13428</v>
      </c>
      <c r="F5">
        <v>1.6740000000000002</v>
      </c>
      <c r="G5" s="11">
        <f t="shared" ref="G5:G34" si="1">F5*6.3*E5</f>
        <v>141614.37360000002</v>
      </c>
      <c r="H5" s="10">
        <v>7.9799999999999995E-12</v>
      </c>
      <c r="I5" s="10"/>
      <c r="J5">
        <f t="shared" ref="J5:J34" si="2">G5*H5</f>
        <v>1.1300827013280002E-6</v>
      </c>
      <c r="M5">
        <f t="shared" ref="M5:M34" si="3">J5*0.689</f>
        <v>7.7862698121499209E-7</v>
      </c>
      <c r="N5" s="10">
        <v>1.2249999999999999E-7</v>
      </c>
      <c r="O5" s="12">
        <f t="shared" ref="O5:O34" si="4">M5/(N5*1000)</f>
        <v>6.3561386221632011E-3</v>
      </c>
      <c r="P5" s="15">
        <f t="shared" ref="P5:P16" si="5">M5*(1-0.19)</f>
        <v>6.3068785478414365E-7</v>
      </c>
      <c r="Q5">
        <f t="shared" ref="Q5:Q38" si="6">P5-(Z5/1000)</f>
        <v>4.5264861251968406E-7</v>
      </c>
      <c r="R5">
        <f t="shared" ref="R5:R38" si="7">Q5/P5</f>
        <v>0.71770624578557252</v>
      </c>
      <c r="S5" s="10">
        <v>3.5549999999999997E-8</v>
      </c>
      <c r="T5" s="10">
        <v>8.1899999999999992E-9</v>
      </c>
      <c r="U5" s="10">
        <f t="shared" ref="U5:U38" si="8">Q5/(S5*1000)</f>
        <v>1.273273171644681E-2</v>
      </c>
      <c r="V5" s="10">
        <f t="shared" ref="V5:V34" si="9">Q5/(T5*1000)</f>
        <v>5.5268450857104287E-2</v>
      </c>
      <c r="W5" s="10">
        <f t="shared" ref="W5:W38" si="10">T5/S5</f>
        <v>0.23037974683544304</v>
      </c>
      <c r="Z5">
        <v>1.7803924226445959E-4</v>
      </c>
      <c r="AA5">
        <v>5.1468639911270266E-3</v>
      </c>
      <c r="AB5" s="32">
        <f t="shared" ref="AB5:AB34" si="11">Q5/(AA5/1000)</f>
        <v>8.7946488055645325E-2</v>
      </c>
      <c r="AC5">
        <v>0.115</v>
      </c>
    </row>
    <row r="6" spans="1:29" x14ac:dyDescent="0.25">
      <c r="A6">
        <f t="shared" ref="A6:A33" si="12">A5+1</f>
        <v>1962</v>
      </c>
      <c r="B6">
        <f t="shared" si="0"/>
        <v>16530</v>
      </c>
      <c r="C6">
        <v>1215</v>
      </c>
      <c r="D6">
        <v>298</v>
      </c>
      <c r="E6">
        <v>15613</v>
      </c>
      <c r="F6">
        <v>1.6740000000000002</v>
      </c>
      <c r="G6" s="11">
        <f t="shared" si="1"/>
        <v>164657.82060000001</v>
      </c>
      <c r="H6" s="10">
        <v>1.1100000000000001E-11</v>
      </c>
      <c r="I6" s="10"/>
      <c r="J6">
        <f t="shared" si="2"/>
        <v>1.8277018086600001E-6</v>
      </c>
      <c r="K6">
        <v>7.0385970613084078E-13</v>
      </c>
      <c r="L6">
        <f>J6/K6</f>
        <v>2596684.8119591717</v>
      </c>
      <c r="M6">
        <f t="shared" si="3"/>
        <v>1.25928654616674E-6</v>
      </c>
      <c r="N6" s="10">
        <v>1.536E-7</v>
      </c>
      <c r="O6" s="12">
        <f t="shared" si="4"/>
        <v>8.1984801182730469E-3</v>
      </c>
      <c r="P6" s="15">
        <f t="shared" si="5"/>
        <v>1.0200221023950594E-6</v>
      </c>
      <c r="Q6">
        <f t="shared" si="6"/>
        <v>7.608285111999585E-7</v>
      </c>
      <c r="R6">
        <f t="shared" si="7"/>
        <v>0.74589414230681639</v>
      </c>
      <c r="S6" s="10">
        <v>5.4090000000000003E-8</v>
      </c>
      <c r="T6" s="10">
        <v>1.126E-8</v>
      </c>
      <c r="U6" s="10">
        <f t="shared" si="8"/>
        <v>1.4065973584765362E-2</v>
      </c>
      <c r="V6" s="10">
        <f t="shared" si="9"/>
        <v>6.7569139538184594E-2</v>
      </c>
      <c r="W6" s="10">
        <f t="shared" si="10"/>
        <v>0.20817156590867072</v>
      </c>
      <c r="Z6">
        <v>2.5919359119510097E-4</v>
      </c>
      <c r="AA6">
        <v>7.49292203384796E-3</v>
      </c>
      <c r="AB6" s="32">
        <f t="shared" si="11"/>
        <v>0.10153962736607285</v>
      </c>
      <c r="AC6">
        <v>9.6999999999999989E-2</v>
      </c>
    </row>
    <row r="7" spans="1:29" x14ac:dyDescent="0.25">
      <c r="A7">
        <f t="shared" si="12"/>
        <v>1963</v>
      </c>
      <c r="B7">
        <f t="shared" si="0"/>
        <v>16279</v>
      </c>
      <c r="C7">
        <v>949</v>
      </c>
      <c r="D7">
        <v>114</v>
      </c>
      <c r="E7">
        <v>15444</v>
      </c>
      <c r="F7">
        <v>1.6740000000000002</v>
      </c>
      <c r="G7" s="11">
        <f t="shared" si="1"/>
        <v>162875.5128</v>
      </c>
      <c r="H7" s="10">
        <v>1.38E-11</v>
      </c>
      <c r="I7" s="10"/>
      <c r="J7">
        <f t="shared" si="2"/>
        <v>2.2476820766400002E-6</v>
      </c>
      <c r="K7">
        <v>8.8668756166584948E-13</v>
      </c>
      <c r="L7">
        <f t="shared" ref="L7:L34" si="13">J7/K7</f>
        <v>2534920.0482943561</v>
      </c>
      <c r="M7">
        <f t="shared" si="3"/>
        <v>1.5486529508049601E-6</v>
      </c>
      <c r="N7" s="10">
        <v>1.949E-7</v>
      </c>
      <c r="O7" s="12">
        <f t="shared" si="4"/>
        <v>7.9458848168545929E-3</v>
      </c>
      <c r="P7" s="15">
        <f t="shared" si="5"/>
        <v>1.2544088901520177E-6</v>
      </c>
      <c r="Q7">
        <f t="shared" si="6"/>
        <v>9.4190481498712789E-7</v>
      </c>
      <c r="R7">
        <f t="shared" si="7"/>
        <v>0.75087543015816915</v>
      </c>
      <c r="S7" s="10">
        <v>7.5800000000000004E-8</v>
      </c>
      <c r="T7" s="10">
        <v>1.7599999999999999E-8</v>
      </c>
      <c r="U7" s="10">
        <f t="shared" si="8"/>
        <v>1.2426184894289287E-2</v>
      </c>
      <c r="V7" s="10">
        <f t="shared" si="9"/>
        <v>5.3517319033359545E-2</v>
      </c>
      <c r="W7" s="10">
        <f t="shared" si="10"/>
        <v>0.2321899736147757</v>
      </c>
      <c r="Z7">
        <v>3.125040751648899E-4</v>
      </c>
      <c r="AA7">
        <v>9.0340531171070899E-3</v>
      </c>
      <c r="AB7" s="32">
        <f t="shared" si="11"/>
        <v>0.10426159806427476</v>
      </c>
      <c r="AC7">
        <v>9.5000000000000001E-2</v>
      </c>
    </row>
    <row r="8" spans="1:29" x14ac:dyDescent="0.25">
      <c r="A8">
        <f t="shared" si="12"/>
        <v>1964</v>
      </c>
      <c r="B8">
        <f t="shared" si="0"/>
        <v>17631</v>
      </c>
      <c r="C8">
        <v>1707</v>
      </c>
      <c r="D8">
        <v>18</v>
      </c>
      <c r="E8">
        <v>15942</v>
      </c>
      <c r="F8">
        <v>1.6740000000000002</v>
      </c>
      <c r="G8" s="11">
        <f t="shared" si="1"/>
        <v>168127.52040000001</v>
      </c>
      <c r="H8" s="10">
        <v>1.6100000000000001E-11</v>
      </c>
      <c r="I8" s="10"/>
      <c r="J8">
        <f t="shared" si="2"/>
        <v>2.7068530784400003E-6</v>
      </c>
      <c r="K8">
        <v>1.0830386567331721E-12</v>
      </c>
      <c r="L8">
        <f t="shared" si="13"/>
        <v>2499313.4470424419</v>
      </c>
      <c r="M8">
        <f t="shared" si="3"/>
        <v>1.86502177104516E-6</v>
      </c>
      <c r="N8" s="10">
        <v>2.7560000000000001E-7</v>
      </c>
      <c r="O8" s="12">
        <f t="shared" si="4"/>
        <v>6.7671326960999992E-3</v>
      </c>
      <c r="P8" s="15">
        <f t="shared" si="5"/>
        <v>1.5106676345465797E-6</v>
      </c>
      <c r="Q8">
        <f t="shared" si="6"/>
        <v>1.1094135035675859E-6</v>
      </c>
      <c r="R8">
        <f t="shared" si="7"/>
        <v>0.73438622645845686</v>
      </c>
      <c r="S8" s="10">
        <v>1.0363999999999999E-7</v>
      </c>
      <c r="T8" s="10">
        <v>2.831E-8</v>
      </c>
      <c r="U8" s="10">
        <f t="shared" si="8"/>
        <v>1.0704491543492725E-2</v>
      </c>
      <c r="V8" s="10">
        <f t="shared" si="9"/>
        <v>3.9188043220331537E-2</v>
      </c>
      <c r="W8" s="10">
        <f t="shared" si="10"/>
        <v>0.27315708220764184</v>
      </c>
      <c r="Z8">
        <v>4.012541309789938E-4</v>
      </c>
      <c r="AA8">
        <v>1.1599692358604296E-2</v>
      </c>
      <c r="AB8" s="32">
        <f t="shared" si="11"/>
        <v>9.5641631628674798E-2</v>
      </c>
      <c r="AC8">
        <v>0.12</v>
      </c>
    </row>
    <row r="9" spans="1:29" x14ac:dyDescent="0.25">
      <c r="A9">
        <f t="shared" si="12"/>
        <v>1965</v>
      </c>
      <c r="B9">
        <f t="shared" si="0"/>
        <v>19845</v>
      </c>
      <c r="C9">
        <v>4203</v>
      </c>
      <c r="E9">
        <v>15642</v>
      </c>
      <c r="F9">
        <v>1.6740000000000002</v>
      </c>
      <c r="G9" s="11">
        <f t="shared" si="1"/>
        <v>164963.66040000002</v>
      </c>
      <c r="H9" s="10">
        <v>1.9500000000000001E-11</v>
      </c>
      <c r="I9" s="10"/>
      <c r="J9">
        <f t="shared" si="2"/>
        <v>3.2167913778000004E-6</v>
      </c>
      <c r="K9">
        <v>1.3927365753076642E-12</v>
      </c>
      <c r="L9">
        <f t="shared" si="13"/>
        <v>2309691.1755113425</v>
      </c>
      <c r="M9">
        <f t="shared" si="3"/>
        <v>2.2163692593042001E-6</v>
      </c>
      <c r="N9" s="10">
        <v>3.911E-7</v>
      </c>
      <c r="O9" s="12">
        <f t="shared" si="4"/>
        <v>5.6670142145338791E-3</v>
      </c>
      <c r="P9" s="15">
        <f t="shared" si="5"/>
        <v>1.7952591000364022E-6</v>
      </c>
      <c r="Q9">
        <f t="shared" si="6"/>
        <v>1.2551809849932096E-6</v>
      </c>
      <c r="R9">
        <f t="shared" si="7"/>
        <v>0.69916425153770756</v>
      </c>
      <c r="S9" s="10">
        <v>1.3265000000000001E-7</v>
      </c>
      <c r="T9" s="10">
        <v>2.948E-8</v>
      </c>
      <c r="U9" s="10">
        <f t="shared" si="8"/>
        <v>9.4623519411474507E-3</v>
      </c>
      <c r="V9" s="10">
        <f t="shared" si="9"/>
        <v>4.2577373982130587E-2</v>
      </c>
      <c r="W9" s="10">
        <f t="shared" si="10"/>
        <v>0.22223897474557103</v>
      </c>
      <c r="Z9">
        <v>5.4007811504319268E-4</v>
      </c>
      <c r="AA9">
        <v>1.5612898411365889E-2</v>
      </c>
      <c r="AB9" s="32">
        <f t="shared" si="11"/>
        <v>8.0393848209469029E-2</v>
      </c>
      <c r="AC9">
        <v>0.125</v>
      </c>
    </row>
    <row r="10" spans="1:29" x14ac:dyDescent="0.25">
      <c r="A10">
        <f t="shared" si="12"/>
        <v>1966</v>
      </c>
      <c r="B10">
        <f t="shared" si="0"/>
        <v>20774</v>
      </c>
      <c r="C10">
        <v>4122</v>
      </c>
      <c r="D10">
        <v>3</v>
      </c>
      <c r="E10">
        <v>16655</v>
      </c>
      <c r="F10">
        <v>1.6740000000000002</v>
      </c>
      <c r="G10" s="11">
        <f t="shared" si="1"/>
        <v>175646.96100000001</v>
      </c>
      <c r="H10" s="10">
        <v>2.5200000000000001E-11</v>
      </c>
      <c r="I10" s="10"/>
      <c r="J10">
        <f t="shared" si="2"/>
        <v>4.4263034172E-6</v>
      </c>
      <c r="K10">
        <v>1.8365091368848916E-12</v>
      </c>
      <c r="L10">
        <f t="shared" si="13"/>
        <v>2410172.2819130365</v>
      </c>
      <c r="M10">
        <f t="shared" si="3"/>
        <v>3.0497230544507996E-6</v>
      </c>
      <c r="N10" s="10">
        <v>4.9510000000000003E-7</v>
      </c>
      <c r="O10" s="12">
        <f t="shared" si="4"/>
        <v>6.1598122691391621E-3</v>
      </c>
      <c r="P10" s="15">
        <f t="shared" si="5"/>
        <v>2.4702756741051476E-6</v>
      </c>
      <c r="Q10">
        <f t="shared" si="6"/>
        <v>2.1272072032972464E-6</v>
      </c>
      <c r="R10">
        <f t="shared" si="7"/>
        <v>0.86112138236062374</v>
      </c>
      <c r="S10" s="10">
        <v>1.5580000000000001E-7</v>
      </c>
      <c r="T10" s="10">
        <v>2.88E-8</v>
      </c>
      <c r="U10" s="10">
        <f t="shared" si="8"/>
        <v>1.3653448031432905E-2</v>
      </c>
      <c r="V10" s="10">
        <f t="shared" si="9"/>
        <v>7.3861361225598832E-2</v>
      </c>
      <c r="W10" s="10">
        <f t="shared" si="10"/>
        <v>0.18485237483953787</v>
      </c>
      <c r="Z10">
        <v>3.43068470807901E-4</v>
      </c>
      <c r="AA10">
        <v>9.9176267907801329E-3</v>
      </c>
      <c r="AB10" s="32">
        <f t="shared" si="11"/>
        <v>0.21448752288952766</v>
      </c>
      <c r="AC10">
        <v>0.109</v>
      </c>
    </row>
    <row r="11" spans="1:29" x14ac:dyDescent="0.25">
      <c r="A11">
        <f t="shared" si="12"/>
        <v>1967</v>
      </c>
      <c r="B11">
        <f t="shared" si="0"/>
        <v>21095</v>
      </c>
      <c r="C11">
        <v>2915</v>
      </c>
      <c r="D11">
        <v>51</v>
      </c>
      <c r="E11">
        <v>18231</v>
      </c>
      <c r="F11">
        <v>1.6740000000000002</v>
      </c>
      <c r="G11" s="11">
        <f t="shared" si="1"/>
        <v>192267.77220000001</v>
      </c>
      <c r="H11" s="10">
        <v>3.3100000000000001E-11</v>
      </c>
      <c r="I11" s="10"/>
      <c r="J11">
        <f t="shared" si="2"/>
        <v>6.3640632598200003E-6</v>
      </c>
      <c r="K11">
        <v>2.3731500245186365E-12</v>
      </c>
      <c r="L11">
        <f t="shared" si="13"/>
        <v>2681694.4542353028</v>
      </c>
      <c r="M11">
        <f t="shared" si="3"/>
        <v>4.3848395860159803E-6</v>
      </c>
      <c r="N11" s="10">
        <v>6.5990000000000003E-7</v>
      </c>
      <c r="O11" s="12">
        <f t="shared" si="4"/>
        <v>6.6447031156477952E-3</v>
      </c>
      <c r="P11" s="15">
        <f t="shared" si="5"/>
        <v>3.5517200646729441E-6</v>
      </c>
      <c r="Q11">
        <f t="shared" si="6"/>
        <v>3.1114522566882742E-6</v>
      </c>
      <c r="R11">
        <f t="shared" si="7"/>
        <v>0.87604096044511559</v>
      </c>
      <c r="S11" s="10">
        <v>2.1579999999999999E-7</v>
      </c>
      <c r="T11" s="10">
        <v>3.6799999999999999E-8</v>
      </c>
      <c r="U11" s="10">
        <f t="shared" si="8"/>
        <v>1.4418221764079121E-2</v>
      </c>
      <c r="V11" s="10">
        <f t="shared" si="9"/>
        <v>8.4550333062181363E-2</v>
      </c>
      <c r="W11" s="10">
        <f t="shared" si="10"/>
        <v>0.1705282669138091</v>
      </c>
      <c r="Z11">
        <v>4.4026780798466988E-4</v>
      </c>
      <c r="AA11">
        <v>1.2727522868260751E-2</v>
      </c>
      <c r="AB11" s="32">
        <f t="shared" si="11"/>
        <v>0.2444664440122481</v>
      </c>
      <c r="AC11">
        <v>8.3000000000000004E-2</v>
      </c>
    </row>
    <row r="12" spans="1:29" x14ac:dyDescent="0.25">
      <c r="A12">
        <f t="shared" si="12"/>
        <v>1968</v>
      </c>
      <c r="B12">
        <f t="shared" si="0"/>
        <v>21977</v>
      </c>
      <c r="C12">
        <v>2350</v>
      </c>
      <c r="D12">
        <v>324</v>
      </c>
      <c r="E12">
        <v>19951</v>
      </c>
      <c r="F12">
        <v>1.6740000000000002</v>
      </c>
      <c r="G12" s="11">
        <f t="shared" si="1"/>
        <v>210407.23620000001</v>
      </c>
      <c r="H12" s="10">
        <v>3.5699999999999997E-11</v>
      </c>
      <c r="I12" s="10"/>
      <c r="J12">
        <f t="shared" si="2"/>
        <v>7.5115383323399996E-6</v>
      </c>
      <c r="K12">
        <v>2.7582403299086016E-12</v>
      </c>
      <c r="L12">
        <f t="shared" si="13"/>
        <v>2723308.1363105532</v>
      </c>
      <c r="M12">
        <f t="shared" si="3"/>
        <v>5.1754499109822597E-6</v>
      </c>
      <c r="N12" s="10">
        <v>7.7110000000000002E-7</v>
      </c>
      <c r="O12" s="12">
        <f t="shared" si="4"/>
        <v>6.7117752703699379E-3</v>
      </c>
      <c r="P12" s="15">
        <f t="shared" si="5"/>
        <v>4.1921144278956306E-6</v>
      </c>
      <c r="Q12">
        <f t="shared" si="6"/>
        <v>3.6943092477773447E-6</v>
      </c>
      <c r="R12">
        <f t="shared" si="7"/>
        <v>0.88125200571679629</v>
      </c>
      <c r="S12" s="10">
        <v>2.7119999999999999E-7</v>
      </c>
      <c r="T12" s="10">
        <v>3.8600000000000002E-8</v>
      </c>
      <c r="U12" s="10">
        <f t="shared" si="8"/>
        <v>1.3622084246966612E-2</v>
      </c>
      <c r="V12" s="10">
        <f t="shared" si="9"/>
        <v>9.5707493465734317E-2</v>
      </c>
      <c r="W12" s="10">
        <f t="shared" si="10"/>
        <v>0.14233038348082597</v>
      </c>
      <c r="Z12">
        <v>4.9780518011828599E-4</v>
      </c>
      <c r="AA12">
        <v>1.4390847341068285E-2</v>
      </c>
      <c r="AB12" s="32">
        <f t="shared" si="11"/>
        <v>0.25671242006956779</v>
      </c>
      <c r="AC12">
        <v>9.8000000000000004E-2</v>
      </c>
    </row>
    <row r="13" spans="1:29" x14ac:dyDescent="0.25">
      <c r="A13">
        <f t="shared" si="12"/>
        <v>1969</v>
      </c>
      <c r="B13">
        <f t="shared" si="0"/>
        <v>23305</v>
      </c>
      <c r="C13">
        <v>2668</v>
      </c>
      <c r="D13">
        <v>44</v>
      </c>
      <c r="E13">
        <v>20681</v>
      </c>
      <c r="F13">
        <v>1.6740000000000002</v>
      </c>
      <c r="G13" s="11">
        <f t="shared" si="1"/>
        <v>218105.96220000001</v>
      </c>
      <c r="H13" s="10">
        <v>3.3800000000000002E-11</v>
      </c>
      <c r="I13" s="10"/>
      <c r="J13">
        <f t="shared" si="2"/>
        <v>7.3719815223600004E-6</v>
      </c>
      <c r="K13">
        <v>2.9672631883681219E-12</v>
      </c>
      <c r="L13">
        <f t="shared" si="13"/>
        <v>2484438.0340977777</v>
      </c>
      <c r="M13">
        <f t="shared" si="3"/>
        <v>5.0792952689060398E-6</v>
      </c>
      <c r="N13" s="10">
        <v>9.2180000000000001E-7</v>
      </c>
      <c r="O13" s="12">
        <f t="shared" si="4"/>
        <v>5.5101923073400307E-3</v>
      </c>
      <c r="P13" s="15">
        <f t="shared" si="5"/>
        <v>4.1142291678138927E-6</v>
      </c>
      <c r="Q13">
        <f t="shared" si="6"/>
        <v>3.5838838174207892E-6</v>
      </c>
      <c r="R13">
        <f t="shared" si="7"/>
        <v>0.87109484455993391</v>
      </c>
      <c r="S13" s="10">
        <v>3.382E-7</v>
      </c>
      <c r="T13" s="10">
        <v>4.8499999999999998E-8</v>
      </c>
      <c r="U13" s="10">
        <f t="shared" si="8"/>
        <v>1.0596936183976315E-2</v>
      </c>
      <c r="V13" s="10">
        <f t="shared" si="9"/>
        <v>7.3894511699397716E-2</v>
      </c>
      <c r="W13" s="10">
        <f t="shared" si="10"/>
        <v>0.14340626848018923</v>
      </c>
      <c r="Z13">
        <v>5.3034535039310352E-4</v>
      </c>
      <c r="AA13">
        <v>1.5331537879415021E-2</v>
      </c>
      <c r="AB13" s="32">
        <f t="shared" si="11"/>
        <v>0.23375892526950681</v>
      </c>
      <c r="AC13">
        <v>0.11900000000000001</v>
      </c>
    </row>
    <row r="14" spans="1:29" x14ac:dyDescent="0.25">
      <c r="A14">
        <f t="shared" si="12"/>
        <v>1970</v>
      </c>
      <c r="B14">
        <f t="shared" si="0"/>
        <v>24445</v>
      </c>
      <c r="C14">
        <v>1683</v>
      </c>
      <c r="D14">
        <v>36</v>
      </c>
      <c r="E14">
        <v>22798</v>
      </c>
      <c r="F14">
        <v>1.6740000000000002</v>
      </c>
      <c r="G14" s="11">
        <f t="shared" si="1"/>
        <v>240432.26760000002</v>
      </c>
      <c r="H14" s="10">
        <v>3.5999999999999998E-11</v>
      </c>
      <c r="I14" s="10"/>
      <c r="J14">
        <f t="shared" si="2"/>
        <v>8.6555616335999998E-6</v>
      </c>
      <c r="K14">
        <v>3.370178247537797E-12</v>
      </c>
      <c r="L14">
        <f t="shared" si="13"/>
        <v>2568280.0724037746</v>
      </c>
      <c r="M14">
        <f t="shared" si="3"/>
        <v>5.9636819655503993E-6</v>
      </c>
      <c r="N14" s="10">
        <v>1.0947000000000001E-6</v>
      </c>
      <c r="O14" s="12">
        <f t="shared" si="4"/>
        <v>5.4477774418109056E-3</v>
      </c>
      <c r="P14" s="15">
        <f t="shared" si="5"/>
        <v>4.8305823920958236E-6</v>
      </c>
      <c r="Q14">
        <f t="shared" si="6"/>
        <v>4.2489799017858544E-6</v>
      </c>
      <c r="R14">
        <f t="shared" si="7"/>
        <v>0.87959992334223869</v>
      </c>
      <c r="S14" s="10">
        <v>3.8840000000000001E-7</v>
      </c>
      <c r="T14" s="10">
        <v>5.8600000000000002E-8</v>
      </c>
      <c r="U14" s="10">
        <f t="shared" si="8"/>
        <v>1.0939701085957401E-2</v>
      </c>
      <c r="V14" s="10">
        <f t="shared" si="9"/>
        <v>7.2508189450270558E-2</v>
      </c>
      <c r="W14" s="10">
        <f t="shared" si="10"/>
        <v>0.15087538619979401</v>
      </c>
      <c r="Z14">
        <v>5.8160249030996881E-4</v>
      </c>
      <c r="AA14">
        <v>1.6813309675176795E-2</v>
      </c>
      <c r="AB14" s="32">
        <f t="shared" si="11"/>
        <v>0.25271525855846555</v>
      </c>
      <c r="AC14">
        <v>0.12300000000000001</v>
      </c>
    </row>
    <row r="15" spans="1:29" x14ac:dyDescent="0.25">
      <c r="A15">
        <f t="shared" si="12"/>
        <v>1971</v>
      </c>
      <c r="B15">
        <f t="shared" si="0"/>
        <v>27075</v>
      </c>
      <c r="C15">
        <v>2540</v>
      </c>
      <c r="D15">
        <v>30</v>
      </c>
      <c r="E15">
        <v>24565</v>
      </c>
      <c r="F15">
        <v>2.0832000000000002</v>
      </c>
      <c r="G15" s="11">
        <f t="shared" si="1"/>
        <v>322394.99040000001</v>
      </c>
      <c r="H15" s="10">
        <v>4.8199999999999999E-11</v>
      </c>
      <c r="I15" s="10"/>
      <c r="J15">
        <f t="shared" si="2"/>
        <v>1.5539438537280001E-5</v>
      </c>
      <c r="K15">
        <v>4.5404025782971647E-12</v>
      </c>
      <c r="L15">
        <f t="shared" si="13"/>
        <v>3422480.3350164429</v>
      </c>
      <c r="M15">
        <f t="shared" si="3"/>
        <v>1.070667315218592E-5</v>
      </c>
      <c r="N15" s="10">
        <v>1.5627000000000001E-6</v>
      </c>
      <c r="O15" s="12">
        <f t="shared" si="4"/>
        <v>6.851393838987598E-3</v>
      </c>
      <c r="P15" s="15">
        <f t="shared" si="5"/>
        <v>8.6724052532705953E-6</v>
      </c>
      <c r="Q15">
        <f t="shared" si="6"/>
        <v>7.8873293631974491E-6</v>
      </c>
      <c r="R15">
        <f t="shared" si="7"/>
        <v>0.90947426150581778</v>
      </c>
      <c r="S15" s="10">
        <v>5.5489999999999997E-7</v>
      </c>
      <c r="T15" s="10">
        <v>9.3499999999999997E-8</v>
      </c>
      <c r="U15" s="10">
        <f t="shared" si="8"/>
        <v>1.4213965332848169E-2</v>
      </c>
      <c r="V15" s="10">
        <f t="shared" si="9"/>
        <v>8.4356463777512825E-2</v>
      </c>
      <c r="W15" s="10">
        <f t="shared" si="10"/>
        <v>0.16849882861776896</v>
      </c>
      <c r="Z15">
        <v>7.850758900731456E-4</v>
      </c>
      <c r="AA15">
        <v>2.2695439373514335E-2</v>
      </c>
      <c r="AB15" s="32">
        <f t="shared" si="11"/>
        <v>0.34752926495011999</v>
      </c>
      <c r="AC15">
        <v>0.13300000000000001</v>
      </c>
    </row>
    <row r="16" spans="1:29" x14ac:dyDescent="0.25">
      <c r="A16">
        <f t="shared" si="12"/>
        <v>1972</v>
      </c>
      <c r="B16">
        <f t="shared" si="0"/>
        <v>26902</v>
      </c>
      <c r="C16">
        <v>1735</v>
      </c>
      <c r="D16">
        <v>26</v>
      </c>
      <c r="E16">
        <v>25193</v>
      </c>
      <c r="F16">
        <v>2.3064</v>
      </c>
      <c r="G16" s="11">
        <f t="shared" si="1"/>
        <v>366062.35175999999</v>
      </c>
      <c r="H16" s="10">
        <v>7.5300000000000001E-11</v>
      </c>
      <c r="I16" s="10"/>
      <c r="J16">
        <f t="shared" si="2"/>
        <v>2.7564495087528E-5</v>
      </c>
      <c r="K16">
        <v>7.1944889193484538E-12</v>
      </c>
      <c r="L16">
        <f t="shared" si="13"/>
        <v>3831334.7058465262</v>
      </c>
      <c r="M16">
        <f t="shared" si="3"/>
        <v>1.899193711530679E-5</v>
      </c>
      <c r="N16" s="10">
        <v>2.5809999999999999E-6</v>
      </c>
      <c r="O16" s="12">
        <f t="shared" si="4"/>
        <v>7.3583638571510226E-3</v>
      </c>
      <c r="P16" s="15">
        <f t="shared" si="5"/>
        <v>1.53834690633985E-5</v>
      </c>
      <c r="Q16">
        <f t="shared" si="6"/>
        <v>1.4051737638538699E-5</v>
      </c>
      <c r="R16">
        <f t="shared" si="7"/>
        <v>0.91343100705234581</v>
      </c>
      <c r="S16" s="10">
        <v>1.0156000000000001E-6</v>
      </c>
      <c r="T16" s="10">
        <v>1.9880000000000001E-7</v>
      </c>
      <c r="U16" s="10">
        <f t="shared" si="8"/>
        <v>1.3835897635426052E-2</v>
      </c>
      <c r="V16" s="10">
        <f t="shared" si="9"/>
        <v>7.0682784902106124E-2</v>
      </c>
      <c r="W16" s="10">
        <f t="shared" si="10"/>
        <v>0.19574635683339897</v>
      </c>
      <c r="Z16">
        <v>1.3317314248598019E-3</v>
      </c>
      <c r="AA16">
        <v>3.849848173517785E-2</v>
      </c>
      <c r="AB16" s="32">
        <f t="shared" si="11"/>
        <v>0.36499459212956376</v>
      </c>
      <c r="AC16">
        <v>0.152</v>
      </c>
    </row>
    <row r="17" spans="1:30" x14ac:dyDescent="0.25">
      <c r="A17">
        <f t="shared" si="12"/>
        <v>1973</v>
      </c>
      <c r="B17">
        <f t="shared" si="0"/>
        <v>27805</v>
      </c>
      <c r="C17">
        <v>3394</v>
      </c>
      <c r="D17">
        <v>29</v>
      </c>
      <c r="E17">
        <v>24440</v>
      </c>
      <c r="F17">
        <v>3.0597000000000003</v>
      </c>
      <c r="G17" s="11">
        <f t="shared" si="1"/>
        <v>471108.12840000005</v>
      </c>
      <c r="H17" s="10">
        <v>1.15E-10</v>
      </c>
      <c r="I17" s="10"/>
      <c r="J17">
        <f t="shared" si="2"/>
        <v>5.4177434766000009E-5</v>
      </c>
      <c r="K17">
        <v>1.1533005630424379E-11</v>
      </c>
      <c r="L17">
        <f t="shared" si="13"/>
        <v>4697598.9175864514</v>
      </c>
      <c r="M17">
        <f t="shared" si="3"/>
        <v>3.7328252553774002E-5</v>
      </c>
      <c r="N17" s="10">
        <v>4.42E-6</v>
      </c>
      <c r="O17" s="12">
        <f t="shared" si="4"/>
        <v>8.4453060076411755E-3</v>
      </c>
      <c r="P17" s="15">
        <f>M17*(1-0.17)</f>
        <v>3.0982449619632422E-5</v>
      </c>
      <c r="Q17">
        <f t="shared" si="6"/>
        <v>2.8782202679283086E-5</v>
      </c>
      <c r="R17">
        <f t="shared" si="7"/>
        <v>0.92898408720545056</v>
      </c>
      <c r="S17" s="10">
        <v>1.6945E-6</v>
      </c>
      <c r="T17" s="10">
        <v>3.6559999999999999E-7</v>
      </c>
      <c r="U17" s="10">
        <f t="shared" si="8"/>
        <v>1.6985661067738616E-2</v>
      </c>
      <c r="V17" s="10">
        <f t="shared" si="9"/>
        <v>7.8725937306572999E-2</v>
      </c>
      <c r="W17" s="10">
        <f t="shared" si="10"/>
        <v>0.21575686043080552</v>
      </c>
      <c r="Z17">
        <v>2.2002469403493356E-3</v>
      </c>
      <c r="AA17">
        <v>6.360604327921246E-2</v>
      </c>
      <c r="AB17" s="32">
        <f t="shared" si="11"/>
        <v>0.4525073592919055</v>
      </c>
      <c r="AC17">
        <v>0.113</v>
      </c>
    </row>
    <row r="18" spans="1:30" x14ac:dyDescent="0.25">
      <c r="A18">
        <f t="shared" si="12"/>
        <v>1974</v>
      </c>
      <c r="B18">
        <f t="shared" si="0"/>
        <v>27371</v>
      </c>
      <c r="C18">
        <v>3429</v>
      </c>
      <c r="D18">
        <v>80</v>
      </c>
      <c r="E18">
        <v>24022</v>
      </c>
      <c r="F18">
        <v>10.769400000000001</v>
      </c>
      <c r="G18" s="11">
        <f t="shared" si="1"/>
        <v>1629825.9188400002</v>
      </c>
      <c r="H18" s="10">
        <v>1.28E-10</v>
      </c>
      <c r="I18" s="10"/>
      <c r="J18">
        <f t="shared" si="2"/>
        <v>2.0861771761152001E-4</v>
      </c>
      <c r="K18">
        <v>1.4325885181881021E-11</v>
      </c>
      <c r="L18">
        <f t="shared" si="13"/>
        <v>14562291.61150711</v>
      </c>
      <c r="M18">
        <f t="shared" si="3"/>
        <v>1.4373760743433727E-4</v>
      </c>
      <c r="N18" s="10">
        <v>6.0580000000000003E-6</v>
      </c>
      <c r="O18" s="12">
        <f t="shared" si="4"/>
        <v>2.3726907797018366E-2</v>
      </c>
      <c r="P18" s="15">
        <f t="shared" ref="P18:P34" si="14">M18*(1-0.17)</f>
        <v>1.1930221417049993E-4</v>
      </c>
      <c r="Q18">
        <f t="shared" si="6"/>
        <v>1.1624699318676479E-4</v>
      </c>
      <c r="R18">
        <f t="shared" si="7"/>
        <v>0.97439091130891509</v>
      </c>
      <c r="S18" s="10">
        <v>2.0613999999999999E-6</v>
      </c>
      <c r="T18" s="10">
        <v>3.8000000000000001E-7</v>
      </c>
      <c r="U18" s="10">
        <f t="shared" si="8"/>
        <v>5.6392254383799752E-2</v>
      </c>
      <c r="V18" s="10">
        <f t="shared" si="9"/>
        <v>0.3059131399651705</v>
      </c>
      <c r="W18" s="10">
        <f t="shared" si="10"/>
        <v>0.18434073930338607</v>
      </c>
      <c r="Z18">
        <v>3.0552209837351458E-3</v>
      </c>
      <c r="AA18">
        <v>8.832213991769565E-2</v>
      </c>
      <c r="AB18" s="32">
        <f t="shared" si="11"/>
        <v>1.3161704788300119</v>
      </c>
      <c r="AC18">
        <v>8.4000000000000005E-2</v>
      </c>
    </row>
    <row r="19" spans="1:30" x14ac:dyDescent="0.25">
      <c r="A19">
        <f t="shared" si="12"/>
        <v>1975</v>
      </c>
      <c r="B19">
        <f t="shared" si="0"/>
        <v>25435</v>
      </c>
      <c r="C19">
        <v>2485</v>
      </c>
      <c r="D19">
        <v>18</v>
      </c>
      <c r="E19">
        <v>22968</v>
      </c>
      <c r="F19">
        <v>10.722899999999999</v>
      </c>
      <c r="G19" s="11">
        <f t="shared" si="1"/>
        <v>1551586.4733599997</v>
      </c>
      <c r="H19" s="10">
        <v>3.7799999999999999E-10</v>
      </c>
      <c r="I19" s="10"/>
      <c r="J19">
        <f t="shared" si="2"/>
        <v>5.8649968693007986E-4</v>
      </c>
      <c r="K19">
        <v>4.0512587218404922E-11</v>
      </c>
      <c r="L19">
        <f t="shared" si="13"/>
        <v>14476974.372637259</v>
      </c>
      <c r="M19">
        <f t="shared" si="3"/>
        <v>4.0409828429482497E-4</v>
      </c>
      <c r="N19" s="10">
        <v>1.7810000000000001E-5</v>
      </c>
      <c r="O19" s="12">
        <f t="shared" si="4"/>
        <v>2.2689403946930094E-2</v>
      </c>
      <c r="P19" s="15">
        <f t="shared" si="14"/>
        <v>3.3540157596470473E-4</v>
      </c>
      <c r="Q19">
        <f t="shared" si="6"/>
        <v>3.2331479835999037E-4</v>
      </c>
      <c r="R19">
        <f t="shared" si="7"/>
        <v>0.96396326531874643</v>
      </c>
      <c r="S19" s="10">
        <v>6.3980000000000004E-6</v>
      </c>
      <c r="T19" s="10">
        <v>4.5400000000000002E-7</v>
      </c>
      <c r="U19" s="10">
        <f t="shared" si="8"/>
        <v>5.0533729034071641E-2</v>
      </c>
      <c r="V19" s="10">
        <f t="shared" si="9"/>
        <v>0.71214713295152055</v>
      </c>
      <c r="W19" s="10">
        <f t="shared" si="10"/>
        <v>7.0959674898405753E-2</v>
      </c>
      <c r="Z19">
        <v>1.2086777604714343E-2</v>
      </c>
      <c r="AA19">
        <v>0.34941173435269707</v>
      </c>
      <c r="AB19" s="32">
        <f t="shared" si="11"/>
        <v>0.92531179285935372</v>
      </c>
      <c r="AC19">
        <v>0.10400000000000001</v>
      </c>
      <c r="AD19">
        <f>AVERAGE(AC14:AC19)</f>
        <v>0.11816666666666666</v>
      </c>
    </row>
    <row r="20" spans="1:30" x14ac:dyDescent="0.25">
      <c r="A20">
        <f t="shared" si="12"/>
        <v>1976</v>
      </c>
      <c r="B20">
        <f t="shared" si="0"/>
        <v>26671</v>
      </c>
      <c r="C20">
        <v>3524</v>
      </c>
      <c r="E20">
        <v>23147</v>
      </c>
      <c r="F20">
        <v>11.904000000000002</v>
      </c>
      <c r="G20" s="11">
        <f t="shared" si="1"/>
        <v>1735913.8944000003</v>
      </c>
      <c r="H20" s="10">
        <v>2.0200000000000001E-9</v>
      </c>
      <c r="I20" s="10"/>
      <c r="J20">
        <f t="shared" si="2"/>
        <v>3.5065460666880007E-3</v>
      </c>
      <c r="K20">
        <v>2.2039336165285152E-10</v>
      </c>
      <c r="L20">
        <f t="shared" si="13"/>
        <v>15910397.846788468</v>
      </c>
      <c r="M20">
        <f t="shared" si="3"/>
        <v>2.4160102399480325E-3</v>
      </c>
      <c r="N20" s="10">
        <v>9.4519999999999996E-5</v>
      </c>
      <c r="O20" s="12">
        <f t="shared" si="4"/>
        <v>2.5560836224587734E-2</v>
      </c>
      <c r="P20" s="15">
        <f t="shared" si="14"/>
        <v>2.0052884991568669E-3</v>
      </c>
      <c r="Q20">
        <f t="shared" si="6"/>
        <v>1.9411644528913832E-3</v>
      </c>
      <c r="R20">
        <f t="shared" si="7"/>
        <v>0.96802253327017784</v>
      </c>
      <c r="S20" s="10">
        <v>5.1066000000000002E-5</v>
      </c>
      <c r="T20" s="10">
        <v>5.237E-6</v>
      </c>
      <c r="U20" s="10">
        <f t="shared" si="8"/>
        <v>3.8012854989452539E-2</v>
      </c>
      <c r="V20" s="10">
        <f t="shared" si="9"/>
        <v>0.37066344336287627</v>
      </c>
      <c r="W20" s="10">
        <f t="shared" si="10"/>
        <v>0.1025535581404457</v>
      </c>
      <c r="Z20">
        <v>6.412404626548375E-2</v>
      </c>
      <c r="AA20">
        <v>1.8537359544529151</v>
      </c>
      <c r="AB20" s="32">
        <f t="shared" si="11"/>
        <v>1.0471634043826217</v>
      </c>
      <c r="AC20">
        <v>0.16699999999999998</v>
      </c>
    </row>
    <row r="21" spans="1:30" x14ac:dyDescent="0.25">
      <c r="A21">
        <f t="shared" si="12"/>
        <v>1977</v>
      </c>
      <c r="B21">
        <f t="shared" si="0"/>
        <v>28460</v>
      </c>
      <c r="C21">
        <v>3413</v>
      </c>
      <c r="E21">
        <v>25047</v>
      </c>
      <c r="F21">
        <v>12.945600000000001</v>
      </c>
      <c r="G21" s="11">
        <f t="shared" si="1"/>
        <v>2042765.1921600001</v>
      </c>
      <c r="H21" s="10">
        <v>4.8699999999999999E-9</v>
      </c>
      <c r="I21" s="10"/>
      <c r="J21">
        <f t="shared" si="2"/>
        <v>9.9482664858191999E-3</v>
      </c>
      <c r="K21">
        <v>6.0835559704358391E-10</v>
      </c>
      <c r="L21">
        <f t="shared" si="13"/>
        <v>16352716.296463177</v>
      </c>
      <c r="M21">
        <f t="shared" si="3"/>
        <v>6.8543556087294283E-3</v>
      </c>
      <c r="N21" s="10">
        <v>2.6059999999999999E-4</v>
      </c>
      <c r="O21" s="12">
        <f t="shared" si="4"/>
        <v>2.6302208782538097E-2</v>
      </c>
      <c r="P21" s="15">
        <f t="shared" si="14"/>
        <v>5.6891151552454248E-3</v>
      </c>
      <c r="Q21">
        <f t="shared" si="6"/>
        <v>5.525089972549314E-3</v>
      </c>
      <c r="R21">
        <f t="shared" si="7"/>
        <v>0.97116859507670927</v>
      </c>
      <c r="S21" s="10">
        <v>1.4489E-4</v>
      </c>
      <c r="T21" s="10">
        <v>1.6059999999999999E-5</v>
      </c>
      <c r="U21" s="10">
        <f t="shared" si="8"/>
        <v>3.8132997256879804E-2</v>
      </c>
      <c r="V21" s="10">
        <f t="shared" si="9"/>
        <v>0.34402801821602208</v>
      </c>
      <c r="W21" s="10">
        <f t="shared" si="10"/>
        <v>0.1108427082614397</v>
      </c>
      <c r="Z21">
        <v>0.16402518269611063</v>
      </c>
      <c r="AA21">
        <v>4.7417372469078805</v>
      </c>
      <c r="AB21" s="32">
        <f t="shared" si="11"/>
        <v>1.1652037396530699</v>
      </c>
      <c r="AC21">
        <v>0.16600000000000001</v>
      </c>
    </row>
    <row r="22" spans="1:30" x14ac:dyDescent="0.25">
      <c r="A22">
        <f t="shared" si="12"/>
        <v>1978</v>
      </c>
      <c r="B22">
        <f t="shared" si="0"/>
        <v>28730</v>
      </c>
      <c r="C22">
        <v>2476</v>
      </c>
      <c r="E22">
        <v>26254</v>
      </c>
      <c r="F22">
        <v>13.038600000000001</v>
      </c>
      <c r="G22" s="11">
        <f t="shared" si="1"/>
        <v>2156587.0477200001</v>
      </c>
      <c r="H22" s="10">
        <v>1.28E-8</v>
      </c>
      <c r="I22" s="10"/>
      <c r="J22">
        <f t="shared" si="2"/>
        <v>2.7604314210816001E-2</v>
      </c>
      <c r="K22">
        <v>1.6760733550357736E-9</v>
      </c>
      <c r="L22">
        <f t="shared" si="13"/>
        <v>16469633.699431265</v>
      </c>
      <c r="M22">
        <f t="shared" si="3"/>
        <v>1.9019372491252223E-2</v>
      </c>
      <c r="N22" s="10">
        <v>6.5160000000000001E-4</v>
      </c>
      <c r="O22" s="12">
        <f t="shared" si="4"/>
        <v>2.9188723896949393E-2</v>
      </c>
      <c r="P22" s="15">
        <f t="shared" si="14"/>
        <v>1.5786079167739345E-2</v>
      </c>
      <c r="Q22">
        <f t="shared" si="6"/>
        <v>1.528394664185558E-2</v>
      </c>
      <c r="R22">
        <f t="shared" si="7"/>
        <v>0.96819143496315863</v>
      </c>
      <c r="S22" s="10">
        <v>3.3377E-4</v>
      </c>
      <c r="T22" s="10">
        <v>3.7329999999999997E-5</v>
      </c>
      <c r="U22" s="10">
        <f t="shared" si="8"/>
        <v>4.5791852598662489E-2</v>
      </c>
      <c r="V22" s="10">
        <f t="shared" si="9"/>
        <v>0.40942798397684388</v>
      </c>
      <c r="W22" s="10">
        <f t="shared" si="10"/>
        <v>0.11184348503460466</v>
      </c>
      <c r="Z22">
        <v>0.50213252588376434</v>
      </c>
      <c r="AA22">
        <v>14.51594481853571</v>
      </c>
      <c r="AB22" s="32">
        <f t="shared" si="11"/>
        <v>1.0529074636836036</v>
      </c>
      <c r="AC22">
        <v>0.14099999999999999</v>
      </c>
    </row>
    <row r="23" spans="1:30" x14ac:dyDescent="0.25">
      <c r="A23">
        <f t="shared" si="12"/>
        <v>1979</v>
      </c>
      <c r="B23">
        <f t="shared" si="0"/>
        <v>29442</v>
      </c>
      <c r="C23">
        <v>2009</v>
      </c>
      <c r="E23">
        <v>27433</v>
      </c>
      <c r="F23">
        <v>29.397300000000001</v>
      </c>
      <c r="G23" s="11">
        <f t="shared" si="1"/>
        <v>5080673.6246699998</v>
      </c>
      <c r="H23" s="10">
        <v>2.4900000000000001E-8</v>
      </c>
      <c r="I23" s="10"/>
      <c r="J23">
        <f t="shared" si="2"/>
        <v>0.126508773254283</v>
      </c>
      <c r="K23">
        <v>4.3495955901901816E-9</v>
      </c>
      <c r="L23">
        <f t="shared" si="13"/>
        <v>29085180.594628923</v>
      </c>
      <c r="M23">
        <f t="shared" si="3"/>
        <v>8.716454477220098E-2</v>
      </c>
      <c r="N23" s="10">
        <v>1.774E-3</v>
      </c>
      <c r="O23" s="12">
        <f t="shared" si="4"/>
        <v>4.9134467177114421E-2</v>
      </c>
      <c r="P23" s="15">
        <f t="shared" si="14"/>
        <v>7.2346572160926811E-2</v>
      </c>
      <c r="Q23">
        <f t="shared" si="6"/>
        <v>7.110302250158354E-2</v>
      </c>
      <c r="R23">
        <f t="shared" si="7"/>
        <v>0.98281121520758252</v>
      </c>
      <c r="S23" s="10">
        <v>8.0590000000000002E-4</v>
      </c>
      <c r="T23" s="10">
        <v>1.08E-4</v>
      </c>
      <c r="U23" s="10">
        <f t="shared" si="8"/>
        <v>8.8228095919572577E-2</v>
      </c>
      <c r="V23" s="10">
        <f t="shared" si="9"/>
        <v>0.65836131945910681</v>
      </c>
      <c r="W23" s="10">
        <f t="shared" si="10"/>
        <v>0.13401166397816106</v>
      </c>
      <c r="Z23">
        <v>1.2435496593432656</v>
      </c>
      <c r="AA23">
        <v>35.949270966594007</v>
      </c>
      <c r="AB23" s="32">
        <f t="shared" si="11"/>
        <v>1.9778710552338123</v>
      </c>
      <c r="AC23">
        <v>0.14199999999999999</v>
      </c>
    </row>
    <row r="24" spans="1:30" x14ac:dyDescent="0.25">
      <c r="A24">
        <f>A23+1</f>
        <v>1980</v>
      </c>
      <c r="B24">
        <f t="shared" si="0"/>
        <v>31094</v>
      </c>
      <c r="C24">
        <v>2528</v>
      </c>
      <c r="E24">
        <v>28566</v>
      </c>
      <c r="F24">
        <v>34.251899999999999</v>
      </c>
      <c r="G24" s="11">
        <f t="shared" si="1"/>
        <v>6164170.5850200001</v>
      </c>
      <c r="H24" s="10">
        <v>4.21E-8</v>
      </c>
      <c r="I24" s="10"/>
      <c r="J24">
        <f t="shared" si="2"/>
        <v>0.25951158162934201</v>
      </c>
      <c r="K24">
        <v>8.7324301809652637E-9</v>
      </c>
      <c r="L24">
        <f t="shared" si="13"/>
        <v>29718139.882185254</v>
      </c>
      <c r="M24">
        <f t="shared" si="3"/>
        <v>0.17880347974261662</v>
      </c>
      <c r="N24" s="10">
        <v>3.5260000000000001E-3</v>
      </c>
      <c r="O24" s="12">
        <f t="shared" si="4"/>
        <v>5.0710005599153889E-2</v>
      </c>
      <c r="P24" s="15">
        <f t="shared" si="14"/>
        <v>0.14840688818637179</v>
      </c>
      <c r="Q24">
        <f t="shared" si="6"/>
        <v>0.14568449272419634</v>
      </c>
      <c r="R24">
        <f t="shared" si="7"/>
        <v>0.98165586856887244</v>
      </c>
      <c r="S24" s="10">
        <v>1.4725000000000001E-3</v>
      </c>
      <c r="T24" s="10">
        <v>1.417E-4</v>
      </c>
      <c r="U24" s="10">
        <f t="shared" si="8"/>
        <v>9.8936837164140118E-2</v>
      </c>
      <c r="V24" s="10">
        <f t="shared" si="9"/>
        <v>1.0281192147085134</v>
      </c>
      <c r="W24" s="10">
        <f t="shared" si="10"/>
        <v>9.6230899830220706E-2</v>
      </c>
      <c r="Z24">
        <v>2.7223954621754443</v>
      </c>
      <c r="AA24">
        <v>78.700622377763651</v>
      </c>
      <c r="AB24" s="32">
        <f t="shared" si="11"/>
        <v>1.8511224984334882</v>
      </c>
      <c r="AC24">
        <v>0.11599999999999999</v>
      </c>
    </row>
    <row r="25" spans="1:30" x14ac:dyDescent="0.25">
      <c r="A25">
        <f t="shared" si="12"/>
        <v>1981</v>
      </c>
      <c r="B25">
        <f t="shared" si="0"/>
        <v>30299</v>
      </c>
      <c r="C25">
        <v>1447</v>
      </c>
      <c r="E25">
        <v>28852</v>
      </c>
      <c r="F25">
        <v>33.414900000000003</v>
      </c>
      <c r="G25" s="11">
        <f t="shared" si="1"/>
        <v>6073746.177240001</v>
      </c>
      <c r="H25" s="10">
        <v>8.2599999999999998E-8</v>
      </c>
      <c r="I25" s="10"/>
      <c r="J25">
        <f t="shared" si="2"/>
        <v>0.50169143424002405</v>
      </c>
      <c r="K25">
        <v>1.7855830413744612E-8</v>
      </c>
      <c r="L25">
        <f t="shared" si="13"/>
        <v>28096785.342105661</v>
      </c>
      <c r="M25">
        <f t="shared" si="3"/>
        <v>0.34566539819137654</v>
      </c>
      <c r="N25" s="10">
        <v>6.8630000000000002E-3</v>
      </c>
      <c r="O25" s="12">
        <f t="shared" si="4"/>
        <v>5.0366515837298051E-2</v>
      </c>
      <c r="P25" s="15">
        <f t="shared" si="14"/>
        <v>0.28690228049884253</v>
      </c>
      <c r="Q25">
        <f t="shared" si="6"/>
        <v>0.28124375667308543</v>
      </c>
      <c r="R25">
        <f t="shared" si="7"/>
        <v>0.98027717376132906</v>
      </c>
      <c r="S25" s="10">
        <v>3.2594999999999998E-3</v>
      </c>
      <c r="T25" s="10">
        <v>2.786E-4</v>
      </c>
      <c r="U25" s="10">
        <f t="shared" si="8"/>
        <v>8.6284324796160591E-2</v>
      </c>
      <c r="V25" s="10">
        <f t="shared" si="9"/>
        <v>1.0094894352946353</v>
      </c>
      <c r="W25" s="10">
        <f t="shared" si="10"/>
        <v>8.547323209081148E-2</v>
      </c>
      <c r="Z25">
        <v>5.6585238257571211</v>
      </c>
      <c r="AA25">
        <v>163.57996221115891</v>
      </c>
      <c r="AB25" s="32">
        <f t="shared" si="11"/>
        <v>1.7193044482431104</v>
      </c>
      <c r="AC25">
        <v>0.13100000000000001</v>
      </c>
    </row>
    <row r="26" spans="1:30" x14ac:dyDescent="0.25">
      <c r="A26">
        <f t="shared" si="12"/>
        <v>1982</v>
      </c>
      <c r="B26">
        <f t="shared" si="0"/>
        <v>29292</v>
      </c>
      <c r="C26">
        <v>822</v>
      </c>
      <c r="E26">
        <v>28470</v>
      </c>
      <c r="F26">
        <v>30.662099999999999</v>
      </c>
      <c r="G26" s="11">
        <f t="shared" si="1"/>
        <v>5499584.9180999994</v>
      </c>
      <c r="H26" s="10">
        <v>2.0800000000000001E-7</v>
      </c>
      <c r="I26" s="10"/>
      <c r="J26">
        <f t="shared" si="2"/>
        <v>1.1439136629647999</v>
      </c>
      <c r="K26">
        <v>4.7278431279872851E-8</v>
      </c>
      <c r="L26">
        <f t="shared" si="13"/>
        <v>24195254.199387562</v>
      </c>
      <c r="M26">
        <f t="shared" si="3"/>
        <v>0.78815651378274709</v>
      </c>
      <c r="N26" s="10">
        <v>2.0060000000000001E-2</v>
      </c>
      <c r="O26" s="12">
        <f t="shared" si="4"/>
        <v>3.9289955821672336E-2</v>
      </c>
      <c r="P26" s="15">
        <f t="shared" si="14"/>
        <v>0.65416990643968009</v>
      </c>
      <c r="Q26">
        <f t="shared" si="6"/>
        <v>0.63395621468412688</v>
      </c>
      <c r="R26">
        <f t="shared" si="7"/>
        <v>0.96910024206774315</v>
      </c>
      <c r="S26" s="10">
        <v>1.1117E-2</v>
      </c>
      <c r="T26" s="10">
        <v>1.4270000000000001E-3</v>
      </c>
      <c r="U26" s="10">
        <f t="shared" si="8"/>
        <v>5.702583562868821E-2</v>
      </c>
      <c r="V26" s="10">
        <f t="shared" si="9"/>
        <v>0.44425803411641684</v>
      </c>
      <c r="W26" s="10">
        <f t="shared" si="10"/>
        <v>0.12836196815687687</v>
      </c>
      <c r="Z26">
        <v>20.21369175555321</v>
      </c>
      <c r="AA26">
        <v>584.34938781564392</v>
      </c>
      <c r="AB26" s="32">
        <f t="shared" si="11"/>
        <v>1.0848924083824545</v>
      </c>
      <c r="AC26">
        <v>0.152</v>
      </c>
      <c r="AD26">
        <f>AVERAGE(AC20:AC26)</f>
        <v>0.14499999999999999</v>
      </c>
    </row>
    <row r="27" spans="1:30" x14ac:dyDescent="0.25">
      <c r="A27">
        <f t="shared" si="12"/>
        <v>1983</v>
      </c>
      <c r="B27">
        <f t="shared" si="0"/>
        <v>28474</v>
      </c>
      <c r="E27">
        <v>28474</v>
      </c>
      <c r="F27">
        <v>27.4815</v>
      </c>
      <c r="G27" s="11">
        <f t="shared" si="1"/>
        <v>4929801.8552999999</v>
      </c>
      <c r="H27" s="10">
        <v>9.02E-7</v>
      </c>
      <c r="I27" s="10"/>
      <c r="J27">
        <f t="shared" si="2"/>
        <v>4.4466812734805998</v>
      </c>
      <c r="K27">
        <v>2.0982145705693639E-7</v>
      </c>
      <c r="L27">
        <f t="shared" si="13"/>
        <v>21192690.851793889</v>
      </c>
      <c r="M27">
        <f t="shared" si="3"/>
        <v>3.0637633974281329</v>
      </c>
      <c r="N27" s="10">
        <v>0.10050000000000001</v>
      </c>
      <c r="O27" s="12">
        <f t="shared" si="4"/>
        <v>3.0485207934608287E-2</v>
      </c>
      <c r="P27" s="15">
        <f t="shared" si="14"/>
        <v>2.5429236198653502</v>
      </c>
      <c r="Q27">
        <f t="shared" si="6"/>
        <v>2.4407860053062835</v>
      </c>
      <c r="R27">
        <f t="shared" si="7"/>
        <v>0.95983457239487402</v>
      </c>
      <c r="S27" s="10">
        <v>4.9187000000000002E-2</v>
      </c>
      <c r="T27" s="10">
        <v>5.5160000000000001E-3</v>
      </c>
      <c r="U27" s="10">
        <f t="shared" si="8"/>
        <v>4.9622583310758604E-2</v>
      </c>
      <c r="V27" s="10">
        <f t="shared" si="9"/>
        <v>0.44249202416720151</v>
      </c>
      <c r="W27" s="10">
        <f t="shared" si="10"/>
        <v>0.11214345253827231</v>
      </c>
      <c r="Z27">
        <v>102.13761455906656</v>
      </c>
      <c r="AA27">
        <v>2952.6547284042772</v>
      </c>
      <c r="AB27" s="32">
        <f t="shared" si="11"/>
        <v>0.8266411855833119</v>
      </c>
      <c r="AC27">
        <v>0.13900000000000001</v>
      </c>
    </row>
    <row r="28" spans="1:30" x14ac:dyDescent="0.25">
      <c r="A28">
        <f t="shared" si="12"/>
        <v>1984</v>
      </c>
      <c r="B28">
        <f t="shared" si="0"/>
        <v>27838</v>
      </c>
      <c r="E28">
        <v>27838</v>
      </c>
      <c r="F28">
        <v>26.765400000000003</v>
      </c>
      <c r="G28" s="11">
        <f t="shared" si="1"/>
        <v>4694099.7927600006</v>
      </c>
      <c r="H28" s="10">
        <v>6.5899999999999996E-6</v>
      </c>
      <c r="I28" s="10"/>
      <c r="J28">
        <f t="shared" si="2"/>
        <v>30.934117634288402</v>
      </c>
      <c r="K28">
        <v>1.5248429921008631E-6</v>
      </c>
      <c r="L28">
        <f t="shared" si="13"/>
        <v>20286755.944406252</v>
      </c>
      <c r="M28">
        <f t="shared" si="3"/>
        <v>21.313607050024707</v>
      </c>
      <c r="N28" s="10">
        <v>0.72619999999999996</v>
      </c>
      <c r="O28" s="12">
        <f t="shared" si="4"/>
        <v>2.9349500206588695E-2</v>
      </c>
      <c r="P28" s="15">
        <f t="shared" si="14"/>
        <v>17.690293851520508</v>
      </c>
      <c r="Q28">
        <f t="shared" si="6"/>
        <v>16.935114433415706</v>
      </c>
      <c r="R28">
        <f t="shared" si="7"/>
        <v>0.95731108683421373</v>
      </c>
      <c r="S28" s="10">
        <v>0.24945999999999999</v>
      </c>
      <c r="T28" s="10">
        <v>3.3669999999999999E-2</v>
      </c>
      <c r="U28" s="10">
        <f t="shared" si="8"/>
        <v>6.7887093856392633E-2</v>
      </c>
      <c r="V28" s="10">
        <f t="shared" si="9"/>
        <v>0.50297340164584803</v>
      </c>
      <c r="W28" s="10">
        <f t="shared" si="10"/>
        <v>0.13497153852321014</v>
      </c>
      <c r="Z28">
        <v>755.17941810480374</v>
      </c>
      <c r="AA28">
        <v>21831.174433501645</v>
      </c>
      <c r="AB28" s="32">
        <f t="shared" si="11"/>
        <v>0.77573080115321003</v>
      </c>
      <c r="AC28">
        <v>9.1999999999999998E-2</v>
      </c>
    </row>
    <row r="29" spans="1:30" x14ac:dyDescent="0.25">
      <c r="A29">
        <f t="shared" si="12"/>
        <v>1985</v>
      </c>
      <c r="B29">
        <f t="shared" si="0"/>
        <v>26153</v>
      </c>
      <c r="D29">
        <v>522</v>
      </c>
      <c r="E29">
        <v>26675</v>
      </c>
      <c r="F29">
        <v>25.630800000000001</v>
      </c>
      <c r="G29" s="11">
        <f t="shared" si="1"/>
        <v>4307320.017</v>
      </c>
      <c r="H29" s="10">
        <v>5.4200000000000003E-5</v>
      </c>
      <c r="I29" s="10"/>
      <c r="J29">
        <f t="shared" si="2"/>
        <v>233.4567449214</v>
      </c>
      <c r="K29">
        <v>1.1774564424934568E-5</v>
      </c>
      <c r="L29">
        <f t="shared" si="13"/>
        <v>19827208.591004618</v>
      </c>
      <c r="M29">
        <f t="shared" si="3"/>
        <v>160.85169725084458</v>
      </c>
      <c r="N29" s="10">
        <v>4.8710000000000004</v>
      </c>
      <c r="O29" s="12">
        <f t="shared" si="4"/>
        <v>3.3022315181860926E-2</v>
      </c>
      <c r="P29" s="15">
        <f t="shared" si="14"/>
        <v>133.506908718201</v>
      </c>
      <c r="Q29">
        <f t="shared" si="6"/>
        <v>128.14300624565064</v>
      </c>
      <c r="R29">
        <f t="shared" si="7"/>
        <v>0.95982303444781125</v>
      </c>
      <c r="S29" s="10">
        <v>1.6409</v>
      </c>
      <c r="T29" s="10">
        <v>0.18790000000000001</v>
      </c>
      <c r="U29" s="10">
        <f t="shared" si="8"/>
        <v>7.8093123435706402E-2</v>
      </c>
      <c r="V29" s="10">
        <f t="shared" si="9"/>
        <v>0.68197448773629932</v>
      </c>
      <c r="W29" s="10">
        <f t="shared" si="10"/>
        <v>0.11451032969711744</v>
      </c>
      <c r="Z29">
        <v>5363.9024725503577</v>
      </c>
      <c r="AA29">
        <v>155062.8734247183</v>
      </c>
      <c r="AB29" s="32">
        <f t="shared" si="11"/>
        <v>0.82639385828138268</v>
      </c>
      <c r="AC29">
        <v>8.199999999999999E-2</v>
      </c>
    </row>
    <row r="30" spans="1:30" x14ac:dyDescent="0.25">
      <c r="A30">
        <f t="shared" si="12"/>
        <v>1986</v>
      </c>
      <c r="B30">
        <f t="shared" si="0"/>
        <v>25065</v>
      </c>
      <c r="D30">
        <v>113</v>
      </c>
      <c r="E30">
        <v>25178</v>
      </c>
      <c r="F30">
        <v>13.4199</v>
      </c>
      <c r="G30" s="11">
        <f t="shared" si="1"/>
        <v>2128683.3258600002</v>
      </c>
      <c r="H30" s="10">
        <v>9.0400000000000002E-5</v>
      </c>
      <c r="I30" s="10"/>
      <c r="J30">
        <f t="shared" si="2"/>
        <v>192.43297265774402</v>
      </c>
      <c r="K30">
        <v>2.2382295771569017E-5</v>
      </c>
      <c r="L30">
        <f t="shared" si="13"/>
        <v>8597552.932982903</v>
      </c>
      <c r="M30">
        <f t="shared" si="3"/>
        <v>132.58631816118563</v>
      </c>
      <c r="N30" s="10">
        <v>9.1679999999999993</v>
      </c>
      <c r="O30" s="12">
        <f t="shared" si="4"/>
        <v>1.4461858438174697E-2</v>
      </c>
      <c r="P30" s="15">
        <f t="shared" si="14"/>
        <v>110.04664407378407</v>
      </c>
      <c r="Q30">
        <f t="shared" si="6"/>
        <v>101.36760488070396</v>
      </c>
      <c r="R30">
        <f t="shared" si="7"/>
        <v>0.92113308619151546</v>
      </c>
      <c r="S30" s="10">
        <v>3.0360999999999998</v>
      </c>
      <c r="T30" s="10">
        <v>0.42009999999999997</v>
      </c>
      <c r="U30" s="10">
        <f t="shared" si="8"/>
        <v>3.3387439438985533E-2</v>
      </c>
      <c r="V30" s="10">
        <f t="shared" si="9"/>
        <v>0.24129398924233272</v>
      </c>
      <c r="W30" s="10">
        <f t="shared" si="10"/>
        <v>0.13836830143934653</v>
      </c>
      <c r="Z30">
        <v>8679.0391930801034</v>
      </c>
      <c r="AA30">
        <v>250898.8115894784</v>
      </c>
      <c r="AB30" s="32">
        <f t="shared" si="11"/>
        <v>0.40401787572657794</v>
      </c>
      <c r="AC30">
        <v>8.5999999999999993E-2</v>
      </c>
    </row>
    <row r="31" spans="1:30" x14ac:dyDescent="0.25">
      <c r="A31">
        <f t="shared" si="12"/>
        <v>1987</v>
      </c>
      <c r="B31">
        <f t="shared" si="0"/>
        <v>24753</v>
      </c>
      <c r="D31">
        <v>114</v>
      </c>
      <c r="E31">
        <v>24867</v>
      </c>
      <c r="F31">
        <v>17.144586614173235</v>
      </c>
      <c r="G31" s="11">
        <f t="shared" si="1"/>
        <v>2685906.9426082685</v>
      </c>
      <c r="H31" s="10">
        <v>2.03E-4</v>
      </c>
      <c r="I31" s="10"/>
      <c r="J31">
        <f t="shared" si="2"/>
        <v>545.23910934947855</v>
      </c>
      <c r="K31">
        <v>5.1777985217920453E-5</v>
      </c>
      <c r="L31">
        <f t="shared" si="13"/>
        <v>10530326.876465064</v>
      </c>
      <c r="M31">
        <f t="shared" si="3"/>
        <v>375.6697463417907</v>
      </c>
      <c r="N31" s="10">
        <v>21.42</v>
      </c>
      <c r="O31" s="12">
        <f t="shared" si="4"/>
        <v>1.75382701373385E-2</v>
      </c>
      <c r="P31" s="15">
        <f t="shared" si="14"/>
        <v>311.80588946368624</v>
      </c>
      <c r="Q31">
        <f t="shared" si="6"/>
        <v>290.79169692936779</v>
      </c>
      <c r="R31">
        <f t="shared" si="7"/>
        <v>0.9326048889889047</v>
      </c>
      <c r="S31" s="10">
        <v>8.0009999999999994</v>
      </c>
      <c r="T31" s="10">
        <v>1.0449999999999999</v>
      </c>
      <c r="U31" s="10">
        <f t="shared" si="8"/>
        <v>3.6344419063788005E-2</v>
      </c>
      <c r="V31" s="10">
        <f t="shared" si="9"/>
        <v>0.27826956643958639</v>
      </c>
      <c r="W31" s="10">
        <f t="shared" si="10"/>
        <v>0.13060867391576053</v>
      </c>
      <c r="Z31">
        <v>21014.192534318452</v>
      </c>
      <c r="AA31">
        <v>607490.73901829636</v>
      </c>
      <c r="AB31" s="32">
        <f t="shared" si="11"/>
        <v>0.47867675711285163</v>
      </c>
      <c r="AC31">
        <v>9.4E-2</v>
      </c>
    </row>
    <row r="32" spans="1:30" x14ac:dyDescent="0.25">
      <c r="A32">
        <f t="shared" si="12"/>
        <v>1988</v>
      </c>
      <c r="B32">
        <f t="shared" si="0"/>
        <v>25659</v>
      </c>
      <c r="D32">
        <v>463</v>
      </c>
      <c r="E32">
        <v>26122</v>
      </c>
      <c r="F32">
        <v>13.879172779922783</v>
      </c>
      <c r="G32" s="11">
        <f t="shared" si="1"/>
        <v>2284076.0335500003</v>
      </c>
      <c r="H32" s="10">
        <v>9.6900000000000003E-4</v>
      </c>
      <c r="I32" s="10"/>
      <c r="J32">
        <f t="shared" si="2"/>
        <v>2213.2696765099504</v>
      </c>
      <c r="K32">
        <v>2.293526488990246E-4</v>
      </c>
      <c r="L32">
        <f t="shared" si="13"/>
        <v>9650072.4414321911</v>
      </c>
      <c r="M32">
        <f t="shared" si="3"/>
        <v>1524.9428071153557</v>
      </c>
      <c r="N32" s="10">
        <v>102</v>
      </c>
      <c r="O32" s="12">
        <f t="shared" si="4"/>
        <v>1.4950419677601526E-2</v>
      </c>
      <c r="P32" s="15">
        <f t="shared" si="14"/>
        <v>1265.7025299057452</v>
      </c>
      <c r="Q32">
        <f t="shared" si="6"/>
        <v>1162.0694142604182</v>
      </c>
      <c r="R32">
        <f t="shared" si="7"/>
        <v>0.91812206012336528</v>
      </c>
      <c r="S32" s="10">
        <v>44.959000000000003</v>
      </c>
      <c r="T32" s="10">
        <v>6.2439999999999998</v>
      </c>
      <c r="U32" s="10">
        <f t="shared" si="8"/>
        <v>2.5847314536809496E-2</v>
      </c>
      <c r="V32" s="10">
        <f t="shared" si="9"/>
        <v>0.18610977166246287</v>
      </c>
      <c r="W32" s="10">
        <f t="shared" si="10"/>
        <v>0.13888209257323336</v>
      </c>
      <c r="Z32">
        <v>103633.1156453271</v>
      </c>
      <c r="AA32">
        <v>2995887.5606252342</v>
      </c>
      <c r="AB32" s="32">
        <f t="shared" si="11"/>
        <v>0.38788819364699295</v>
      </c>
      <c r="AC32">
        <v>9.6999999999999989E-2</v>
      </c>
    </row>
    <row r="33" spans="1:29" x14ac:dyDescent="0.25">
      <c r="A33">
        <f t="shared" si="12"/>
        <v>1989</v>
      </c>
      <c r="B33">
        <f t="shared" si="0"/>
        <v>26046</v>
      </c>
      <c r="D33">
        <v>688</v>
      </c>
      <c r="E33">
        <v>26734</v>
      </c>
      <c r="F33">
        <v>16.950285351562506</v>
      </c>
      <c r="G33" s="11">
        <f t="shared" si="1"/>
        <v>2854838.2501086337</v>
      </c>
      <c r="H33" s="10">
        <v>2.9700000000000001E-2</v>
      </c>
      <c r="I33" s="10"/>
      <c r="J33">
        <f t="shared" si="2"/>
        <v>84788.696028226419</v>
      </c>
      <c r="K33">
        <v>7.292163489090682E-3</v>
      </c>
      <c r="L33">
        <f t="shared" si="13"/>
        <v>11627371.788231725</v>
      </c>
      <c r="M33">
        <f t="shared" si="3"/>
        <v>58419.411563447997</v>
      </c>
      <c r="N33" s="10">
        <v>2979</v>
      </c>
      <c r="O33" s="12">
        <f t="shared" si="4"/>
        <v>1.9610410058223563E-2</v>
      </c>
      <c r="P33" s="15">
        <f t="shared" si="14"/>
        <v>48488.111597661838</v>
      </c>
      <c r="Q33">
        <f t="shared" si="6"/>
        <v>45168.724833689601</v>
      </c>
      <c r="R33">
        <f t="shared" si="7"/>
        <v>0.9315422553157896</v>
      </c>
      <c r="S33" s="10">
        <v>1363</v>
      </c>
      <c r="T33" s="10">
        <v>210.7</v>
      </c>
      <c r="U33" s="10">
        <f t="shared" si="8"/>
        <v>3.3139196503073808E-2</v>
      </c>
      <c r="V33" s="10">
        <f t="shared" si="9"/>
        <v>0.21437458392828476</v>
      </c>
      <c r="W33" s="10">
        <f t="shared" si="10"/>
        <v>0.15458547322083638</v>
      </c>
      <c r="Z33">
        <v>3319386.7639722391</v>
      </c>
      <c r="AA33">
        <v>95958800.940835044</v>
      </c>
      <c r="AB33" s="32">
        <f t="shared" si="11"/>
        <v>0.47070955859003605</v>
      </c>
      <c r="AC33">
        <v>0.114</v>
      </c>
    </row>
    <row r="34" spans="1:29" x14ac:dyDescent="0.25">
      <c r="A34">
        <f>A33+1</f>
        <v>1990</v>
      </c>
      <c r="B34">
        <f t="shared" si="0"/>
        <v>26968</v>
      </c>
      <c r="D34">
        <v>1036</v>
      </c>
      <c r="E34">
        <v>28004</v>
      </c>
      <c r="F34">
        <v>22.065012890625002</v>
      </c>
      <c r="G34" s="11">
        <f t="shared" si="1"/>
        <v>3892824.3122310941</v>
      </c>
      <c r="H34" s="10">
        <v>0.73299999999999998</v>
      </c>
      <c r="I34" s="10"/>
      <c r="J34">
        <f t="shared" si="2"/>
        <v>2853440.2208653921</v>
      </c>
      <c r="K34">
        <v>0.17603010770476016</v>
      </c>
      <c r="L34">
        <f t="shared" si="13"/>
        <v>16209955.547213644</v>
      </c>
      <c r="M34">
        <f t="shared" si="3"/>
        <v>1966020.312176255</v>
      </c>
      <c r="N34" s="10">
        <v>63286</v>
      </c>
      <c r="O34" s="12">
        <f t="shared" si="4"/>
        <v>3.1065643462633994E-2</v>
      </c>
      <c r="P34" s="15">
        <f t="shared" si="14"/>
        <v>1631796.8591062916</v>
      </c>
      <c r="Q34">
        <f t="shared" si="6"/>
        <v>1543856.3779765465</v>
      </c>
      <c r="R34">
        <f t="shared" si="7"/>
        <v>0.94610819316204064</v>
      </c>
      <c r="S34" s="10">
        <v>24144</v>
      </c>
      <c r="T34" s="10">
        <v>2924</v>
      </c>
      <c r="U34" s="10">
        <f t="shared" si="8"/>
        <v>6.394368696059255E-2</v>
      </c>
      <c r="V34" s="10">
        <f t="shared" si="9"/>
        <v>0.52799465731072037</v>
      </c>
      <c r="W34" s="10">
        <f t="shared" si="10"/>
        <v>0.12110669317428761</v>
      </c>
      <c r="Z34">
        <v>87940481.129745007</v>
      </c>
      <c r="AA34">
        <v>2542235576.4509025</v>
      </c>
      <c r="AB34" s="32">
        <f t="shared" si="11"/>
        <v>0.60728297262358866</v>
      </c>
      <c r="AC34">
        <v>7.400000000000001E-2</v>
      </c>
    </row>
    <row r="35" spans="1:29" x14ac:dyDescent="0.25">
      <c r="Q35">
        <f t="shared" si="6"/>
        <v>0</v>
      </c>
      <c r="R35" t="e">
        <f t="shared" si="7"/>
        <v>#DIV/0!</v>
      </c>
      <c r="S35" s="10">
        <v>73161</v>
      </c>
      <c r="T35" s="10">
        <v>5882</v>
      </c>
      <c r="U35" s="10">
        <f t="shared" si="8"/>
        <v>0</v>
      </c>
      <c r="W35" s="10">
        <f t="shared" si="10"/>
        <v>8.0398026270827358E-2</v>
      </c>
      <c r="AA35">
        <f t="shared" ref="AA35:AA38" si="15">Z35*25</f>
        <v>0</v>
      </c>
      <c r="AC35">
        <v>0</v>
      </c>
    </row>
    <row r="36" spans="1:29" x14ac:dyDescent="0.25">
      <c r="Q36">
        <f t="shared" si="6"/>
        <v>0</v>
      </c>
      <c r="R36" t="e">
        <f t="shared" si="7"/>
        <v>#DIV/0!</v>
      </c>
      <c r="S36" s="10">
        <v>89029</v>
      </c>
      <c r="T36" s="10">
        <v>5972</v>
      </c>
      <c r="U36" s="10">
        <f t="shared" si="8"/>
        <v>0</v>
      </c>
      <c r="W36" s="10">
        <f t="shared" si="10"/>
        <v>6.7079266306484406E-2</v>
      </c>
      <c r="AA36">
        <f t="shared" si="15"/>
        <v>0</v>
      </c>
      <c r="AC36">
        <v>0</v>
      </c>
    </row>
    <row r="37" spans="1:29" x14ac:dyDescent="0.25">
      <c r="Q37">
        <f t="shared" si="6"/>
        <v>0</v>
      </c>
      <c r="R37" t="e">
        <f t="shared" si="7"/>
        <v>#DIV/0!</v>
      </c>
      <c r="S37" s="10">
        <v>98237</v>
      </c>
      <c r="T37" s="10">
        <v>6085</v>
      </c>
      <c r="U37" s="10">
        <f t="shared" si="8"/>
        <v>0</v>
      </c>
      <c r="W37" s="10">
        <f t="shared" si="10"/>
        <v>6.1942038132271955E-2</v>
      </c>
      <c r="AA37">
        <f t="shared" si="15"/>
        <v>0</v>
      </c>
      <c r="AC37">
        <v>0</v>
      </c>
    </row>
    <row r="38" spans="1:29" x14ac:dyDescent="0.25">
      <c r="Q38">
        <f t="shared" si="6"/>
        <v>0</v>
      </c>
      <c r="R38" t="e">
        <f t="shared" si="7"/>
        <v>#DIV/0!</v>
      </c>
      <c r="S38" s="10">
        <v>117230</v>
      </c>
      <c r="T38" s="10">
        <v>7034</v>
      </c>
      <c r="U38" s="10">
        <f t="shared" si="8"/>
        <v>0</v>
      </c>
      <c r="W38" s="10">
        <f t="shared" si="10"/>
        <v>6.0001706047939946E-2</v>
      </c>
      <c r="AA38">
        <f t="shared" si="15"/>
        <v>0</v>
      </c>
      <c r="AC38">
        <v>0</v>
      </c>
    </row>
  </sheetData>
  <mergeCells count="2">
    <mergeCell ref="C1:E1"/>
    <mergeCell ref="P2:Q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"/>
  <sheetViews>
    <sheetView topLeftCell="A6" workbookViewId="0">
      <selection activeCell="B27" sqref="B27"/>
    </sheetView>
  </sheetViews>
  <sheetFormatPr baseColWidth="10" defaultRowHeight="15" x14ac:dyDescent="0.25"/>
  <sheetData>
    <row r="1" spans="1:2" ht="45" x14ac:dyDescent="0.25">
      <c r="A1" t="s">
        <v>53</v>
      </c>
      <c r="B1" s="10" t="s">
        <v>54</v>
      </c>
    </row>
    <row r="2" spans="1:2" x14ac:dyDescent="0.25">
      <c r="A2">
        <v>1962</v>
      </c>
      <c r="B2">
        <v>0.23</v>
      </c>
    </row>
    <row r="3" spans="1:2" x14ac:dyDescent="0.25">
      <c r="A3">
        <f>A2+1</f>
        <v>1963</v>
      </c>
      <c r="B3">
        <v>1.79</v>
      </c>
    </row>
    <row r="4" spans="1:2" x14ac:dyDescent="0.25">
      <c r="A4">
        <f t="shared" ref="A4:A64" si="0">A3+1</f>
        <v>1964</v>
      </c>
      <c r="B4">
        <v>1.34</v>
      </c>
    </row>
    <row r="5" spans="1:2" x14ac:dyDescent="0.25">
      <c r="A5">
        <f t="shared" si="0"/>
        <v>1965</v>
      </c>
      <c r="B5">
        <v>0.57999999999999996</v>
      </c>
    </row>
    <row r="6" spans="1:2" x14ac:dyDescent="0.25">
      <c r="A6">
        <f t="shared" si="0"/>
        <v>1966</v>
      </c>
      <c r="B6">
        <v>1.24</v>
      </c>
    </row>
    <row r="7" spans="1:2" x14ac:dyDescent="0.25">
      <c r="A7">
        <f t="shared" si="0"/>
        <v>1967</v>
      </c>
      <c r="B7">
        <v>0.97</v>
      </c>
    </row>
    <row r="8" spans="1:2" x14ac:dyDescent="0.25">
      <c r="A8">
        <f t="shared" si="0"/>
        <v>1968</v>
      </c>
      <c r="B8">
        <v>1.18</v>
      </c>
    </row>
    <row r="9" spans="1:2" x14ac:dyDescent="0.25">
      <c r="A9">
        <f t="shared" si="0"/>
        <v>1969</v>
      </c>
      <c r="B9">
        <v>2.67</v>
      </c>
    </row>
    <row r="10" spans="1:2" x14ac:dyDescent="0.25">
      <c r="A10">
        <f t="shared" si="0"/>
        <v>1970</v>
      </c>
      <c r="B10">
        <v>7.61</v>
      </c>
    </row>
    <row r="11" spans="1:2" x14ac:dyDescent="0.25">
      <c r="A11">
        <f t="shared" si="0"/>
        <v>1971</v>
      </c>
      <c r="B11">
        <v>10.27</v>
      </c>
    </row>
    <row r="12" spans="1:2" x14ac:dyDescent="0.25">
      <c r="A12">
        <f t="shared" si="0"/>
        <v>1972</v>
      </c>
      <c r="B12">
        <v>10.44</v>
      </c>
    </row>
    <row r="13" spans="1:2" x14ac:dyDescent="0.25">
      <c r="A13">
        <f t="shared" si="0"/>
        <v>1973</v>
      </c>
      <c r="B13">
        <v>10.199999999999999</v>
      </c>
    </row>
    <row r="14" spans="1:2" x14ac:dyDescent="0.25">
      <c r="A14">
        <f t="shared" si="0"/>
        <v>1974</v>
      </c>
      <c r="B14">
        <v>9.6999999999999993</v>
      </c>
    </row>
    <row r="15" spans="1:2" x14ac:dyDescent="0.25">
      <c r="A15">
        <f t="shared" si="0"/>
        <v>1975</v>
      </c>
      <c r="B15">
        <v>10.119999999999999</v>
      </c>
    </row>
    <row r="16" spans="1:2" x14ac:dyDescent="0.25">
      <c r="A16">
        <f t="shared" si="0"/>
        <v>1976</v>
      </c>
      <c r="B16">
        <v>10.99</v>
      </c>
    </row>
    <row r="17" spans="1:2" x14ac:dyDescent="0.25">
      <c r="A17">
        <f t="shared" si="0"/>
        <v>1977</v>
      </c>
      <c r="B17">
        <v>12.81</v>
      </c>
    </row>
    <row r="18" spans="1:2" x14ac:dyDescent="0.25">
      <c r="A18">
        <f t="shared" si="0"/>
        <v>1978</v>
      </c>
      <c r="B18">
        <v>11.15</v>
      </c>
    </row>
    <row r="19" spans="1:2" x14ac:dyDescent="0.25">
      <c r="A19">
        <f t="shared" si="0"/>
        <v>1979</v>
      </c>
      <c r="B19">
        <v>11.18</v>
      </c>
    </row>
    <row r="20" spans="1:2" x14ac:dyDescent="0.25">
      <c r="A20">
        <f t="shared" si="0"/>
        <v>1980</v>
      </c>
      <c r="B20">
        <v>11.8</v>
      </c>
    </row>
    <row r="21" spans="1:2" x14ac:dyDescent="0.25">
      <c r="A21">
        <f t="shared" si="0"/>
        <v>1981</v>
      </c>
      <c r="B21">
        <v>13.36</v>
      </c>
    </row>
    <row r="22" spans="1:2" x14ac:dyDescent="0.25">
      <c r="A22">
        <f t="shared" si="0"/>
        <v>1982</v>
      </c>
      <c r="B22">
        <v>14.44</v>
      </c>
    </row>
    <row r="23" spans="1:2" x14ac:dyDescent="0.25">
      <c r="A23">
        <f t="shared" si="0"/>
        <v>1983</v>
      </c>
      <c r="B23">
        <v>14.53</v>
      </c>
    </row>
    <row r="24" spans="1:2" x14ac:dyDescent="0.25">
      <c r="A24">
        <f t="shared" si="0"/>
        <v>1984</v>
      </c>
      <c r="B24">
        <v>14.11</v>
      </c>
    </row>
    <row r="25" spans="1:2" x14ac:dyDescent="0.25">
      <c r="A25">
        <f t="shared" si="0"/>
        <v>1985</v>
      </c>
      <c r="B25">
        <v>16.8</v>
      </c>
    </row>
    <row r="26" spans="1:2" x14ac:dyDescent="0.25">
      <c r="A26">
        <f t="shared" si="0"/>
        <v>1986</v>
      </c>
      <c r="B26">
        <v>17.600000000000001</v>
      </c>
    </row>
    <row r="27" spans="1:2" x14ac:dyDescent="0.25">
      <c r="A27">
        <f t="shared" si="0"/>
        <v>1987</v>
      </c>
    </row>
    <row r="28" spans="1:2" x14ac:dyDescent="0.25">
      <c r="A28">
        <f t="shared" si="0"/>
        <v>1988</v>
      </c>
    </row>
    <row r="29" spans="1:2" x14ac:dyDescent="0.25">
      <c r="A29">
        <f t="shared" si="0"/>
        <v>1989</v>
      </c>
    </row>
    <row r="30" spans="1:2" x14ac:dyDescent="0.25">
      <c r="A30">
        <f t="shared" si="0"/>
        <v>1990</v>
      </c>
    </row>
    <row r="31" spans="1:2" x14ac:dyDescent="0.25">
      <c r="A31">
        <f t="shared" si="0"/>
        <v>1991</v>
      </c>
    </row>
    <row r="32" spans="1:2" x14ac:dyDescent="0.25">
      <c r="A32">
        <f t="shared" si="0"/>
        <v>1992</v>
      </c>
    </row>
    <row r="33" spans="1:1" x14ac:dyDescent="0.25">
      <c r="A33">
        <f t="shared" si="0"/>
        <v>1993</v>
      </c>
    </row>
    <row r="34" spans="1:1" x14ac:dyDescent="0.25">
      <c r="A34">
        <f t="shared" si="0"/>
        <v>1994</v>
      </c>
    </row>
    <row r="35" spans="1:1" x14ac:dyDescent="0.25">
      <c r="A35">
        <f t="shared" si="0"/>
        <v>1995</v>
      </c>
    </row>
    <row r="36" spans="1:1" x14ac:dyDescent="0.25">
      <c r="A36">
        <f t="shared" si="0"/>
        <v>1996</v>
      </c>
    </row>
    <row r="37" spans="1:1" x14ac:dyDescent="0.25">
      <c r="A37">
        <f t="shared" si="0"/>
        <v>1997</v>
      </c>
    </row>
    <row r="38" spans="1:1" x14ac:dyDescent="0.25">
      <c r="A38">
        <f t="shared" si="0"/>
        <v>1998</v>
      </c>
    </row>
    <row r="39" spans="1:1" x14ac:dyDescent="0.25">
      <c r="A39">
        <f t="shared" si="0"/>
        <v>1999</v>
      </c>
    </row>
    <row r="40" spans="1:1" x14ac:dyDescent="0.25">
      <c r="A40">
        <f t="shared" si="0"/>
        <v>2000</v>
      </c>
    </row>
    <row r="41" spans="1:1" x14ac:dyDescent="0.25">
      <c r="A41">
        <f t="shared" si="0"/>
        <v>2001</v>
      </c>
    </row>
    <row r="42" spans="1:1" x14ac:dyDescent="0.25">
      <c r="A42">
        <f t="shared" si="0"/>
        <v>2002</v>
      </c>
    </row>
    <row r="43" spans="1:1" x14ac:dyDescent="0.25">
      <c r="A43">
        <f t="shared" si="0"/>
        <v>2003</v>
      </c>
    </row>
    <row r="44" spans="1:1" x14ac:dyDescent="0.25">
      <c r="A44">
        <f t="shared" si="0"/>
        <v>2004</v>
      </c>
    </row>
    <row r="45" spans="1:1" x14ac:dyDescent="0.25">
      <c r="A45">
        <f t="shared" si="0"/>
        <v>2005</v>
      </c>
    </row>
    <row r="46" spans="1:1" x14ac:dyDescent="0.25">
      <c r="A46">
        <f t="shared" si="0"/>
        <v>2006</v>
      </c>
    </row>
    <row r="47" spans="1:1" x14ac:dyDescent="0.25">
      <c r="A47">
        <f t="shared" si="0"/>
        <v>2007</v>
      </c>
    </row>
    <row r="48" spans="1:1" x14ac:dyDescent="0.25">
      <c r="A48">
        <f t="shared" si="0"/>
        <v>2008</v>
      </c>
    </row>
    <row r="49" spans="1:1" x14ac:dyDescent="0.25">
      <c r="A49">
        <f t="shared" si="0"/>
        <v>2009</v>
      </c>
    </row>
    <row r="50" spans="1:1" x14ac:dyDescent="0.25">
      <c r="A50">
        <f t="shared" si="0"/>
        <v>2010</v>
      </c>
    </row>
    <row r="51" spans="1:1" x14ac:dyDescent="0.25">
      <c r="A51">
        <f t="shared" si="0"/>
        <v>2011</v>
      </c>
    </row>
    <row r="52" spans="1:1" x14ac:dyDescent="0.25">
      <c r="A52">
        <f t="shared" si="0"/>
        <v>2012</v>
      </c>
    </row>
    <row r="53" spans="1:1" x14ac:dyDescent="0.25">
      <c r="A53">
        <f t="shared" si="0"/>
        <v>2013</v>
      </c>
    </row>
    <row r="54" spans="1:1" x14ac:dyDescent="0.25">
      <c r="A54">
        <f t="shared" si="0"/>
        <v>2014</v>
      </c>
    </row>
    <row r="55" spans="1:1" x14ac:dyDescent="0.25">
      <c r="A55">
        <f t="shared" si="0"/>
        <v>2015</v>
      </c>
    </row>
    <row r="56" spans="1:1" x14ac:dyDescent="0.25">
      <c r="A56">
        <f t="shared" si="0"/>
        <v>2016</v>
      </c>
    </row>
    <row r="57" spans="1:1" x14ac:dyDescent="0.25">
      <c r="A57">
        <f t="shared" si="0"/>
        <v>2017</v>
      </c>
    </row>
    <row r="58" spans="1:1" x14ac:dyDescent="0.25">
      <c r="A58">
        <f t="shared" si="0"/>
        <v>2018</v>
      </c>
    </row>
    <row r="59" spans="1:1" x14ac:dyDescent="0.25">
      <c r="A59">
        <f t="shared" si="0"/>
        <v>2019</v>
      </c>
    </row>
    <row r="60" spans="1:1" x14ac:dyDescent="0.25">
      <c r="A60">
        <f t="shared" si="0"/>
        <v>2020</v>
      </c>
    </row>
    <row r="61" spans="1:1" x14ac:dyDescent="0.25">
      <c r="A61">
        <f t="shared" si="0"/>
        <v>2021</v>
      </c>
    </row>
    <row r="62" spans="1:1" x14ac:dyDescent="0.25">
      <c r="A62">
        <f t="shared" si="0"/>
        <v>2022</v>
      </c>
    </row>
    <row r="63" spans="1:1" x14ac:dyDescent="0.25">
      <c r="A63">
        <f t="shared" si="0"/>
        <v>2023</v>
      </c>
    </row>
    <row r="64" spans="1:1" x14ac:dyDescent="0.25">
      <c r="A64">
        <f t="shared" si="0"/>
        <v>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1"/>
  <sheetViews>
    <sheetView workbookViewId="0">
      <selection activeCell="A19" sqref="A19"/>
    </sheetView>
  </sheetViews>
  <sheetFormatPr baseColWidth="10" defaultRowHeight="15" x14ac:dyDescent="0.25"/>
  <sheetData>
    <row r="1" spans="1:8" x14ac:dyDescent="0.25">
      <c r="B1" t="s">
        <v>55</v>
      </c>
      <c r="C1" t="s">
        <v>56</v>
      </c>
    </row>
    <row r="2" spans="1:8" ht="30" x14ac:dyDescent="0.25">
      <c r="B2" s="10" t="s">
        <v>57</v>
      </c>
      <c r="D2" t="s">
        <v>58</v>
      </c>
      <c r="E2" t="s">
        <v>0</v>
      </c>
      <c r="H2" t="s">
        <v>56</v>
      </c>
    </row>
    <row r="3" spans="1:8" x14ac:dyDescent="0.25">
      <c r="A3">
        <v>1924</v>
      </c>
      <c r="B3">
        <v>0.44107256492410746</v>
      </c>
      <c r="E3" s="33">
        <v>713940</v>
      </c>
    </row>
    <row r="4" spans="1:8" x14ac:dyDescent="0.25">
      <c r="A4">
        <f>A3+1</f>
        <v>1925</v>
      </c>
      <c r="B4">
        <v>0.30086692576769658</v>
      </c>
      <c r="E4" s="33">
        <v>620373</v>
      </c>
    </row>
    <row r="5" spans="1:8" x14ac:dyDescent="0.25">
      <c r="A5">
        <f t="shared" ref="A5:A68" si="0">A4+1</f>
        <v>1926</v>
      </c>
      <c r="B5">
        <v>0.31421241320782822</v>
      </c>
      <c r="E5" s="33">
        <v>770874</v>
      </c>
    </row>
    <row r="6" spans="1:8" x14ac:dyDescent="0.25">
      <c r="A6">
        <f t="shared" si="0"/>
        <v>1927</v>
      </c>
      <c r="B6">
        <v>0.32307572461824619</v>
      </c>
      <c r="E6" s="33">
        <v>901129</v>
      </c>
    </row>
    <row r="7" spans="1:8" x14ac:dyDescent="0.25">
      <c r="A7">
        <f t="shared" si="0"/>
        <v>1928</v>
      </c>
      <c r="B7">
        <v>0.3006980304186232</v>
      </c>
      <c r="E7" s="33">
        <v>901474</v>
      </c>
    </row>
    <row r="8" spans="1:8" x14ac:dyDescent="0.25">
      <c r="A8">
        <f t="shared" si="0"/>
        <v>1929</v>
      </c>
      <c r="B8">
        <v>0.27601792613499598</v>
      </c>
      <c r="E8" s="33">
        <v>1007323</v>
      </c>
    </row>
    <row r="9" spans="1:8" x14ac:dyDescent="0.25">
      <c r="A9">
        <f t="shared" si="0"/>
        <v>1930</v>
      </c>
      <c r="B9">
        <v>0.29347287175184045</v>
      </c>
      <c r="E9" s="33">
        <v>898011</v>
      </c>
    </row>
    <row r="10" spans="1:8" x14ac:dyDescent="0.25">
      <c r="A10">
        <f t="shared" si="0"/>
        <v>1931</v>
      </c>
      <c r="B10">
        <v>0.3107217340039673</v>
      </c>
      <c r="E10" s="33">
        <v>851081</v>
      </c>
    </row>
    <row r="11" spans="1:8" x14ac:dyDescent="0.25">
      <c r="A11">
        <f t="shared" si="0"/>
        <v>1932</v>
      </c>
      <c r="B11">
        <v>0.35735308230603929</v>
      </c>
      <c r="E11" s="33">
        <v>785159</v>
      </c>
    </row>
    <row r="12" spans="1:8" x14ac:dyDescent="0.25">
      <c r="A12">
        <f t="shared" si="0"/>
        <v>1933</v>
      </c>
      <c r="B12">
        <v>0.45233165213622811</v>
      </c>
      <c r="E12" s="33">
        <v>905656</v>
      </c>
    </row>
    <row r="13" spans="1:8" x14ac:dyDescent="0.25">
      <c r="A13">
        <f t="shared" si="0"/>
        <v>1934</v>
      </c>
      <c r="B13">
        <v>0.47616115349893356</v>
      </c>
      <c r="E13" s="33">
        <v>908065</v>
      </c>
    </row>
    <row r="14" spans="1:8" x14ac:dyDescent="0.25">
      <c r="A14">
        <f t="shared" si="0"/>
        <v>1935</v>
      </c>
      <c r="B14">
        <v>0.42527499307641309</v>
      </c>
      <c r="E14" s="33">
        <v>993942</v>
      </c>
    </row>
    <row r="15" spans="1:8" x14ac:dyDescent="0.25">
      <c r="A15">
        <f t="shared" si="0"/>
        <v>1936</v>
      </c>
      <c r="B15">
        <v>0.53970341909655994</v>
      </c>
      <c r="E15" s="33">
        <v>1098513</v>
      </c>
    </row>
    <row r="16" spans="1:8" x14ac:dyDescent="0.25">
      <c r="A16">
        <f t="shared" si="0"/>
        <v>1937</v>
      </c>
      <c r="B16">
        <v>0.48355935071066397</v>
      </c>
      <c r="E16" s="33">
        <v>1277653</v>
      </c>
    </row>
    <row r="17" spans="1:6" x14ac:dyDescent="0.25">
      <c r="A17">
        <f t="shared" si="0"/>
        <v>1938</v>
      </c>
      <c r="B17">
        <v>0.53037745672908609</v>
      </c>
      <c r="E17" s="33">
        <v>1213254</v>
      </c>
    </row>
    <row r="18" spans="1:6" x14ac:dyDescent="0.25">
      <c r="A18">
        <f t="shared" si="0"/>
        <v>1939</v>
      </c>
      <c r="B18">
        <v>0.60682781298403965</v>
      </c>
      <c r="E18" s="33">
        <v>1264256</v>
      </c>
    </row>
    <row r="19" spans="1:6" x14ac:dyDescent="0.25">
      <c r="A19">
        <f t="shared" si="0"/>
        <v>1940</v>
      </c>
      <c r="B19">
        <v>0.66968382949539362</v>
      </c>
      <c r="E19" s="33">
        <v>1503176</v>
      </c>
    </row>
    <row r="20" spans="1:6" x14ac:dyDescent="0.25">
      <c r="A20">
        <f t="shared" si="0"/>
        <v>1941</v>
      </c>
      <c r="B20">
        <v>0.60711711144972913</v>
      </c>
      <c r="E20" s="33">
        <v>1404182</v>
      </c>
    </row>
    <row r="21" spans="1:6" x14ac:dyDescent="0.25">
      <c r="A21">
        <f t="shared" si="0"/>
        <v>1942</v>
      </c>
      <c r="B21">
        <v>0.63248520153656484</v>
      </c>
      <c r="E21" s="33">
        <v>1385479</v>
      </c>
    </row>
    <row r="22" spans="1:6" x14ac:dyDescent="0.25">
      <c r="A22">
        <f t="shared" si="0"/>
        <v>1943</v>
      </c>
      <c r="B22">
        <v>0.90231041660974776</v>
      </c>
      <c r="E22" s="33">
        <v>1505613</v>
      </c>
    </row>
    <row r="23" spans="1:6" x14ac:dyDescent="0.25">
      <c r="A23">
        <f t="shared" si="0"/>
        <v>1944</v>
      </c>
      <c r="B23">
        <v>1.1200035397773895</v>
      </c>
      <c r="E23" s="33">
        <v>1677904</v>
      </c>
    </row>
    <row r="24" spans="1:6" x14ac:dyDescent="0.25">
      <c r="A24">
        <f t="shared" si="0"/>
        <v>1945</v>
      </c>
      <c r="B24">
        <v>1.2946699257069101</v>
      </c>
      <c r="E24" s="33">
        <v>1713655</v>
      </c>
    </row>
    <row r="25" spans="1:6" x14ac:dyDescent="0.25">
      <c r="A25">
        <f t="shared" si="0"/>
        <v>1946</v>
      </c>
      <c r="B25">
        <v>1.1071189573929114</v>
      </c>
      <c r="E25" s="33">
        <v>1733424</v>
      </c>
    </row>
    <row r="26" spans="1:6" x14ac:dyDescent="0.25">
      <c r="A26">
        <f t="shared" si="0"/>
        <v>1947</v>
      </c>
      <c r="B26">
        <v>1.222160662471317</v>
      </c>
      <c r="E26" s="33">
        <v>1856987</v>
      </c>
    </row>
    <row r="27" spans="1:6" x14ac:dyDescent="0.25">
      <c r="A27">
        <f t="shared" si="0"/>
        <v>1948</v>
      </c>
      <c r="B27">
        <v>1.1910260234710268</v>
      </c>
      <c r="E27" s="33">
        <v>2020185</v>
      </c>
    </row>
    <row r="28" spans="1:6" x14ac:dyDescent="0.25">
      <c r="A28">
        <f t="shared" si="0"/>
        <v>1949</v>
      </c>
      <c r="B28">
        <v>1.2087753915899053</v>
      </c>
      <c r="C28">
        <f>F28/F$29</f>
        <v>1.0518154250542955</v>
      </c>
      <c r="D28">
        <v>37312</v>
      </c>
      <c r="E28" s="33">
        <v>1841940</v>
      </c>
      <c r="F28">
        <f>E28/D28</f>
        <v>49.36588765008576</v>
      </c>
    </row>
    <row r="29" spans="1:6" x14ac:dyDescent="0.25">
      <c r="A29">
        <f t="shared" si="0"/>
        <v>1950</v>
      </c>
      <c r="B29">
        <v>1</v>
      </c>
      <c r="C29">
        <f>F29/F$29</f>
        <v>1</v>
      </c>
      <c r="D29">
        <v>42050</v>
      </c>
      <c r="E29" s="33">
        <v>1973574</v>
      </c>
      <c r="F29">
        <f t="shared" ref="F29:F92" si="1">E29/D29</f>
        <v>46.933983353151014</v>
      </c>
    </row>
    <row r="30" spans="1:6" x14ac:dyDescent="0.25">
      <c r="A30">
        <f t="shared" si="0"/>
        <v>1951</v>
      </c>
      <c r="B30">
        <v>0.94464534336993355</v>
      </c>
      <c r="C30">
        <f t="shared" ref="C30:C93" si="2">F30/F$29</f>
        <v>1.0973330504367005</v>
      </c>
      <c r="D30">
        <v>43643</v>
      </c>
      <c r="E30" s="33">
        <v>2247711</v>
      </c>
      <c r="F30">
        <f t="shared" si="1"/>
        <v>51.502211122058519</v>
      </c>
    </row>
    <row r="31" spans="1:6" x14ac:dyDescent="0.25">
      <c r="A31">
        <f t="shared" si="0"/>
        <v>1952</v>
      </c>
      <c r="B31">
        <v>0.76130676660702046</v>
      </c>
      <c r="C31">
        <f t="shared" si="2"/>
        <v>1.0948195499709981</v>
      </c>
      <c r="D31">
        <v>44563</v>
      </c>
      <c r="E31" s="33">
        <v>2289836</v>
      </c>
      <c r="F31">
        <f t="shared" si="1"/>
        <v>51.384242533043107</v>
      </c>
    </row>
    <row r="32" spans="1:6" x14ac:dyDescent="0.25">
      <c r="A32">
        <f t="shared" si="0"/>
        <v>1953</v>
      </c>
      <c r="B32">
        <v>0.81338950549159716</v>
      </c>
      <c r="C32">
        <f t="shared" si="2"/>
        <v>1.0519736501265116</v>
      </c>
      <c r="D32">
        <v>47740</v>
      </c>
      <c r="E32" s="33">
        <v>2357082</v>
      </c>
      <c r="F32">
        <f t="shared" si="1"/>
        <v>49.373313782991204</v>
      </c>
    </row>
    <row r="33" spans="1:8" x14ac:dyDescent="0.25">
      <c r="A33">
        <f t="shared" si="0"/>
        <v>1954</v>
      </c>
      <c r="B33">
        <v>0.99025935291281453</v>
      </c>
      <c r="C33">
        <f t="shared" si="2"/>
        <v>0.96508140002948151</v>
      </c>
      <c r="D33">
        <v>51109</v>
      </c>
      <c r="E33" s="33">
        <v>2314988</v>
      </c>
      <c r="F33">
        <f t="shared" si="1"/>
        <v>45.295114363419358</v>
      </c>
      <c r="G33">
        <v>1.2746841106290672</v>
      </c>
      <c r="H33">
        <v>0.71904761904761916</v>
      </c>
    </row>
    <row r="34" spans="1:8" x14ac:dyDescent="0.25">
      <c r="A34">
        <f t="shared" si="0"/>
        <v>1955</v>
      </c>
      <c r="B34">
        <v>1.096164660136445</v>
      </c>
      <c r="C34">
        <f t="shared" si="2"/>
        <v>0.95982815134008437</v>
      </c>
      <c r="D34">
        <v>55150</v>
      </c>
      <c r="E34" s="33">
        <v>2484428</v>
      </c>
      <c r="F34">
        <f t="shared" si="1"/>
        <v>45.048558476881233</v>
      </c>
      <c r="G34">
        <v>1.2898396276595745</v>
      </c>
      <c r="H34">
        <v>0.75262177390039986</v>
      </c>
    </row>
    <row r="35" spans="1:8" x14ac:dyDescent="0.25">
      <c r="A35">
        <f t="shared" si="0"/>
        <v>1956</v>
      </c>
      <c r="B35">
        <v>0.95123255156310549</v>
      </c>
      <c r="C35">
        <f t="shared" si="2"/>
        <v>0.97542768360105225</v>
      </c>
      <c r="D35">
        <v>57170</v>
      </c>
      <c r="E35" s="33">
        <v>2617283</v>
      </c>
      <c r="F35">
        <f t="shared" si="1"/>
        <v>45.780706664334438</v>
      </c>
      <c r="G35">
        <v>1.2529801778907244</v>
      </c>
      <c r="H35">
        <v>0.75191282804712933</v>
      </c>
    </row>
    <row r="36" spans="1:8" x14ac:dyDescent="0.25">
      <c r="A36">
        <f t="shared" si="0"/>
        <v>1957</v>
      </c>
      <c r="B36">
        <v>0.98613410923280964</v>
      </c>
      <c r="C36">
        <f t="shared" si="2"/>
        <v>1.0723542952140002</v>
      </c>
      <c r="D36">
        <v>51995</v>
      </c>
      <c r="E36" s="33">
        <v>2616901</v>
      </c>
      <c r="F36">
        <f t="shared" si="1"/>
        <v>50.329858640253867</v>
      </c>
      <c r="G36">
        <v>1.3505128846634977</v>
      </c>
      <c r="H36">
        <v>0.73006109297849187</v>
      </c>
    </row>
    <row r="37" spans="1:8" x14ac:dyDescent="0.25">
      <c r="A37">
        <f t="shared" si="0"/>
        <v>1958</v>
      </c>
      <c r="B37">
        <v>0.89790935920978154</v>
      </c>
      <c r="C37">
        <f t="shared" si="2"/>
        <v>1.1115953657056252</v>
      </c>
      <c r="D37">
        <v>46941</v>
      </c>
      <c r="E37" s="33">
        <v>2448987</v>
      </c>
      <c r="F37">
        <f t="shared" si="1"/>
        <v>52.171598389467633</v>
      </c>
      <c r="G37">
        <v>1.3597985128328136</v>
      </c>
      <c r="H37">
        <v>0.67609385783298837</v>
      </c>
    </row>
    <row r="38" spans="1:8" x14ac:dyDescent="0.25">
      <c r="A38">
        <f t="shared" si="0"/>
        <v>1959</v>
      </c>
      <c r="B38">
        <v>0.75542107916971246</v>
      </c>
      <c r="C38">
        <f t="shared" si="2"/>
        <v>1.1533242495470977</v>
      </c>
      <c r="D38">
        <v>47563</v>
      </c>
      <c r="E38" s="33">
        <v>2574590</v>
      </c>
      <c r="F38">
        <f t="shared" si="1"/>
        <v>54.130101129028866</v>
      </c>
      <c r="G38">
        <v>1.6187756966651439</v>
      </c>
      <c r="H38">
        <v>0.70100193307740477</v>
      </c>
    </row>
    <row r="39" spans="1:8" x14ac:dyDescent="0.25">
      <c r="A39">
        <f t="shared" si="0"/>
        <v>1960</v>
      </c>
      <c r="B39">
        <v>0.5324113280803664</v>
      </c>
      <c r="C39">
        <f t="shared" si="2"/>
        <v>1.2026320046171186</v>
      </c>
      <c r="D39">
        <v>45619</v>
      </c>
      <c r="E39" s="33">
        <v>2574933</v>
      </c>
      <c r="F39">
        <f t="shared" si="1"/>
        <v>56.444310484666474</v>
      </c>
      <c r="G39">
        <v>1.9528755529909598</v>
      </c>
      <c r="H39">
        <v>0.68965031020868595</v>
      </c>
    </row>
    <row r="40" spans="1:8" x14ac:dyDescent="0.25">
      <c r="A40">
        <f t="shared" si="0"/>
        <v>1961</v>
      </c>
      <c r="B40">
        <v>0.51492218647266441</v>
      </c>
      <c r="C40">
        <f t="shared" si="2"/>
        <v>1.2622711475188242</v>
      </c>
      <c r="D40">
        <v>44254</v>
      </c>
      <c r="E40" s="33">
        <v>2621758</v>
      </c>
      <c r="F40">
        <f t="shared" si="1"/>
        <v>59.243413024811318</v>
      </c>
      <c r="G40">
        <v>2.1189837462521699</v>
      </c>
      <c r="H40">
        <v>0.69942510337468322</v>
      </c>
    </row>
    <row r="41" spans="1:8" x14ac:dyDescent="0.25">
      <c r="A41">
        <f t="shared" si="0"/>
        <v>1962</v>
      </c>
      <c r="B41">
        <v>0.75309879044696515</v>
      </c>
      <c r="C41">
        <f t="shared" si="2"/>
        <v>1.2912786521261632</v>
      </c>
      <c r="D41">
        <v>44158</v>
      </c>
      <c r="E41" s="33">
        <v>2676189</v>
      </c>
      <c r="F41">
        <f t="shared" si="1"/>
        <v>60.604850763168621</v>
      </c>
      <c r="G41">
        <v>2.2308901271610231</v>
      </c>
      <c r="H41">
        <v>0.71273569830616812</v>
      </c>
    </row>
    <row r="42" spans="1:8" x14ac:dyDescent="0.25">
      <c r="A42">
        <f t="shared" si="0"/>
        <v>1963</v>
      </c>
      <c r="B42">
        <v>1.1985597810370041</v>
      </c>
      <c r="C42">
        <f t="shared" si="2"/>
        <v>1.4144007562332754</v>
      </c>
      <c r="D42">
        <v>41467</v>
      </c>
      <c r="E42" s="33">
        <v>2752723</v>
      </c>
      <c r="F42">
        <f t="shared" si="1"/>
        <v>66.383461547736758</v>
      </c>
      <c r="G42">
        <v>2.2088100686498855</v>
      </c>
      <c r="H42">
        <v>0.74186272131942754</v>
      </c>
    </row>
    <row r="43" spans="1:8" x14ac:dyDescent="0.25">
      <c r="A43">
        <f t="shared" si="0"/>
        <v>1964</v>
      </c>
      <c r="B43">
        <v>2.0027462425366975</v>
      </c>
      <c r="C43">
        <f t="shared" si="2"/>
        <v>1.403955436823042</v>
      </c>
      <c r="D43">
        <v>42293</v>
      </c>
      <c r="E43" s="33">
        <v>2786822</v>
      </c>
      <c r="F43">
        <f t="shared" si="1"/>
        <v>65.893221100418515</v>
      </c>
      <c r="G43">
        <v>2.1585431898185758</v>
      </c>
      <c r="H43">
        <v>0.75021865889212824</v>
      </c>
    </row>
    <row r="44" spans="1:8" x14ac:dyDescent="0.25">
      <c r="A44">
        <f t="shared" si="0"/>
        <v>1965</v>
      </c>
      <c r="B44">
        <v>1.7403958266725947</v>
      </c>
      <c r="C44">
        <f t="shared" si="2"/>
        <v>1.5653142473370503</v>
      </c>
      <c r="D44">
        <v>38773</v>
      </c>
      <c r="E44" s="33">
        <v>2848514</v>
      </c>
      <c r="F44">
        <f t="shared" si="1"/>
        <v>73.466432826967221</v>
      </c>
      <c r="G44">
        <v>2.1229619565217392</v>
      </c>
      <c r="H44">
        <v>0.76763413911121892</v>
      </c>
    </row>
    <row r="45" spans="1:8" x14ac:dyDescent="0.25">
      <c r="A45">
        <f t="shared" si="0"/>
        <v>1966</v>
      </c>
      <c r="B45">
        <v>1.432566988998847</v>
      </c>
      <c r="C45">
        <f t="shared" si="2"/>
        <v>1.773062397462732</v>
      </c>
      <c r="D45">
        <v>36384</v>
      </c>
      <c r="E45" s="33">
        <v>3027763</v>
      </c>
      <c r="F45">
        <f t="shared" si="1"/>
        <v>83.216881046613892</v>
      </c>
      <c r="G45">
        <v>3.0587695133149677</v>
      </c>
      <c r="H45">
        <v>0.82432818753573478</v>
      </c>
    </row>
    <row r="46" spans="1:8" x14ac:dyDescent="0.25">
      <c r="A46">
        <f t="shared" si="0"/>
        <v>1967</v>
      </c>
      <c r="B46">
        <v>1.9268126767850902</v>
      </c>
      <c r="C46">
        <f t="shared" si="2"/>
        <v>2.1255904068108427</v>
      </c>
      <c r="D46">
        <v>32234</v>
      </c>
      <c r="E46" s="33">
        <v>3215742</v>
      </c>
      <c r="F46">
        <f t="shared" si="1"/>
        <v>99.76242476887758</v>
      </c>
      <c r="G46">
        <v>3.4348153730218538</v>
      </c>
      <c r="H46">
        <v>0.90339935384183168</v>
      </c>
    </row>
    <row r="47" spans="1:8" x14ac:dyDescent="0.25">
      <c r="A47">
        <f t="shared" si="0"/>
        <v>1968</v>
      </c>
      <c r="B47">
        <v>2.4322250392059703</v>
      </c>
      <c r="C47">
        <f t="shared" si="2"/>
        <v>2.3180597483313319</v>
      </c>
      <c r="D47">
        <v>30599</v>
      </c>
      <c r="E47" s="33">
        <v>3329042</v>
      </c>
      <c r="F47">
        <f t="shared" si="1"/>
        <v>108.79577763979215</v>
      </c>
      <c r="G47">
        <v>3.6987393400074158</v>
      </c>
      <c r="H47">
        <v>0.95124634691421694</v>
      </c>
    </row>
    <row r="48" spans="1:8" x14ac:dyDescent="0.25">
      <c r="A48">
        <f t="shared" si="0"/>
        <v>1969</v>
      </c>
      <c r="B48">
        <v>3.1238521922852311</v>
      </c>
      <c r="C48">
        <f t="shared" si="2"/>
        <v>2.231966027707565</v>
      </c>
      <c r="D48">
        <v>32187</v>
      </c>
      <c r="E48" s="33">
        <v>3371751</v>
      </c>
      <c r="F48">
        <f t="shared" si="1"/>
        <v>104.75505638922546</v>
      </c>
      <c r="G48">
        <v>3.8362084956408831</v>
      </c>
      <c r="H48">
        <v>0.98748608914660585</v>
      </c>
    </row>
    <row r="49" spans="1:8" x14ac:dyDescent="0.25">
      <c r="A49">
        <f t="shared" si="0"/>
        <v>1970</v>
      </c>
      <c r="B49">
        <v>2.5517217259988247</v>
      </c>
      <c r="C49">
        <f t="shared" si="2"/>
        <v>2.6756383306480722</v>
      </c>
      <c r="D49">
        <v>28010</v>
      </c>
      <c r="E49" s="33">
        <v>3517450</v>
      </c>
      <c r="F49">
        <f t="shared" si="1"/>
        <v>125.57836486968939</v>
      </c>
      <c r="G49">
        <v>4.2882866804433588</v>
      </c>
      <c r="H49">
        <v>1.0514766986518398</v>
      </c>
    </row>
    <row r="50" spans="1:8" x14ac:dyDescent="0.25">
      <c r="A50">
        <f t="shared" si="0"/>
        <v>1971</v>
      </c>
      <c r="B50">
        <v>2.6698560637893953</v>
      </c>
      <c r="C50">
        <f t="shared" si="2"/>
        <v>2.8160141732840769</v>
      </c>
      <c r="D50">
        <v>26133</v>
      </c>
      <c r="E50" s="33">
        <v>3453914</v>
      </c>
      <c r="F50">
        <f t="shared" si="1"/>
        <v>132.16676233115217</v>
      </c>
      <c r="G50">
        <v>4.6308580248614986</v>
      </c>
      <c r="H50">
        <v>1.060451014706334</v>
      </c>
    </row>
    <row r="51" spans="1:8" x14ac:dyDescent="0.25">
      <c r="A51">
        <f t="shared" si="0"/>
        <v>1972</v>
      </c>
      <c r="B51">
        <v>2.5849815089784092</v>
      </c>
      <c r="C51">
        <f t="shared" si="2"/>
        <v>2.6569662591578562</v>
      </c>
      <c r="D51">
        <v>27709</v>
      </c>
      <c r="E51" s="33">
        <v>3455368</v>
      </c>
      <c r="F51">
        <f t="shared" si="1"/>
        <v>124.70201017719874</v>
      </c>
      <c r="G51">
        <v>4.6403452915867147</v>
      </c>
      <c r="H51">
        <v>1.0767294713160855</v>
      </c>
    </row>
    <row r="52" spans="1:8" x14ac:dyDescent="0.25">
      <c r="A52">
        <f t="shared" si="0"/>
        <v>1973</v>
      </c>
      <c r="B52">
        <v>2.5878255850176033</v>
      </c>
      <c r="C52">
        <f t="shared" si="2"/>
        <v>2.6115666437398839</v>
      </c>
      <c r="D52">
        <v>27420</v>
      </c>
      <c r="E52" s="33">
        <v>3360903</v>
      </c>
      <c r="F52">
        <f t="shared" si="1"/>
        <v>122.57122538293217</v>
      </c>
      <c r="G52">
        <v>4.4407129179555174</v>
      </c>
      <c r="H52">
        <v>1.0733991249081793</v>
      </c>
    </row>
    <row r="53" spans="1:8" x14ac:dyDescent="0.25">
      <c r="A53">
        <f t="shared" si="0"/>
        <v>1974</v>
      </c>
      <c r="B53">
        <v>2.2840143974756764</v>
      </c>
      <c r="C53">
        <f t="shared" si="2"/>
        <v>2.0739780325476751</v>
      </c>
      <c r="D53">
        <v>32901</v>
      </c>
      <c r="E53" s="33">
        <v>3202585</v>
      </c>
      <c r="F53">
        <f t="shared" si="1"/>
        <v>97.340050454393477</v>
      </c>
      <c r="G53">
        <v>4.2639347123246285</v>
      </c>
      <c r="H53">
        <v>1.0207528526805636</v>
      </c>
    </row>
    <row r="54" spans="1:8" x14ac:dyDescent="0.25">
      <c r="A54">
        <f t="shared" si="0"/>
        <v>1975</v>
      </c>
      <c r="B54">
        <v>2.5754544409964306</v>
      </c>
      <c r="C54">
        <f t="shared" si="2"/>
        <v>1.6820157625901031</v>
      </c>
      <c r="D54">
        <v>38721</v>
      </c>
      <c r="E54" s="33">
        <v>3056779</v>
      </c>
      <c r="F54">
        <f t="shared" si="1"/>
        <v>78.943699801141506</v>
      </c>
      <c r="G54">
        <v>3.9871473628287633</v>
      </c>
      <c r="H54">
        <v>0.97043650793650793</v>
      </c>
    </row>
    <row r="55" spans="1:8" x14ac:dyDescent="0.25">
      <c r="A55">
        <f t="shared" si="0"/>
        <v>1976</v>
      </c>
      <c r="B55">
        <v>2.45985822982303</v>
      </c>
      <c r="C55">
        <f t="shared" si="2"/>
        <v>1.5521245352773001</v>
      </c>
      <c r="D55">
        <v>40855</v>
      </c>
      <c r="E55" s="33">
        <v>2976180</v>
      </c>
      <c r="F55">
        <f t="shared" si="1"/>
        <v>72.847387100722059</v>
      </c>
      <c r="G55">
        <v>3.8461786107696407</v>
      </c>
      <c r="H55">
        <v>0.94416770048032572</v>
      </c>
    </row>
    <row r="56" spans="1:8" x14ac:dyDescent="0.25">
      <c r="A56">
        <f t="shared" si="0"/>
        <v>1977</v>
      </c>
      <c r="B56">
        <v>2.2362985861040303</v>
      </c>
      <c r="C56">
        <f t="shared" si="2"/>
        <v>1.3983462925319059</v>
      </c>
      <c r="D56">
        <v>45852</v>
      </c>
      <c r="E56" s="33">
        <v>3009265</v>
      </c>
      <c r="F56">
        <f t="shared" si="1"/>
        <v>65.629961615632908</v>
      </c>
      <c r="G56">
        <v>4.0045789396718181</v>
      </c>
      <c r="H56">
        <v>0.94218246141323059</v>
      </c>
    </row>
    <row r="57" spans="1:8" x14ac:dyDescent="0.25">
      <c r="A57">
        <f t="shared" si="0"/>
        <v>1978</v>
      </c>
      <c r="B57">
        <v>1.9409872721567156</v>
      </c>
      <c r="C57">
        <f t="shared" si="2"/>
        <v>1.350418438282601</v>
      </c>
      <c r="D57">
        <v>50145</v>
      </c>
      <c r="E57" s="33">
        <v>3178216</v>
      </c>
      <c r="F57">
        <f t="shared" si="1"/>
        <v>63.380516502143784</v>
      </c>
      <c r="G57">
        <v>3.9988414590800643</v>
      </c>
      <c r="H57">
        <v>0.9757314789229683</v>
      </c>
    </row>
    <row r="58" spans="1:8" x14ac:dyDescent="0.25">
      <c r="A58">
        <f t="shared" si="0"/>
        <v>1979</v>
      </c>
      <c r="B58">
        <v>2.2395205567672001</v>
      </c>
      <c r="C58">
        <f t="shared" si="2"/>
        <v>1.2739304188327567</v>
      </c>
      <c r="D58">
        <v>52204</v>
      </c>
      <c r="E58" s="33">
        <v>3121310</v>
      </c>
      <c r="F58">
        <f t="shared" si="1"/>
        <v>59.790629070569302</v>
      </c>
      <c r="G58">
        <v>4.1147817325763887</v>
      </c>
      <c r="H58">
        <v>0.93309419185125397</v>
      </c>
    </row>
    <row r="59" spans="1:8" x14ac:dyDescent="0.25">
      <c r="A59">
        <f t="shared" si="0"/>
        <v>1980</v>
      </c>
      <c r="B59">
        <v>1.8720124289792934</v>
      </c>
      <c r="C59">
        <f t="shared" si="2"/>
        <v>0.94148021235523804</v>
      </c>
      <c r="D59">
        <v>71205</v>
      </c>
      <c r="E59" s="33">
        <v>3146365</v>
      </c>
      <c r="F59">
        <f t="shared" si="1"/>
        <v>44.187416614001826</v>
      </c>
      <c r="G59">
        <v>3.956967841111569</v>
      </c>
      <c r="H59">
        <v>0.90890539914262547</v>
      </c>
    </row>
    <row r="60" spans="1:8" x14ac:dyDescent="0.25">
      <c r="A60">
        <f t="shared" si="0"/>
        <v>1981</v>
      </c>
      <c r="B60">
        <v>2.4452868274064965</v>
      </c>
      <c r="C60">
        <f t="shared" si="2"/>
        <v>0.72385817672518671</v>
      </c>
      <c r="D60">
        <v>92090</v>
      </c>
      <c r="E60" s="33">
        <v>3128624</v>
      </c>
      <c r="F60">
        <f t="shared" si="1"/>
        <v>33.973547616462156</v>
      </c>
      <c r="G60">
        <v>3.9306580779583</v>
      </c>
      <c r="H60">
        <v>0.89161893362970568</v>
      </c>
    </row>
    <row r="61" spans="1:8" x14ac:dyDescent="0.25">
      <c r="A61">
        <f t="shared" si="0"/>
        <v>1982</v>
      </c>
      <c r="B61">
        <v>1.9181208069438398</v>
      </c>
      <c r="C61">
        <f t="shared" si="2"/>
        <v>0.792079292398567</v>
      </c>
      <c r="D61">
        <v>84914</v>
      </c>
      <c r="E61" s="33">
        <v>3156715</v>
      </c>
      <c r="F61">
        <f t="shared" si="1"/>
        <v>37.175436323809976</v>
      </c>
      <c r="G61">
        <v>3.7040934958063136</v>
      </c>
      <c r="H61">
        <v>0.86395320197044334</v>
      </c>
    </row>
    <row r="62" spans="1:8" x14ac:dyDescent="0.25">
      <c r="A62">
        <f t="shared" si="0"/>
        <v>1983</v>
      </c>
      <c r="B62">
        <v>1.7872075883528817</v>
      </c>
      <c r="C62">
        <f t="shared" si="2"/>
        <v>0.88427411047108839</v>
      </c>
      <c r="D62">
        <v>76405</v>
      </c>
      <c r="E62" s="33">
        <v>3170999</v>
      </c>
      <c r="F62">
        <f t="shared" si="1"/>
        <v>41.502506380472482</v>
      </c>
      <c r="G62">
        <v>3.492849439246104</v>
      </c>
      <c r="H62">
        <v>0.83474690041854216</v>
      </c>
    </row>
    <row r="63" spans="1:8" x14ac:dyDescent="0.25">
      <c r="A63">
        <f t="shared" si="0"/>
        <v>1984</v>
      </c>
      <c r="B63">
        <v>1.7659888433609812</v>
      </c>
      <c r="C63">
        <f t="shared" si="2"/>
        <v>0.80391652956209814</v>
      </c>
      <c r="D63">
        <v>86128</v>
      </c>
      <c r="E63" s="33">
        <v>3249696</v>
      </c>
      <c r="F63">
        <f t="shared" si="1"/>
        <v>37.731005015790451</v>
      </c>
      <c r="G63">
        <v>3.252749831466589</v>
      </c>
      <c r="H63">
        <v>0.8283707793369629</v>
      </c>
    </row>
    <row r="64" spans="1:8" x14ac:dyDescent="0.25">
      <c r="A64">
        <f t="shared" si="0"/>
        <v>1985</v>
      </c>
      <c r="B64">
        <v>1.7028025181772517</v>
      </c>
      <c r="C64">
        <f t="shared" si="2"/>
        <v>0.98549832056277398</v>
      </c>
      <c r="D64">
        <v>70796</v>
      </c>
      <c r="E64" s="33">
        <v>3274553</v>
      </c>
      <c r="F64">
        <f t="shared" si="1"/>
        <v>46.253361771851516</v>
      </c>
      <c r="G64">
        <v>3.0319352620722486</v>
      </c>
      <c r="H64">
        <v>0.80332057604082341</v>
      </c>
    </row>
    <row r="65" spans="1:8" x14ac:dyDescent="0.25">
      <c r="A65">
        <f t="shared" si="0"/>
        <v>1986</v>
      </c>
      <c r="B65">
        <v>2.2195097373395929</v>
      </c>
      <c r="C65">
        <f t="shared" si="2"/>
        <v>1.6622204425307534</v>
      </c>
      <c r="D65">
        <v>40611</v>
      </c>
      <c r="E65" s="33">
        <v>3168252</v>
      </c>
      <c r="F65">
        <f t="shared" si="1"/>
        <v>78.014626579005693</v>
      </c>
      <c r="G65">
        <v>3.062233804256608</v>
      </c>
      <c r="H65">
        <v>0.80720527911539142</v>
      </c>
    </row>
    <row r="66" spans="1:8" x14ac:dyDescent="0.25">
      <c r="A66">
        <f t="shared" si="0"/>
        <v>1987</v>
      </c>
      <c r="B66">
        <v>1.7277097316943184</v>
      </c>
      <c r="C66">
        <f t="shared" si="2"/>
        <v>1.8303788718091567</v>
      </c>
      <c r="D66">
        <v>35473</v>
      </c>
      <c r="E66" s="33">
        <v>3047378</v>
      </c>
      <c r="F66">
        <f t="shared" si="1"/>
        <v>85.906971499450293</v>
      </c>
      <c r="G66">
        <v>2.8475659368499797</v>
      </c>
      <c r="H66">
        <v>0.7801804915514593</v>
      </c>
    </row>
    <row r="67" spans="1:8" x14ac:dyDescent="0.25">
      <c r="A67">
        <f t="shared" si="0"/>
        <v>1988</v>
      </c>
      <c r="B67">
        <v>1.7447874301524582</v>
      </c>
      <c r="C67">
        <f t="shared" si="2"/>
        <v>1.9625499485578564</v>
      </c>
      <c r="D67">
        <v>32343</v>
      </c>
      <c r="E67" s="33">
        <v>2979123</v>
      </c>
      <c r="F67">
        <f t="shared" si="1"/>
        <v>92.110286615341806</v>
      </c>
      <c r="G67">
        <v>2.8283550462418066</v>
      </c>
      <c r="H67">
        <v>0.77059342255420693</v>
      </c>
    </row>
    <row r="68" spans="1:8" x14ac:dyDescent="0.25">
      <c r="A68">
        <f t="shared" si="0"/>
        <v>1989</v>
      </c>
      <c r="B68">
        <v>2.153447167125957</v>
      </c>
      <c r="C68">
        <f t="shared" si="2"/>
        <v>2.1154062843078769</v>
      </c>
      <c r="D68">
        <v>27988</v>
      </c>
      <c r="E68" s="33">
        <v>2778773</v>
      </c>
      <c r="F68">
        <f t="shared" si="1"/>
        <v>99.284443332856938</v>
      </c>
      <c r="G68">
        <v>2.8368960718173559</v>
      </c>
      <c r="H68">
        <v>0.73146042275395506</v>
      </c>
    </row>
    <row r="69" spans="1:8" x14ac:dyDescent="0.25">
      <c r="A69">
        <f t="shared" ref="A69:A111" si="3">A68+1</f>
        <v>1990</v>
      </c>
      <c r="B69">
        <v>2.0783776552912108</v>
      </c>
      <c r="C69">
        <f t="shared" si="2"/>
        <v>1.7838072022266624</v>
      </c>
      <c r="D69">
        <v>32067</v>
      </c>
      <c r="E69" s="33">
        <v>2684687</v>
      </c>
      <c r="F69">
        <f t="shared" si="1"/>
        <v>83.721177534537063</v>
      </c>
      <c r="G69">
        <v>2.9097864884171112</v>
      </c>
      <c r="H69">
        <v>0.70784554131730204</v>
      </c>
    </row>
    <row r="70" spans="1:8" x14ac:dyDescent="0.25">
      <c r="A70">
        <f t="shared" si="3"/>
        <v>1991</v>
      </c>
      <c r="B70">
        <v>1.8750719726165272</v>
      </c>
      <c r="C70">
        <f t="shared" si="2"/>
        <v>1.953318509817825</v>
      </c>
      <c r="D70">
        <v>29528</v>
      </c>
      <c r="E70" s="33">
        <v>2707039</v>
      </c>
      <c r="F70">
        <f t="shared" si="1"/>
        <v>91.677018423191541</v>
      </c>
      <c r="G70">
        <v>2.914599053714924</v>
      </c>
      <c r="H70">
        <v>0.69986169277700216</v>
      </c>
    </row>
    <row r="71" spans="1:8" x14ac:dyDescent="0.25">
      <c r="A71">
        <f t="shared" si="3"/>
        <v>1992</v>
      </c>
      <c r="B71">
        <v>2.7617832248356762</v>
      </c>
      <c r="C71">
        <f t="shared" si="2"/>
        <v>2.3687640761461157</v>
      </c>
      <c r="D71">
        <v>23608</v>
      </c>
      <c r="E71" s="33">
        <v>2624632</v>
      </c>
      <c r="F71">
        <f t="shared" si="1"/>
        <v>111.17553371738394</v>
      </c>
      <c r="G71">
        <v>4.0104625568139278</v>
      </c>
      <c r="H71">
        <v>0.69943215220992994</v>
      </c>
    </row>
    <row r="72" spans="1:8" x14ac:dyDescent="0.25">
      <c r="A72">
        <f t="shared" si="3"/>
        <v>1993</v>
      </c>
      <c r="B72">
        <v>2.25390749338868</v>
      </c>
      <c r="C72">
        <f t="shared" si="2"/>
        <v>2.0920869245266989</v>
      </c>
      <c r="D72">
        <v>25451</v>
      </c>
      <c r="E72" s="33">
        <v>2499033</v>
      </c>
      <c r="F72">
        <f t="shared" si="1"/>
        <v>98.189972889080977</v>
      </c>
      <c r="G72">
        <v>3.3396810283265888</v>
      </c>
      <c r="H72">
        <v>0.67926587301587305</v>
      </c>
    </row>
    <row r="73" spans="1:8" x14ac:dyDescent="0.25">
      <c r="A73">
        <f t="shared" si="3"/>
        <v>1994</v>
      </c>
      <c r="B73">
        <v>1.5002575498839716</v>
      </c>
      <c r="C73">
        <f t="shared" si="2"/>
        <v>2.3278499005062265</v>
      </c>
      <c r="D73">
        <v>22255</v>
      </c>
      <c r="E73" s="33">
        <v>2431476</v>
      </c>
      <c r="F73">
        <f t="shared" si="1"/>
        <v>109.25526847899349</v>
      </c>
      <c r="G73">
        <v>3.2451049748973069</v>
      </c>
      <c r="H73">
        <v>0.66318387607047402</v>
      </c>
    </row>
    <row r="74" spans="1:8" x14ac:dyDescent="0.25">
      <c r="A74">
        <f t="shared" si="3"/>
        <v>1995</v>
      </c>
      <c r="B74">
        <v>1.1168988084031752</v>
      </c>
      <c r="C74">
        <f t="shared" si="2"/>
        <v>2.3617373344744852</v>
      </c>
      <c r="D74">
        <v>21600</v>
      </c>
      <c r="E74" s="33">
        <v>2394268</v>
      </c>
      <c r="F74">
        <f t="shared" si="1"/>
        <v>110.84574074074074</v>
      </c>
      <c r="G74">
        <v>2.7539670339055426</v>
      </c>
      <c r="H74">
        <v>0.66213151927437641</v>
      </c>
    </row>
    <row r="75" spans="1:8" x14ac:dyDescent="0.25">
      <c r="A75">
        <f t="shared" si="3"/>
        <v>1996</v>
      </c>
      <c r="B75">
        <v>1.3441242118489636</v>
      </c>
      <c r="C75">
        <f t="shared" si="2"/>
        <v>2.1105080733837847</v>
      </c>
      <c r="D75">
        <v>23886</v>
      </c>
      <c r="E75" s="33">
        <v>2366017</v>
      </c>
      <c r="F75">
        <f t="shared" si="1"/>
        <v>99.054550782885372</v>
      </c>
      <c r="G75">
        <v>2.7432107609041703</v>
      </c>
      <c r="H75">
        <v>0.65254272440683592</v>
      </c>
    </row>
    <row r="76" spans="1:8" x14ac:dyDescent="0.25">
      <c r="A76">
        <f t="shared" si="3"/>
        <v>1997</v>
      </c>
      <c r="B76">
        <v>1.8551533010000945</v>
      </c>
      <c r="C76">
        <f t="shared" si="2"/>
        <v>1.8187943548743932</v>
      </c>
      <c r="D76">
        <v>27586</v>
      </c>
      <c r="E76" s="33">
        <v>2354831</v>
      </c>
      <c r="F76">
        <f t="shared" si="1"/>
        <v>85.363263974479807</v>
      </c>
      <c r="G76">
        <v>3.0828159821712831</v>
      </c>
      <c r="H76">
        <v>0.65236710158176126</v>
      </c>
    </row>
    <row r="77" spans="1:8" x14ac:dyDescent="0.25">
      <c r="A77">
        <f t="shared" si="3"/>
        <v>1998</v>
      </c>
      <c r="C77">
        <f t="shared" si="2"/>
        <v>2.1221142622346192</v>
      </c>
      <c r="D77">
        <v>22911</v>
      </c>
      <c r="E77" s="33">
        <v>2281919</v>
      </c>
      <c r="F77">
        <f t="shared" si="1"/>
        <v>99.599275457203959</v>
      </c>
      <c r="G77">
        <v>3.3102625109049089</v>
      </c>
      <c r="H77">
        <v>0.64451787832570751</v>
      </c>
    </row>
    <row r="78" spans="1:8" x14ac:dyDescent="0.25">
      <c r="A78">
        <f t="shared" si="3"/>
        <v>1999</v>
      </c>
      <c r="C78">
        <f t="shared" si="2"/>
        <v>2.4150902859256536</v>
      </c>
      <c r="D78">
        <v>18939</v>
      </c>
      <c r="E78" s="33">
        <v>2146732</v>
      </c>
      <c r="F78">
        <f t="shared" si="1"/>
        <v>113.34980727599134</v>
      </c>
      <c r="G78">
        <v>3.2798042320426082</v>
      </c>
      <c r="H78">
        <v>0.62403773475202051</v>
      </c>
    </row>
    <row r="79" spans="1:8" x14ac:dyDescent="0.25">
      <c r="A79">
        <f t="shared" si="3"/>
        <v>2000</v>
      </c>
      <c r="C79" t="e">
        <f t="shared" si="2"/>
        <v>#DIV/0!</v>
      </c>
      <c r="E79" s="33">
        <v>2130707</v>
      </c>
      <c r="F79" t="e">
        <f t="shared" si="1"/>
        <v>#DIV/0!</v>
      </c>
      <c r="G79">
        <v>3.0107233936679729</v>
      </c>
      <c r="H79">
        <v>0.63165982997443682</v>
      </c>
    </row>
    <row r="80" spans="1:8" x14ac:dyDescent="0.25">
      <c r="A80">
        <f t="shared" si="3"/>
        <v>2001</v>
      </c>
      <c r="C80" t="e">
        <f t="shared" si="2"/>
        <v>#DIV/0!</v>
      </c>
      <c r="E80" s="33">
        <v>2117511</v>
      </c>
      <c r="F80" t="e">
        <f t="shared" si="1"/>
        <v>#DIV/0!</v>
      </c>
      <c r="G80">
        <v>3.2604219185352261</v>
      </c>
      <c r="H80">
        <v>0.63413147648996704</v>
      </c>
    </row>
    <row r="81" spans="1:8" x14ac:dyDescent="0.25">
      <c r="A81">
        <f t="shared" si="3"/>
        <v>2002</v>
      </c>
      <c r="C81" t="e">
        <f t="shared" si="2"/>
        <v>#DIV/0!</v>
      </c>
      <c r="E81" s="33">
        <v>2096588</v>
      </c>
      <c r="F81" t="e">
        <f t="shared" si="1"/>
        <v>#DIV/0!</v>
      </c>
      <c r="G81">
        <v>3.0625312788094297</v>
      </c>
      <c r="H81">
        <v>0.62930656824796716</v>
      </c>
    </row>
    <row r="82" spans="1:8" x14ac:dyDescent="0.25">
      <c r="A82">
        <f t="shared" si="3"/>
        <v>2003</v>
      </c>
      <c r="C82" t="e">
        <f t="shared" si="2"/>
        <v>#DIV/0!</v>
      </c>
      <c r="E82" s="33">
        <v>2061995</v>
      </c>
      <c r="F82" t="e">
        <f t="shared" si="1"/>
        <v>#DIV/0!</v>
      </c>
      <c r="G82">
        <v>2.7702871642530016</v>
      </c>
      <c r="H82">
        <v>0.64159318048206937</v>
      </c>
    </row>
    <row r="83" spans="1:8" x14ac:dyDescent="0.25">
      <c r="A83">
        <f t="shared" si="3"/>
        <v>2004</v>
      </c>
      <c r="C83" t="e">
        <f t="shared" si="2"/>
        <v>#DIV/0!</v>
      </c>
      <c r="E83" s="33">
        <v>1991394</v>
      </c>
      <c r="F83" t="e">
        <f t="shared" si="1"/>
        <v>#DIV/0!</v>
      </c>
      <c r="G83">
        <v>2.6423437591007048</v>
      </c>
      <c r="H83">
        <v>0.61560379707438528</v>
      </c>
    </row>
    <row r="84" spans="1:8" x14ac:dyDescent="0.25">
      <c r="A84">
        <f t="shared" si="3"/>
        <v>2005</v>
      </c>
      <c r="C84" t="e">
        <f t="shared" si="2"/>
        <v>#DIV/0!</v>
      </c>
      <c r="E84" s="33">
        <v>1892095</v>
      </c>
      <c r="F84" t="e">
        <f t="shared" si="1"/>
        <v>#DIV/0!</v>
      </c>
      <c r="G84">
        <v>2.4028430566967955</v>
      </c>
      <c r="H84">
        <v>0.6024000764964621</v>
      </c>
    </row>
    <row r="85" spans="1:8" x14ac:dyDescent="0.25">
      <c r="A85">
        <f t="shared" si="3"/>
        <v>2006</v>
      </c>
      <c r="C85" t="e">
        <f t="shared" si="2"/>
        <v>#DIV/0!</v>
      </c>
      <c r="E85" s="33">
        <v>1856340</v>
      </c>
      <c r="F85" t="e">
        <f t="shared" si="1"/>
        <v>#DIV/0!</v>
      </c>
    </row>
    <row r="86" spans="1:8" x14ac:dyDescent="0.25">
      <c r="A86">
        <f t="shared" si="3"/>
        <v>2007</v>
      </c>
      <c r="C86" t="e">
        <f t="shared" si="2"/>
        <v>#DIV/0!</v>
      </c>
      <c r="E86" s="33">
        <v>1852990</v>
      </c>
      <c r="F86" t="e">
        <f t="shared" si="1"/>
        <v>#DIV/0!</v>
      </c>
    </row>
    <row r="87" spans="1:8" x14ac:dyDescent="0.25">
      <c r="A87">
        <f t="shared" si="3"/>
        <v>2008</v>
      </c>
      <c r="C87" t="e">
        <f t="shared" si="2"/>
        <v>#DIV/0!</v>
      </c>
      <c r="E87" s="33">
        <v>1829985</v>
      </c>
      <c r="F87" t="e">
        <f t="shared" si="1"/>
        <v>#DIV/0!</v>
      </c>
    </row>
    <row r="88" spans="1:8" x14ac:dyDescent="0.25">
      <c r="A88">
        <f t="shared" si="3"/>
        <v>2009</v>
      </c>
      <c r="C88" t="e">
        <f t="shared" si="2"/>
        <v>#DIV/0!</v>
      </c>
      <c r="E88" s="33">
        <v>1953858</v>
      </c>
      <c r="F88" t="e">
        <f t="shared" si="1"/>
        <v>#DIV/0!</v>
      </c>
    </row>
    <row r="89" spans="1:8" x14ac:dyDescent="0.25">
      <c r="A89">
        <f t="shared" si="3"/>
        <v>2010</v>
      </c>
      <c r="C89" t="e">
        <f t="shared" si="2"/>
        <v>#DIV/0!</v>
      </c>
      <c r="E89" s="33">
        <v>1998452</v>
      </c>
      <c r="F89" t="e">
        <f t="shared" si="1"/>
        <v>#DIV/0!</v>
      </c>
    </row>
    <row r="90" spans="1:8" x14ac:dyDescent="0.25">
      <c r="A90">
        <f t="shared" si="3"/>
        <v>2011</v>
      </c>
      <c r="C90" t="e">
        <f t="shared" si="2"/>
        <v>#DIV/0!</v>
      </c>
      <c r="F90" t="e">
        <f t="shared" si="1"/>
        <v>#DIV/0!</v>
      </c>
    </row>
    <row r="91" spans="1:8" x14ac:dyDescent="0.25">
      <c r="A91">
        <f t="shared" si="3"/>
        <v>2012</v>
      </c>
      <c r="C91" t="e">
        <f t="shared" si="2"/>
        <v>#DIV/0!</v>
      </c>
      <c r="F91" t="e">
        <f t="shared" si="1"/>
        <v>#DIV/0!</v>
      </c>
    </row>
    <row r="92" spans="1:8" x14ac:dyDescent="0.25">
      <c r="A92">
        <f t="shared" si="3"/>
        <v>2013</v>
      </c>
      <c r="C92" t="e">
        <f t="shared" si="2"/>
        <v>#DIV/0!</v>
      </c>
      <c r="F92" t="e">
        <f t="shared" si="1"/>
        <v>#DIV/0!</v>
      </c>
    </row>
    <row r="93" spans="1:8" x14ac:dyDescent="0.25">
      <c r="A93">
        <f t="shared" si="3"/>
        <v>2014</v>
      </c>
      <c r="C93" t="e">
        <f t="shared" si="2"/>
        <v>#DIV/0!</v>
      </c>
      <c r="F93" t="e">
        <f t="shared" ref="F93:F111" si="4">E93/D93</f>
        <v>#DIV/0!</v>
      </c>
    </row>
    <row r="94" spans="1:8" x14ac:dyDescent="0.25">
      <c r="A94">
        <f t="shared" si="3"/>
        <v>2015</v>
      </c>
      <c r="C94" t="e">
        <f t="shared" ref="C94:C111" si="5">F94/F$29</f>
        <v>#DIV/0!</v>
      </c>
      <c r="F94" t="e">
        <f t="shared" si="4"/>
        <v>#DIV/0!</v>
      </c>
    </row>
    <row r="95" spans="1:8" x14ac:dyDescent="0.25">
      <c r="A95">
        <f t="shared" si="3"/>
        <v>2016</v>
      </c>
      <c r="C95" t="e">
        <f t="shared" si="5"/>
        <v>#DIV/0!</v>
      </c>
      <c r="F95" t="e">
        <f t="shared" si="4"/>
        <v>#DIV/0!</v>
      </c>
    </row>
    <row r="96" spans="1:8" x14ac:dyDescent="0.25">
      <c r="A96">
        <f t="shared" si="3"/>
        <v>2017</v>
      </c>
      <c r="C96" t="e">
        <f t="shared" si="5"/>
        <v>#DIV/0!</v>
      </c>
      <c r="F96" t="e">
        <f t="shared" si="4"/>
        <v>#DIV/0!</v>
      </c>
    </row>
    <row r="97" spans="1:6" x14ac:dyDescent="0.25">
      <c r="A97">
        <f t="shared" si="3"/>
        <v>2018</v>
      </c>
      <c r="C97" t="e">
        <f t="shared" si="5"/>
        <v>#DIV/0!</v>
      </c>
      <c r="F97" t="e">
        <f t="shared" si="4"/>
        <v>#DIV/0!</v>
      </c>
    </row>
    <row r="98" spans="1:6" x14ac:dyDescent="0.25">
      <c r="A98">
        <f t="shared" si="3"/>
        <v>2019</v>
      </c>
      <c r="C98" t="e">
        <f t="shared" si="5"/>
        <v>#DIV/0!</v>
      </c>
      <c r="F98" t="e">
        <f t="shared" si="4"/>
        <v>#DIV/0!</v>
      </c>
    </row>
    <row r="99" spans="1:6" x14ac:dyDescent="0.25">
      <c r="A99">
        <f t="shared" si="3"/>
        <v>2020</v>
      </c>
      <c r="C99" t="e">
        <f t="shared" si="5"/>
        <v>#DIV/0!</v>
      </c>
      <c r="F99" t="e">
        <f t="shared" si="4"/>
        <v>#DIV/0!</v>
      </c>
    </row>
    <row r="100" spans="1:6" x14ac:dyDescent="0.25">
      <c r="A100">
        <f t="shared" si="3"/>
        <v>2021</v>
      </c>
      <c r="C100" t="e">
        <f t="shared" si="5"/>
        <v>#DIV/0!</v>
      </c>
      <c r="F100" t="e">
        <f t="shared" si="4"/>
        <v>#DIV/0!</v>
      </c>
    </row>
    <row r="101" spans="1:6" x14ac:dyDescent="0.25">
      <c r="A101">
        <f t="shared" si="3"/>
        <v>2022</v>
      </c>
      <c r="C101" t="e">
        <f t="shared" si="5"/>
        <v>#DIV/0!</v>
      </c>
      <c r="F101" t="e">
        <f t="shared" si="4"/>
        <v>#DIV/0!</v>
      </c>
    </row>
    <row r="102" spans="1:6" x14ac:dyDescent="0.25">
      <c r="A102">
        <f t="shared" si="3"/>
        <v>2023</v>
      </c>
      <c r="C102" t="e">
        <f t="shared" si="5"/>
        <v>#DIV/0!</v>
      </c>
      <c r="F102" t="e">
        <f t="shared" si="4"/>
        <v>#DIV/0!</v>
      </c>
    </row>
    <row r="103" spans="1:6" x14ac:dyDescent="0.25">
      <c r="A103">
        <f t="shared" si="3"/>
        <v>2024</v>
      </c>
      <c r="C103" t="e">
        <f t="shared" si="5"/>
        <v>#DIV/0!</v>
      </c>
      <c r="F103" t="e">
        <f t="shared" si="4"/>
        <v>#DIV/0!</v>
      </c>
    </row>
    <row r="104" spans="1:6" x14ac:dyDescent="0.25">
      <c r="A104">
        <f t="shared" si="3"/>
        <v>2025</v>
      </c>
      <c r="C104" t="e">
        <f t="shared" si="5"/>
        <v>#DIV/0!</v>
      </c>
      <c r="F104" t="e">
        <f t="shared" si="4"/>
        <v>#DIV/0!</v>
      </c>
    </row>
    <row r="105" spans="1:6" x14ac:dyDescent="0.25">
      <c r="A105">
        <f t="shared" si="3"/>
        <v>2026</v>
      </c>
      <c r="C105" t="e">
        <f t="shared" si="5"/>
        <v>#DIV/0!</v>
      </c>
      <c r="F105" t="e">
        <f t="shared" si="4"/>
        <v>#DIV/0!</v>
      </c>
    </row>
    <row r="106" spans="1:6" x14ac:dyDescent="0.25">
      <c r="A106">
        <f t="shared" si="3"/>
        <v>2027</v>
      </c>
      <c r="C106" t="e">
        <f t="shared" si="5"/>
        <v>#DIV/0!</v>
      </c>
      <c r="F106" t="e">
        <f t="shared" si="4"/>
        <v>#DIV/0!</v>
      </c>
    </row>
    <row r="107" spans="1:6" x14ac:dyDescent="0.25">
      <c r="A107">
        <f t="shared" si="3"/>
        <v>2028</v>
      </c>
      <c r="C107" t="e">
        <f t="shared" si="5"/>
        <v>#DIV/0!</v>
      </c>
      <c r="F107" t="e">
        <f t="shared" si="4"/>
        <v>#DIV/0!</v>
      </c>
    </row>
    <row r="108" spans="1:6" x14ac:dyDescent="0.25">
      <c r="A108">
        <f t="shared" si="3"/>
        <v>2029</v>
      </c>
      <c r="C108" t="e">
        <f t="shared" si="5"/>
        <v>#DIV/0!</v>
      </c>
      <c r="F108" t="e">
        <f t="shared" si="4"/>
        <v>#DIV/0!</v>
      </c>
    </row>
    <row r="109" spans="1:6" x14ac:dyDescent="0.25">
      <c r="A109">
        <f t="shared" si="3"/>
        <v>2030</v>
      </c>
      <c r="C109" t="e">
        <f t="shared" si="5"/>
        <v>#DIV/0!</v>
      </c>
      <c r="F109" t="e">
        <f t="shared" si="4"/>
        <v>#DIV/0!</v>
      </c>
    </row>
    <row r="110" spans="1:6" x14ac:dyDescent="0.25">
      <c r="A110">
        <f t="shared" si="3"/>
        <v>2031</v>
      </c>
      <c r="C110" t="e">
        <f t="shared" si="5"/>
        <v>#DIV/0!</v>
      </c>
      <c r="F110" t="e">
        <f t="shared" si="4"/>
        <v>#DIV/0!</v>
      </c>
    </row>
    <row r="111" spans="1:6" x14ac:dyDescent="0.25">
      <c r="A111">
        <f t="shared" si="3"/>
        <v>2032</v>
      </c>
      <c r="C111" t="e">
        <f t="shared" si="5"/>
        <v>#DIV/0!</v>
      </c>
      <c r="F111" t="e">
        <f t="shared" si="4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134"/>
  <sheetViews>
    <sheetView tabSelected="1" topLeftCell="G1" workbookViewId="0">
      <selection activeCell="L3" sqref="L3"/>
    </sheetView>
  </sheetViews>
  <sheetFormatPr baseColWidth="10" defaultRowHeight="15" x14ac:dyDescent="0.25"/>
  <cols>
    <col min="2" max="2" width="27" customWidth="1"/>
    <col min="3" max="13" width="22.85546875" customWidth="1"/>
    <col min="14" max="14" width="16.85546875" bestFit="1" customWidth="1"/>
  </cols>
  <sheetData>
    <row r="2" spans="1:20" ht="45" x14ac:dyDescent="0.25">
      <c r="B2" t="s">
        <v>31</v>
      </c>
      <c r="C2" t="s">
        <v>32</v>
      </c>
      <c r="E2" t="s">
        <v>38</v>
      </c>
      <c r="F2" s="10" t="s">
        <v>33</v>
      </c>
      <c r="G2" s="10" t="s">
        <v>39</v>
      </c>
      <c r="H2" s="10" t="s">
        <v>37</v>
      </c>
      <c r="I2" s="10"/>
      <c r="J2" s="10" t="s">
        <v>1</v>
      </c>
      <c r="K2" s="10" t="s">
        <v>41</v>
      </c>
      <c r="L2" s="10"/>
      <c r="R2" s="10" t="s">
        <v>42</v>
      </c>
      <c r="S2" s="10" t="s">
        <v>43</v>
      </c>
    </row>
    <row r="3" spans="1:20" x14ac:dyDescent="0.25">
      <c r="A3">
        <v>1960</v>
      </c>
      <c r="B3" s="17">
        <v>39114831803.739998</v>
      </c>
      <c r="C3">
        <f t="shared" ref="C3:C19" si="0">B3*0.31</f>
        <v>12125597859.159399</v>
      </c>
      <c r="D3">
        <f t="shared" ref="D3:D12" si="1">C3/N$3</f>
        <v>1.21255978591594E-3</v>
      </c>
      <c r="E3" s="18">
        <v>3.0400858469169733E-4</v>
      </c>
      <c r="F3">
        <v>5199</v>
      </c>
      <c r="G3" s="30">
        <f t="shared" ref="G3:G33" si="2">F3/F$21</f>
        <v>0.78039627739417594</v>
      </c>
      <c r="H3">
        <f t="shared" ref="H3:H23" si="3">D3/E3</f>
        <v>3.9885708725812035</v>
      </c>
      <c r="I3">
        <f t="shared" ref="I3:I19" si="4">I$21*E3*G3</f>
        <v>1.9147092935149817E-3</v>
      </c>
      <c r="J3">
        <f t="shared" ref="J3:J19" si="5">J$21*E3*G3</f>
        <v>7.6588371740599274E-5</v>
      </c>
      <c r="K3">
        <v>0.57664935564531639</v>
      </c>
      <c r="L3">
        <f>J3/K3</f>
        <v>1.3281619235469501E-4</v>
      </c>
      <c r="N3" s="28">
        <v>10000000000000</v>
      </c>
      <c r="R3">
        <v>2998</v>
      </c>
      <c r="S3">
        <v>5199</v>
      </c>
      <c r="T3">
        <f>R3/S3</f>
        <v>0.57664935564531639</v>
      </c>
    </row>
    <row r="4" spans="1:20" x14ac:dyDescent="0.25">
      <c r="A4">
        <f>A3+1</f>
        <v>1961</v>
      </c>
      <c r="D4">
        <f t="shared" si="1"/>
        <v>0</v>
      </c>
      <c r="E4" s="18">
        <v>3.3440944316086708E-4</v>
      </c>
      <c r="F4">
        <v>6337</v>
      </c>
      <c r="G4" s="30">
        <f t="shared" si="2"/>
        <v>0.95121585109576701</v>
      </c>
      <c r="H4">
        <f t="shared" si="3"/>
        <v>0</v>
      </c>
      <c r="I4">
        <f t="shared" si="4"/>
        <v>2.5671983212742612E-3</v>
      </c>
      <c r="J4">
        <f t="shared" si="5"/>
        <v>1.0268793285097045E-4</v>
      </c>
      <c r="K4">
        <v>0.57677134290673815</v>
      </c>
      <c r="L4">
        <f t="shared" ref="L4:L33" si="6">J4/K4</f>
        <v>1.7803924226445959E-4</v>
      </c>
      <c r="M4" t="s">
        <v>36</v>
      </c>
      <c r="N4" s="28">
        <v>100000000000</v>
      </c>
      <c r="O4">
        <v>70</v>
      </c>
      <c r="R4">
        <v>3655</v>
      </c>
      <c r="S4">
        <v>6337</v>
      </c>
      <c r="T4">
        <f t="shared" ref="T4:T34" si="7">R4/S4</f>
        <v>0.57677134290673815</v>
      </c>
    </row>
    <row r="5" spans="1:20" x14ac:dyDescent="0.25">
      <c r="A5">
        <f t="shared" ref="A5:A33" si="8">A4+1</f>
        <v>1962</v>
      </c>
      <c r="B5">
        <v>82129539615.190002</v>
      </c>
      <c r="C5">
        <f t="shared" si="0"/>
        <v>25460157280.7089</v>
      </c>
      <c r="D5">
        <f t="shared" si="1"/>
        <v>2.54601572807089E-3</v>
      </c>
      <c r="E5" s="18">
        <v>4.4081244780296111E-4</v>
      </c>
      <c r="F5">
        <v>6999</v>
      </c>
      <c r="G5" s="30">
        <f t="shared" si="2"/>
        <v>1.0505854097868508</v>
      </c>
      <c r="H5">
        <f t="shared" si="3"/>
        <v>5.7757346480581564</v>
      </c>
      <c r="I5">
        <f t="shared" si="4"/>
        <v>3.7375501059244984E-3</v>
      </c>
      <c r="J5">
        <f t="shared" si="5"/>
        <v>1.4950200423697994E-4</v>
      </c>
      <c r="K5">
        <v>0.57679668524074867</v>
      </c>
      <c r="L5">
        <f t="shared" si="6"/>
        <v>2.5919359119510097E-4</v>
      </c>
      <c r="M5" t="s">
        <v>35</v>
      </c>
      <c r="N5" s="28">
        <v>10000000</v>
      </c>
      <c r="O5">
        <v>83</v>
      </c>
      <c r="R5">
        <v>4037</v>
      </c>
      <c r="S5">
        <v>6999</v>
      </c>
      <c r="T5">
        <f t="shared" si="7"/>
        <v>0.57679668524074867</v>
      </c>
    </row>
    <row r="6" spans="1:20" x14ac:dyDescent="0.25">
      <c r="A6">
        <f t="shared" si="8"/>
        <v>1963</v>
      </c>
      <c r="D6">
        <f t="shared" si="1"/>
        <v>0</v>
      </c>
      <c r="E6" s="18">
        <v>5.3201502321047027E-4</v>
      </c>
      <c r="F6">
        <v>6992</v>
      </c>
      <c r="G6" s="30">
        <f t="shared" si="2"/>
        <v>1.0495346742719904</v>
      </c>
      <c r="H6">
        <f t="shared" si="3"/>
        <v>0</v>
      </c>
      <c r="I6">
        <f t="shared" si="4"/>
        <v>4.5063248539044653E-3</v>
      </c>
      <c r="J6">
        <f t="shared" si="5"/>
        <v>1.8025299415617863E-4</v>
      </c>
      <c r="K6">
        <v>0.57680205949656749</v>
      </c>
      <c r="L6">
        <f t="shared" si="6"/>
        <v>3.125040751648899E-4</v>
      </c>
      <c r="M6" t="s">
        <v>34</v>
      </c>
      <c r="N6" s="29">
        <v>10000</v>
      </c>
      <c r="O6">
        <v>85</v>
      </c>
      <c r="R6">
        <v>4033</v>
      </c>
      <c r="S6">
        <v>6992</v>
      </c>
      <c r="T6">
        <f t="shared" si="7"/>
        <v>0.57680205949656749</v>
      </c>
    </row>
    <row r="7" spans="1:20" x14ac:dyDescent="0.25">
      <c r="A7">
        <f t="shared" si="8"/>
        <v>1964</v>
      </c>
      <c r="B7">
        <v>75283404901</v>
      </c>
      <c r="C7">
        <f t="shared" si="0"/>
        <v>23337855519.310001</v>
      </c>
      <c r="D7">
        <f t="shared" si="1"/>
        <v>2.3337855519310001E-3</v>
      </c>
      <c r="E7" s="18">
        <v>6.4662625963924009E-4</v>
      </c>
      <c r="F7">
        <v>7386</v>
      </c>
      <c r="G7" s="30">
        <f t="shared" si="2"/>
        <v>1.1086760732512759</v>
      </c>
      <c r="H7">
        <f t="shared" si="3"/>
        <v>3.6091722492573139</v>
      </c>
      <c r="I7">
        <f t="shared" si="4"/>
        <v>5.7857520916954827E-3</v>
      </c>
      <c r="J7">
        <f t="shared" si="5"/>
        <v>2.3143008366781933E-4</v>
      </c>
      <c r="K7">
        <v>0.57676685621445978</v>
      </c>
      <c r="L7">
        <f t="shared" si="6"/>
        <v>4.012541309789938E-4</v>
      </c>
      <c r="N7" s="10"/>
      <c r="R7">
        <v>4260</v>
      </c>
      <c r="S7">
        <v>7386</v>
      </c>
      <c r="T7">
        <f t="shared" si="7"/>
        <v>0.57676685621445978</v>
      </c>
    </row>
    <row r="8" spans="1:20" x14ac:dyDescent="0.25">
      <c r="A8">
        <f t="shared" si="8"/>
        <v>1965</v>
      </c>
      <c r="B8">
        <v>95515612791</v>
      </c>
      <c r="C8">
        <f t="shared" si="0"/>
        <v>29609839965.209999</v>
      </c>
      <c r="D8">
        <f t="shared" si="1"/>
        <v>2.9609839965209998E-3</v>
      </c>
      <c r="E8" s="18">
        <v>8.7341666381924644E-4</v>
      </c>
      <c r="F8">
        <v>7360</v>
      </c>
      <c r="G8" s="30">
        <f t="shared" si="2"/>
        <v>1.1047733413389373</v>
      </c>
      <c r="H8">
        <f t="shared" si="3"/>
        <v>3.390116217354167</v>
      </c>
      <c r="I8">
        <f t="shared" si="4"/>
        <v>7.7874714618150556E-3</v>
      </c>
      <c r="J8">
        <f t="shared" si="5"/>
        <v>3.1149885847260226E-4</v>
      </c>
      <c r="K8">
        <v>0.57676630434782605</v>
      </c>
      <c r="L8">
        <f t="shared" si="6"/>
        <v>5.4007811504319268E-4</v>
      </c>
      <c r="R8">
        <v>4245</v>
      </c>
      <c r="S8">
        <v>7360</v>
      </c>
      <c r="T8">
        <f t="shared" si="7"/>
        <v>0.57676630434782605</v>
      </c>
    </row>
    <row r="9" spans="1:20" x14ac:dyDescent="0.25">
      <c r="A9">
        <f t="shared" si="8"/>
        <v>1966</v>
      </c>
      <c r="B9">
        <v>111682415397</v>
      </c>
      <c r="C9">
        <f t="shared" si="0"/>
        <v>34621548773.07</v>
      </c>
      <c r="D9">
        <f t="shared" si="1"/>
        <v>3.4621548773069999E-3</v>
      </c>
      <c r="E9" s="18">
        <v>1.0764943983933002E-3</v>
      </c>
      <c r="F9">
        <v>5445</v>
      </c>
      <c r="G9" s="30">
        <f t="shared" si="2"/>
        <v>0.81732212548784144</v>
      </c>
      <c r="H9">
        <f t="shared" si="3"/>
        <v>3.216138311982272</v>
      </c>
      <c r="I9">
        <f t="shared" si="4"/>
        <v>7.1007927750322197E-3</v>
      </c>
      <c r="J9">
        <f t="shared" si="5"/>
        <v>2.8403171100128884E-4</v>
      </c>
      <c r="K9">
        <v>0.82791551882460979</v>
      </c>
      <c r="L9">
        <f t="shared" si="6"/>
        <v>3.43068470807901E-4</v>
      </c>
      <c r="R9">
        <v>4508</v>
      </c>
      <c r="S9">
        <v>5445</v>
      </c>
      <c r="T9">
        <f t="shared" si="7"/>
        <v>0.82791551882460979</v>
      </c>
    </row>
    <row r="10" spans="1:20" x14ac:dyDescent="0.25">
      <c r="A10">
        <f t="shared" si="8"/>
        <v>1967</v>
      </c>
      <c r="B10">
        <v>217226205855</v>
      </c>
      <c r="C10">
        <f t="shared" si="0"/>
        <v>67340123815.050003</v>
      </c>
      <c r="D10">
        <f t="shared" si="1"/>
        <v>6.7340123815050005E-3</v>
      </c>
      <c r="E10" s="18">
        <v>1.3801989745003058E-3</v>
      </c>
      <c r="F10">
        <v>5308</v>
      </c>
      <c r="G10" s="30">
        <f t="shared" si="2"/>
        <v>0.79675773041128795</v>
      </c>
      <c r="H10">
        <f t="shared" si="3"/>
        <v>4.879015638990035</v>
      </c>
      <c r="I10">
        <f t="shared" si="4"/>
        <v>8.8750292868047618E-3</v>
      </c>
      <c r="J10">
        <f t="shared" si="5"/>
        <v>3.5500117147219048E-4</v>
      </c>
      <c r="K10">
        <v>0.80633006782215522</v>
      </c>
      <c r="L10">
        <f t="shared" si="6"/>
        <v>4.4026780798466988E-4</v>
      </c>
      <c r="R10">
        <v>4280</v>
      </c>
      <c r="S10">
        <v>5308</v>
      </c>
      <c r="T10">
        <f t="shared" si="7"/>
        <v>0.80633006782215522</v>
      </c>
    </row>
    <row r="11" spans="1:20" x14ac:dyDescent="0.25">
      <c r="A11">
        <f t="shared" si="8"/>
        <v>1968</v>
      </c>
      <c r="B11">
        <v>260300072364</v>
      </c>
      <c r="C11">
        <f t="shared" si="0"/>
        <v>80693022432.839996</v>
      </c>
      <c r="D11">
        <f t="shared" si="1"/>
        <v>8.0693022432839993E-3</v>
      </c>
      <c r="E11" s="18">
        <v>1.5069705543167436E-3</v>
      </c>
      <c r="F11">
        <v>5394</v>
      </c>
      <c r="G11" s="30">
        <f t="shared" si="2"/>
        <v>0.80966676673671567</v>
      </c>
      <c r="H11">
        <f t="shared" si="3"/>
        <v>5.3546515691161591</v>
      </c>
      <c r="I11">
        <f t="shared" si="4"/>
        <v>9.8472029511718802E-3</v>
      </c>
      <c r="J11">
        <f t="shared" si="5"/>
        <v>3.9388811804687518E-4</v>
      </c>
      <c r="K11">
        <v>0.79124953652206154</v>
      </c>
      <c r="L11">
        <f t="shared" si="6"/>
        <v>4.9780518011828599E-4</v>
      </c>
      <c r="R11">
        <v>4268</v>
      </c>
      <c r="S11">
        <v>5394</v>
      </c>
      <c r="T11">
        <f t="shared" si="7"/>
        <v>0.79124953652206154</v>
      </c>
    </row>
    <row r="12" spans="1:20" x14ac:dyDescent="0.25">
      <c r="A12">
        <f t="shared" si="8"/>
        <v>1969</v>
      </c>
      <c r="B12">
        <v>286552134407</v>
      </c>
      <c r="C12">
        <f t="shared" si="0"/>
        <v>88831161666.169998</v>
      </c>
      <c r="D12">
        <f t="shared" si="1"/>
        <v>8.8831161666169996E-3</v>
      </c>
      <c r="E12" s="18">
        <v>1.5790205888886759E-3</v>
      </c>
      <c r="F12">
        <v>5391</v>
      </c>
      <c r="G12" s="30">
        <f t="shared" si="2"/>
        <v>0.80921645151606125</v>
      </c>
      <c r="H12">
        <f t="shared" si="3"/>
        <v>5.6257126912252549</v>
      </c>
      <c r="I12">
        <f t="shared" si="4"/>
        <v>1.0312270702088122E-2</v>
      </c>
      <c r="J12">
        <f t="shared" si="5"/>
        <v>4.1249082808352493E-4</v>
      </c>
      <c r="K12">
        <v>0.77777777777777779</v>
      </c>
      <c r="L12">
        <f t="shared" si="6"/>
        <v>5.3034535039310352E-4</v>
      </c>
      <c r="R12">
        <v>4193</v>
      </c>
      <c r="S12">
        <v>5391</v>
      </c>
      <c r="T12">
        <f t="shared" si="7"/>
        <v>0.77777777777777779</v>
      </c>
    </row>
    <row r="13" spans="1:20" x14ac:dyDescent="0.25">
      <c r="A13">
        <f t="shared" si="8"/>
        <v>1970</v>
      </c>
      <c r="B13">
        <v>2823948963.6500001</v>
      </c>
      <c r="C13">
        <f t="shared" si="0"/>
        <v>875424178.73150003</v>
      </c>
      <c r="D13">
        <f t="shared" ref="D13:D25" si="9">C13/N$4</f>
        <v>8.7542417873150008E-3</v>
      </c>
      <c r="E13" s="18">
        <v>1.7282888039722992E-3</v>
      </c>
      <c r="F13">
        <v>5323</v>
      </c>
      <c r="G13" s="30">
        <f t="shared" si="2"/>
        <v>0.79900930651456015</v>
      </c>
      <c r="H13">
        <f t="shared" si="3"/>
        <v>5.06526557783297</v>
      </c>
      <c r="I13">
        <f t="shared" si="4"/>
        <v>1.1144740562017062E-2</v>
      </c>
      <c r="J13">
        <f t="shared" si="5"/>
        <v>4.4578962248068243E-4</v>
      </c>
      <c r="K13">
        <v>0.76648506481307532</v>
      </c>
      <c r="L13">
        <f t="shared" si="6"/>
        <v>5.8160249030996881E-4</v>
      </c>
      <c r="R13">
        <v>4080</v>
      </c>
      <c r="S13">
        <v>5323</v>
      </c>
      <c r="T13">
        <f t="shared" si="7"/>
        <v>0.76648506481307532</v>
      </c>
    </row>
    <row r="14" spans="1:20" x14ac:dyDescent="0.25">
      <c r="A14">
        <f t="shared" si="8"/>
        <v>1971</v>
      </c>
      <c r="B14">
        <v>3276933242.1999998</v>
      </c>
      <c r="C14">
        <f t="shared" si="0"/>
        <v>1015849305.0819999</v>
      </c>
      <c r="D14">
        <f t="shared" si="9"/>
        <v>1.0158493050819999E-2</v>
      </c>
      <c r="E14" s="18">
        <v>2.2968958204791856E-3</v>
      </c>
      <c r="F14">
        <v>5325</v>
      </c>
      <c r="G14" s="30">
        <f t="shared" si="2"/>
        <v>0.79930951666166317</v>
      </c>
      <c r="H14">
        <f t="shared" si="3"/>
        <v>4.422705183337702</v>
      </c>
      <c r="I14">
        <f t="shared" si="4"/>
        <v>1.481692524926782E-2</v>
      </c>
      <c r="J14">
        <f t="shared" si="5"/>
        <v>5.9267700997071274E-4</v>
      </c>
      <c r="K14">
        <v>0.75492957746478873</v>
      </c>
      <c r="L14">
        <f t="shared" si="6"/>
        <v>7.850758900731456E-4</v>
      </c>
      <c r="R14">
        <v>4020</v>
      </c>
      <c r="S14">
        <v>5325</v>
      </c>
      <c r="T14">
        <f t="shared" si="7"/>
        <v>0.75492957746478873</v>
      </c>
    </row>
    <row r="15" spans="1:20" x14ac:dyDescent="0.25">
      <c r="A15">
        <f t="shared" si="8"/>
        <v>1972</v>
      </c>
      <c r="B15">
        <v>4300856380</v>
      </c>
      <c r="C15">
        <f t="shared" si="0"/>
        <v>1333265477.8</v>
      </c>
      <c r="D15">
        <f t="shared" si="9"/>
        <v>1.3332654777999999E-2</v>
      </c>
      <c r="E15" s="19">
        <v>3.7158209285404432E-3</v>
      </c>
      <c r="F15">
        <v>5469</v>
      </c>
      <c r="G15" s="30">
        <f t="shared" si="2"/>
        <v>0.82092464725307712</v>
      </c>
      <c r="H15">
        <f t="shared" si="3"/>
        <v>3.5880778526205788</v>
      </c>
      <c r="I15">
        <f t="shared" si="4"/>
        <v>2.4618403191319426E-2</v>
      </c>
      <c r="J15">
        <f t="shared" si="5"/>
        <v>9.8473612765277718E-4</v>
      </c>
      <c r="K15">
        <v>0.73944048272078988</v>
      </c>
      <c r="L15">
        <f t="shared" si="6"/>
        <v>1.3317314248598019E-3</v>
      </c>
      <c r="R15">
        <v>4044</v>
      </c>
      <c r="S15">
        <v>5469</v>
      </c>
      <c r="T15">
        <f t="shared" si="7"/>
        <v>0.73944048272078988</v>
      </c>
    </row>
    <row r="16" spans="1:20" x14ac:dyDescent="0.25">
      <c r="A16">
        <f t="shared" si="8"/>
        <v>1973</v>
      </c>
      <c r="B16">
        <v>6465774741.2399998</v>
      </c>
      <c r="C16">
        <f t="shared" si="0"/>
        <v>2004390169.7844</v>
      </c>
      <c r="D16">
        <f t="shared" si="9"/>
        <v>2.0043901697844001E-2</v>
      </c>
      <c r="E16" s="19">
        <v>5.955683218488543E-3</v>
      </c>
      <c r="F16">
        <v>5580</v>
      </c>
      <c r="G16" s="30">
        <f t="shared" si="2"/>
        <v>0.83758631041729215</v>
      </c>
      <c r="H16">
        <f t="shared" si="3"/>
        <v>3.3655083661301282</v>
      </c>
      <c r="I16">
        <f t="shared" si="4"/>
        <v>4.0258998675567585E-2</v>
      </c>
      <c r="J16">
        <f t="shared" si="5"/>
        <v>1.6103599470227035E-3</v>
      </c>
      <c r="K16">
        <v>0.73189964157706089</v>
      </c>
      <c r="L16">
        <f t="shared" si="6"/>
        <v>2.2002469403493356E-3</v>
      </c>
      <c r="R16">
        <v>4084</v>
      </c>
      <c r="S16">
        <v>5580</v>
      </c>
      <c r="T16">
        <f t="shared" si="7"/>
        <v>0.73189964157706089</v>
      </c>
    </row>
    <row r="17" spans="1:20" x14ac:dyDescent="0.25">
      <c r="A17">
        <f t="shared" si="8"/>
        <v>1974</v>
      </c>
      <c r="B17">
        <v>9478517949.5</v>
      </c>
      <c r="C17">
        <f t="shared" si="0"/>
        <v>2938340564.3449998</v>
      </c>
      <c r="D17">
        <f t="shared" si="9"/>
        <v>2.9383405643449999E-2</v>
      </c>
      <c r="E17" s="19">
        <v>8.192088930828699E-3</v>
      </c>
      <c r="F17">
        <v>5674</v>
      </c>
      <c r="G17" s="30">
        <f t="shared" si="2"/>
        <v>0.85169618733113184</v>
      </c>
      <c r="H17">
        <f t="shared" si="3"/>
        <v>3.5868025715484535</v>
      </c>
      <c r="I17">
        <f t="shared" si="4"/>
        <v>5.6309435032446745E-2</v>
      </c>
      <c r="J17">
        <f t="shared" si="5"/>
        <v>2.2523774012978702E-3</v>
      </c>
      <c r="K17">
        <v>0.73722241804723299</v>
      </c>
      <c r="L17">
        <f t="shared" si="6"/>
        <v>3.0552209837351458E-3</v>
      </c>
      <c r="R17">
        <v>4183</v>
      </c>
      <c r="S17">
        <v>5674</v>
      </c>
      <c r="T17">
        <f t="shared" si="7"/>
        <v>0.73722241804723299</v>
      </c>
    </row>
    <row r="18" spans="1:20" x14ac:dyDescent="0.25">
      <c r="A18">
        <f t="shared" si="8"/>
        <v>1975</v>
      </c>
      <c r="B18">
        <v>27467893183.459999</v>
      </c>
      <c r="C18">
        <f t="shared" si="0"/>
        <v>8515046886.8725996</v>
      </c>
      <c r="D18">
        <f t="shared" si="9"/>
        <v>8.5150468868726001E-2</v>
      </c>
      <c r="E18" s="20">
        <v>3.1878286989269061E-2</v>
      </c>
      <c r="F18">
        <v>5820</v>
      </c>
      <c r="G18" s="30">
        <f t="shared" si="2"/>
        <v>0.8736115280696487</v>
      </c>
      <c r="H18">
        <f t="shared" si="3"/>
        <v>2.6711118102860905</v>
      </c>
      <c r="I18">
        <f t="shared" si="4"/>
        <v>0.22475799076807731</v>
      </c>
      <c r="J18">
        <f t="shared" si="5"/>
        <v>8.9903196307230919E-3</v>
      </c>
      <c r="K18">
        <v>0.74381443298969074</v>
      </c>
      <c r="L18">
        <f t="shared" si="6"/>
        <v>1.2086777604714343E-2</v>
      </c>
      <c r="R18">
        <v>4329</v>
      </c>
      <c r="S18">
        <v>5820</v>
      </c>
      <c r="T18">
        <f t="shared" si="7"/>
        <v>0.74381443298969074</v>
      </c>
    </row>
    <row r="19" spans="1:20" x14ac:dyDescent="0.25">
      <c r="A19">
        <f t="shared" si="8"/>
        <v>1976</v>
      </c>
      <c r="B19">
        <v>390844253169</v>
      </c>
      <c r="C19">
        <f t="shared" si="0"/>
        <v>121161718482.39</v>
      </c>
      <c r="D19">
        <f t="shared" si="9"/>
        <v>1.2116171848238999</v>
      </c>
      <c r="E19" s="20">
        <v>0.16518120243965254</v>
      </c>
      <c r="F19">
        <v>6062</v>
      </c>
      <c r="G19" s="30">
        <f t="shared" si="2"/>
        <v>0.90993695586910839</v>
      </c>
      <c r="H19">
        <f t="shared" si="3"/>
        <v>7.335079094526832</v>
      </c>
      <c r="I19">
        <f t="shared" si="4"/>
        <v>1.2130361275972201</v>
      </c>
      <c r="J19">
        <f t="shared" si="5"/>
        <v>4.8521445103888804E-2</v>
      </c>
      <c r="K19">
        <v>0.75668096337842294</v>
      </c>
      <c r="L19">
        <f t="shared" si="6"/>
        <v>6.412404626548375E-2</v>
      </c>
      <c r="R19">
        <v>4587</v>
      </c>
      <c r="S19">
        <v>6062</v>
      </c>
      <c r="T19">
        <f t="shared" si="7"/>
        <v>0.75668096337842294</v>
      </c>
    </row>
    <row r="20" spans="1:20" x14ac:dyDescent="0.25">
      <c r="A20">
        <f t="shared" si="8"/>
        <v>1977</v>
      </c>
      <c r="B20">
        <v>579498569400</v>
      </c>
      <c r="C20">
        <f>B20*0.31</f>
        <v>179644556514</v>
      </c>
      <c r="D20">
        <f t="shared" si="9"/>
        <v>1.79644556514</v>
      </c>
      <c r="E20" s="21">
        <v>0.38435414711539961</v>
      </c>
      <c r="F20">
        <v>6303</v>
      </c>
      <c r="G20" s="30">
        <f t="shared" si="2"/>
        <v>0.94611227859501656</v>
      </c>
      <c r="H20">
        <f t="shared" si="3"/>
        <v>4.6739330865100044</v>
      </c>
      <c r="I20">
        <f>I$21*E20*G20</f>
        <v>2.9347834330563032</v>
      </c>
      <c r="J20">
        <f>J$21*E20*G20</f>
        <v>0.11739133732225211</v>
      </c>
      <c r="K20">
        <v>0.71569094082183082</v>
      </c>
      <c r="L20">
        <f t="shared" si="6"/>
        <v>0.16402518269611063</v>
      </c>
      <c r="R20">
        <v>4511</v>
      </c>
      <c r="S20">
        <v>6303</v>
      </c>
      <c r="T20">
        <f t="shared" si="7"/>
        <v>0.71569094082183082</v>
      </c>
    </row>
    <row r="21" spans="1:20" s="30" customFormat="1" x14ac:dyDescent="0.25">
      <c r="A21" s="30">
        <f t="shared" si="8"/>
        <v>1978</v>
      </c>
      <c r="B21" s="30">
        <v>2578187190695</v>
      </c>
      <c r="C21" s="30">
        <v>807052539913</v>
      </c>
      <c r="D21" s="30">
        <f t="shared" si="9"/>
        <v>8.0705253991300001</v>
      </c>
      <c r="E21" s="31">
        <v>1</v>
      </c>
      <c r="F21" s="30">
        <v>6662</v>
      </c>
      <c r="G21" s="30">
        <f>F21/F$21</f>
        <v>1</v>
      </c>
      <c r="H21" s="30">
        <f t="shared" si="3"/>
        <v>8.0705253991300001</v>
      </c>
      <c r="I21" s="30">
        <v>8.0705253991300001</v>
      </c>
      <c r="J21" s="30">
        <f>D21/25</f>
        <v>0.32282101596520002</v>
      </c>
      <c r="K21" s="30">
        <v>0.6429000300210147</v>
      </c>
      <c r="L21">
        <f t="shared" si="6"/>
        <v>0.50213252588376434</v>
      </c>
      <c r="N21" s="30">
        <f>C21/B21</f>
        <v>0.31303100986063137</v>
      </c>
      <c r="R21" s="30">
        <v>4283</v>
      </c>
      <c r="S21" s="30">
        <v>6662</v>
      </c>
      <c r="T21">
        <f t="shared" si="7"/>
        <v>0.6429000300210147</v>
      </c>
    </row>
    <row r="22" spans="1:20" x14ac:dyDescent="0.25">
      <c r="A22">
        <f t="shared" si="8"/>
        <v>1979</v>
      </c>
      <c r="B22">
        <v>7700079170895</v>
      </c>
      <c r="C22">
        <f>B22*0.31</f>
        <v>2387024542977.4502</v>
      </c>
      <c r="D22">
        <f t="shared" si="9"/>
        <v>23.870245429774503</v>
      </c>
      <c r="E22" s="21">
        <v>2.3744994443551501</v>
      </c>
      <c r="F22">
        <v>6767</v>
      </c>
      <c r="G22" s="30">
        <f t="shared" si="2"/>
        <v>1.0157610327229061</v>
      </c>
      <c r="H22">
        <f t="shared" si="3"/>
        <v>10.05274837461881</v>
      </c>
      <c r="I22">
        <f>I$21*E22*G22</f>
        <v>19.465493965706425</v>
      </c>
      <c r="J22">
        <f>J$21*E22*G22</f>
        <v>0.77861975862825705</v>
      </c>
      <c r="K22">
        <v>0.62612679178365593</v>
      </c>
      <c r="L22">
        <f t="shared" si="6"/>
        <v>1.2435496593432656</v>
      </c>
      <c r="R22">
        <v>4237</v>
      </c>
      <c r="S22">
        <v>6767</v>
      </c>
      <c r="T22">
        <f t="shared" si="7"/>
        <v>0.62612679178365593</v>
      </c>
    </row>
    <row r="23" spans="1:20" x14ac:dyDescent="0.25">
      <c r="A23">
        <f t="shared" si="8"/>
        <v>1980</v>
      </c>
      <c r="B23">
        <v>16627799434000</v>
      </c>
      <c r="C23">
        <f t="shared" ref="C23:C33" si="10">B23*0.31</f>
        <v>5154617824540</v>
      </c>
      <c r="D23">
        <f t="shared" si="9"/>
        <v>51.5461782454</v>
      </c>
      <c r="E23" s="22">
        <v>4.5159063060073592</v>
      </c>
      <c r="F23">
        <v>7303</v>
      </c>
      <c r="G23" s="30">
        <f t="shared" si="2"/>
        <v>1.0962173521465026</v>
      </c>
      <c r="H23">
        <f t="shared" si="3"/>
        <v>11.41435954435765</v>
      </c>
      <c r="I23">
        <f t="shared" ref="I23:I33" si="11">I$21*E23*G23</f>
        <v>39.952448809893639</v>
      </c>
      <c r="J23">
        <f t="shared" ref="J23:J33" si="12">J$21*E23*G23</f>
        <v>1.5980979523957455</v>
      </c>
      <c r="K23">
        <v>0.58701903327399696</v>
      </c>
      <c r="L23">
        <f t="shared" si="6"/>
        <v>2.7223954621754443</v>
      </c>
      <c r="R23">
        <v>4287</v>
      </c>
      <c r="S23">
        <v>7303</v>
      </c>
      <c r="T23">
        <f t="shared" si="7"/>
        <v>0.58701903327399696</v>
      </c>
    </row>
    <row r="24" spans="1:20" x14ac:dyDescent="0.25">
      <c r="A24">
        <f t="shared" si="8"/>
        <v>1981</v>
      </c>
      <c r="D24">
        <f t="shared" si="9"/>
        <v>0</v>
      </c>
      <c r="E24" s="22">
        <v>9.2866091466300702</v>
      </c>
      <c r="F24">
        <v>7544</v>
      </c>
      <c r="G24" s="30">
        <f t="shared" si="2"/>
        <v>1.1323926748724107</v>
      </c>
      <c r="I24">
        <f t="shared" si="11"/>
        <v>84.870356691996051</v>
      </c>
      <c r="J24">
        <f t="shared" si="12"/>
        <v>3.3948142676798421</v>
      </c>
      <c r="K24">
        <v>0.59994697773064687</v>
      </c>
      <c r="L24">
        <f t="shared" si="6"/>
        <v>5.6585238257571211</v>
      </c>
      <c r="R24">
        <v>4526</v>
      </c>
      <c r="S24">
        <v>7544</v>
      </c>
      <c r="T24">
        <f t="shared" si="7"/>
        <v>0.59994697773064687</v>
      </c>
    </row>
    <row r="25" spans="1:20" x14ac:dyDescent="0.25">
      <c r="A25">
        <f t="shared" si="8"/>
        <v>1982</v>
      </c>
      <c r="B25">
        <v>117724996765000</v>
      </c>
      <c r="C25">
        <f t="shared" si="10"/>
        <v>36494748997150</v>
      </c>
      <c r="D25">
        <f t="shared" si="9"/>
        <v>364.94748997149998</v>
      </c>
      <c r="E25" s="23">
        <v>32.515539145212649</v>
      </c>
      <c r="F25">
        <v>7977</v>
      </c>
      <c r="G25" s="30">
        <f t="shared" si="2"/>
        <v>1.1973881717202042</v>
      </c>
      <c r="H25">
        <f>D25/E25</f>
        <v>11.223787135795723</v>
      </c>
      <c r="I25">
        <f t="shared" si="11"/>
        <v>314.21559203818452</v>
      </c>
      <c r="J25">
        <f t="shared" si="12"/>
        <v>12.568623681527381</v>
      </c>
      <c r="K25">
        <v>0.62178763946345739</v>
      </c>
      <c r="L25">
        <f t="shared" si="6"/>
        <v>20.21369175555321</v>
      </c>
      <c r="R25">
        <v>4960</v>
      </c>
      <c r="S25">
        <v>7977</v>
      </c>
      <c r="T25">
        <f t="shared" si="7"/>
        <v>0.62178763946345739</v>
      </c>
    </row>
    <row r="26" spans="1:20" x14ac:dyDescent="0.25">
      <c r="A26">
        <f t="shared" si="8"/>
        <v>1983</v>
      </c>
      <c r="B26">
        <v>61282794949.959999</v>
      </c>
      <c r="C26">
        <f t="shared" si="10"/>
        <v>18997666434.487598</v>
      </c>
      <c r="D26">
        <f>C26/N$5</f>
        <v>1899.7666434487599</v>
      </c>
      <c r="E26" s="23">
        <v>155.79971619293173</v>
      </c>
      <c r="F26">
        <v>8510</v>
      </c>
      <c r="G26" s="30">
        <f t="shared" si="2"/>
        <v>1.2773941759231462</v>
      </c>
      <c r="H26">
        <f>D26/E26</f>
        <v>12.193646367726489</v>
      </c>
      <c r="I26">
        <f t="shared" si="11"/>
        <v>1606.1769998081181</v>
      </c>
      <c r="J26">
        <f t="shared" si="12"/>
        <v>64.247079992324714</v>
      </c>
      <c r="K26">
        <v>0.6290246768507638</v>
      </c>
      <c r="L26">
        <f t="shared" si="6"/>
        <v>102.13761455906656</v>
      </c>
      <c r="R26">
        <v>5353</v>
      </c>
      <c r="S26">
        <v>8510</v>
      </c>
      <c r="T26">
        <f t="shared" si="7"/>
        <v>0.6290246768507638</v>
      </c>
    </row>
    <row r="27" spans="1:20" x14ac:dyDescent="0.25">
      <c r="A27">
        <f t="shared" si="8"/>
        <v>1984</v>
      </c>
      <c r="B27">
        <v>812103013636.06995</v>
      </c>
      <c r="C27">
        <f t="shared" si="10"/>
        <v>251751934227.18167</v>
      </c>
      <c r="D27">
        <f>C27/N$5</f>
        <v>25175.193422718166</v>
      </c>
      <c r="E27" s="24">
        <v>1122.0697952102473</v>
      </c>
      <c r="F27">
        <v>8942</v>
      </c>
      <c r="G27" s="30">
        <f t="shared" si="2"/>
        <v>1.3422395676973882</v>
      </c>
      <c r="H27">
        <f>D27/E27</f>
        <v>22.436388119689983</v>
      </c>
      <c r="I27">
        <f t="shared" si="11"/>
        <v>12154.909164698485</v>
      </c>
      <c r="J27">
        <f t="shared" si="12"/>
        <v>486.19636658793951</v>
      </c>
      <c r="K27">
        <v>0.64381570118541709</v>
      </c>
      <c r="L27">
        <f t="shared" si="6"/>
        <v>755.17941810480374</v>
      </c>
      <c r="R27">
        <v>5757</v>
      </c>
      <c r="S27">
        <v>8942</v>
      </c>
      <c r="T27">
        <f t="shared" si="7"/>
        <v>0.64381570118541709</v>
      </c>
    </row>
    <row r="28" spans="1:20" x14ac:dyDescent="0.25">
      <c r="A28">
        <f t="shared" si="8"/>
        <v>1985</v>
      </c>
      <c r="B28">
        <v>4074480362.4499998</v>
      </c>
      <c r="C28">
        <f t="shared" si="10"/>
        <v>1263088912.3594999</v>
      </c>
      <c r="D28">
        <f t="shared" ref="D28:D33" si="13">C28/N$6</f>
        <v>126308.89123595</v>
      </c>
      <c r="E28" s="25">
        <v>7719.6262384087922</v>
      </c>
      <c r="F28">
        <v>9250</v>
      </c>
      <c r="G28" s="30">
        <f t="shared" si="2"/>
        <v>1.3884719303512458</v>
      </c>
      <c r="H28">
        <f>D28/E28</f>
        <v>16.362047505292875</v>
      </c>
      <c r="I28">
        <f t="shared" si="11"/>
        <v>86503.800145156711</v>
      </c>
      <c r="J28">
        <f t="shared" si="12"/>
        <v>3460.1520058062688</v>
      </c>
      <c r="K28">
        <v>0.64508108108108109</v>
      </c>
      <c r="L28">
        <f t="shared" si="6"/>
        <v>5363.9024725503577</v>
      </c>
      <c r="R28">
        <v>5967</v>
      </c>
      <c r="S28">
        <v>9250</v>
      </c>
      <c r="T28">
        <f t="shared" si="7"/>
        <v>0.64508108108108109</v>
      </c>
    </row>
    <row r="29" spans="1:20" x14ac:dyDescent="0.25">
      <c r="A29">
        <f t="shared" si="8"/>
        <v>1986</v>
      </c>
      <c r="B29">
        <v>7910715348.4200001</v>
      </c>
      <c r="C29">
        <f t="shared" si="10"/>
        <v>2452321758.0102</v>
      </c>
      <c r="D29">
        <f t="shared" si="13"/>
        <v>245232.17580102</v>
      </c>
      <c r="E29" s="25">
        <v>12989.211003705084</v>
      </c>
      <c r="F29">
        <v>8684</v>
      </c>
      <c r="G29" s="30">
        <f t="shared" si="2"/>
        <v>1.3035124587211049</v>
      </c>
      <c r="H29">
        <f>D29/E29</f>
        <v>18.879682201718733</v>
      </c>
      <c r="I29">
        <f t="shared" si="11"/>
        <v>136646.89471140914</v>
      </c>
      <c r="J29">
        <f t="shared" si="12"/>
        <v>5465.8757884563665</v>
      </c>
      <c r="K29">
        <v>0.62977890373099954</v>
      </c>
      <c r="L29">
        <f t="shared" si="6"/>
        <v>8679.0391930801034</v>
      </c>
      <c r="R29">
        <v>5469</v>
      </c>
      <c r="S29">
        <v>8684</v>
      </c>
      <c r="T29">
        <f t="shared" si="7"/>
        <v>0.62977890373099954</v>
      </c>
    </row>
    <row r="30" spans="1:20" x14ac:dyDescent="0.25">
      <c r="A30">
        <f t="shared" si="8"/>
        <v>1987</v>
      </c>
      <c r="C30">
        <f t="shared" si="10"/>
        <v>0</v>
      </c>
      <c r="D30">
        <f t="shared" si="13"/>
        <v>0</v>
      </c>
      <c r="E30" s="26">
        <v>30099.986554545776</v>
      </c>
      <c r="F30">
        <v>9219</v>
      </c>
      <c r="G30" s="30">
        <f t="shared" si="2"/>
        <v>1.3838186730711497</v>
      </c>
      <c r="I30">
        <f t="shared" si="11"/>
        <v>336160.97667844821</v>
      </c>
      <c r="J30">
        <f t="shared" si="12"/>
        <v>13446.439067137928</v>
      </c>
      <c r="K30">
        <v>0.63987417290378568</v>
      </c>
      <c r="L30">
        <f t="shared" si="6"/>
        <v>21014.192534318452</v>
      </c>
      <c r="R30">
        <v>5899</v>
      </c>
      <c r="S30">
        <v>9219</v>
      </c>
      <c r="T30">
        <f t="shared" si="7"/>
        <v>0.63987417290378568</v>
      </c>
    </row>
    <row r="31" spans="1:20" x14ac:dyDescent="0.25">
      <c r="A31">
        <f t="shared" si="8"/>
        <v>1988</v>
      </c>
      <c r="B31">
        <v>134655434577.77</v>
      </c>
      <c r="C31">
        <f t="shared" si="10"/>
        <v>41743184719.108704</v>
      </c>
      <c r="D31">
        <f t="shared" si="13"/>
        <v>4174318.4719108702</v>
      </c>
      <c r="E31" s="26">
        <v>141555.5462541914</v>
      </c>
      <c r="F31">
        <v>9722</v>
      </c>
      <c r="G31" s="30">
        <f t="shared" si="2"/>
        <v>1.4593215250675473</v>
      </c>
      <c r="H31">
        <f>D31/E31</f>
        <v>29.488907940173842</v>
      </c>
      <c r="I31">
        <f t="shared" si="11"/>
        <v>1667169.2333809049</v>
      </c>
      <c r="J31">
        <f t="shared" si="12"/>
        <v>66686.769335236197</v>
      </c>
      <c r="K31">
        <v>0.64348899403414939</v>
      </c>
      <c r="L31">
        <f t="shared" si="6"/>
        <v>103633.1156453271</v>
      </c>
      <c r="R31">
        <v>6256</v>
      </c>
      <c r="S31">
        <v>9722</v>
      </c>
      <c r="T31">
        <f t="shared" si="7"/>
        <v>0.64348899403414939</v>
      </c>
    </row>
    <row r="32" spans="1:20" x14ac:dyDescent="0.25">
      <c r="A32">
        <f t="shared" si="8"/>
        <v>1989</v>
      </c>
      <c r="B32">
        <v>7219213339</v>
      </c>
      <c r="C32">
        <f t="shared" si="10"/>
        <v>2237956135.0900002</v>
      </c>
      <c r="D32">
        <f t="shared" si="13"/>
        <v>223795.61350900002</v>
      </c>
      <c r="E32" s="27">
        <v>4389723.135838503</v>
      </c>
      <c r="F32">
        <v>9916</v>
      </c>
      <c r="G32" s="30">
        <f t="shared" si="2"/>
        <v>1.4884419093365355</v>
      </c>
      <c r="H32">
        <f>D32/E32</f>
        <v>5.0981714924545396E-2</v>
      </c>
      <c r="I32">
        <f t="shared" si="11"/>
        <v>52731585.316128172</v>
      </c>
      <c r="J32">
        <f t="shared" si="12"/>
        <v>2109263.4126451272</v>
      </c>
      <c r="K32">
        <v>0.63543767648245264</v>
      </c>
      <c r="L32">
        <f t="shared" si="6"/>
        <v>3319386.7639722391</v>
      </c>
      <c r="R32">
        <v>6301</v>
      </c>
      <c r="S32">
        <v>9916</v>
      </c>
      <c r="T32">
        <f t="shared" si="7"/>
        <v>0.63543767648245264</v>
      </c>
    </row>
    <row r="33" spans="1:20" x14ac:dyDescent="0.25">
      <c r="A33">
        <f t="shared" si="8"/>
        <v>1990</v>
      </c>
      <c r="B33">
        <v>61796033240</v>
      </c>
      <c r="C33">
        <f t="shared" si="10"/>
        <v>19156770304.400002</v>
      </c>
      <c r="D33">
        <f t="shared" si="13"/>
        <v>1915677.0304400001</v>
      </c>
      <c r="E33" s="27">
        <v>101194053.45432642</v>
      </c>
      <c r="F33">
        <v>10161</v>
      </c>
      <c r="G33" s="30">
        <f t="shared" si="2"/>
        <v>1.5252176523566496</v>
      </c>
      <c r="H33">
        <f>D33/E33</f>
        <v>1.8930727301131722E-2</v>
      </c>
      <c r="I33">
        <f t="shared" si="11"/>
        <v>1245628751.7565739</v>
      </c>
      <c r="J33">
        <f t="shared" si="12"/>
        <v>49825150.070262969</v>
      </c>
      <c r="K33">
        <v>0.56657809270741066</v>
      </c>
      <c r="L33">
        <f t="shared" si="6"/>
        <v>87940481.129745007</v>
      </c>
      <c r="R33">
        <v>5757</v>
      </c>
      <c r="S33">
        <v>10161</v>
      </c>
      <c r="T33">
        <f t="shared" si="7"/>
        <v>0.56657809270741066</v>
      </c>
    </row>
    <row r="34" spans="1:20" x14ac:dyDescent="0.25">
      <c r="K34">
        <v>0.42532751091703058</v>
      </c>
      <c r="R34">
        <v>4383</v>
      </c>
      <c r="S34">
        <v>10305</v>
      </c>
      <c r="T34">
        <f t="shared" si="7"/>
        <v>0.42532751091703058</v>
      </c>
    </row>
    <row r="35" spans="1:20" x14ac:dyDescent="0.25">
      <c r="K35" t="e">
        <v>#DIV/0!</v>
      </c>
    </row>
    <row r="36" spans="1:20" x14ac:dyDescent="0.25">
      <c r="K36" t="e">
        <v>#DIV/0!</v>
      </c>
    </row>
    <row r="37" spans="1:20" x14ac:dyDescent="0.25">
      <c r="K37" t="e">
        <v>#DIV/0!</v>
      </c>
    </row>
    <row r="38" spans="1:20" x14ac:dyDescent="0.25">
      <c r="K38" t="e">
        <v>#DIV/0!</v>
      </c>
    </row>
    <row r="39" spans="1:20" x14ac:dyDescent="0.25">
      <c r="K39" t="e">
        <v>#DIV/0!</v>
      </c>
    </row>
    <row r="40" spans="1:20" x14ac:dyDescent="0.25">
      <c r="K40" t="e">
        <v>#DIV/0!</v>
      </c>
    </row>
    <row r="41" spans="1:20" x14ac:dyDescent="0.25">
      <c r="K41" t="e">
        <v>#DIV/0!</v>
      </c>
    </row>
    <row r="42" spans="1:20" x14ac:dyDescent="0.25">
      <c r="K42" t="e">
        <v>#DIV/0!</v>
      </c>
    </row>
    <row r="43" spans="1:20" x14ac:dyDescent="0.25">
      <c r="K43" t="e">
        <v>#DIV/0!</v>
      </c>
    </row>
    <row r="44" spans="1:20" x14ac:dyDescent="0.25">
      <c r="K44" t="e">
        <v>#DIV/0!</v>
      </c>
    </row>
    <row r="45" spans="1:20" x14ac:dyDescent="0.25">
      <c r="K45" t="e">
        <v>#DIV/0!</v>
      </c>
    </row>
    <row r="46" spans="1:20" x14ac:dyDescent="0.25">
      <c r="K46" t="e">
        <v>#DIV/0!</v>
      </c>
    </row>
    <row r="47" spans="1:20" x14ac:dyDescent="0.25">
      <c r="K47" t="e">
        <v>#DIV/0!</v>
      </c>
    </row>
    <row r="48" spans="1:20" x14ac:dyDescent="0.25">
      <c r="K48" t="e">
        <v>#DIV/0!</v>
      </c>
    </row>
    <row r="49" spans="11:11" x14ac:dyDescent="0.25">
      <c r="K49" t="e">
        <v>#DIV/0!</v>
      </c>
    </row>
    <row r="50" spans="11:11" x14ac:dyDescent="0.25">
      <c r="K50" t="e">
        <v>#DIV/0!</v>
      </c>
    </row>
    <row r="51" spans="11:11" x14ac:dyDescent="0.25">
      <c r="K51" t="e">
        <v>#DIV/0!</v>
      </c>
    </row>
    <row r="52" spans="11:11" x14ac:dyDescent="0.25">
      <c r="K52" t="e">
        <v>#DIV/0!</v>
      </c>
    </row>
    <row r="53" spans="11:11" x14ac:dyDescent="0.25">
      <c r="K53" t="e">
        <v>#DIV/0!</v>
      </c>
    </row>
    <row r="54" spans="11:11" x14ac:dyDescent="0.25">
      <c r="K54" t="e">
        <v>#DIV/0!</v>
      </c>
    </row>
    <row r="55" spans="11:11" x14ac:dyDescent="0.25">
      <c r="K55" t="e">
        <v>#DIV/0!</v>
      </c>
    </row>
    <row r="56" spans="11:11" x14ac:dyDescent="0.25">
      <c r="K56" t="e">
        <v>#DIV/0!</v>
      </c>
    </row>
    <row r="57" spans="11:11" x14ac:dyDescent="0.25">
      <c r="K57" t="e">
        <v>#DIV/0!</v>
      </c>
    </row>
    <row r="58" spans="11:11" x14ac:dyDescent="0.25">
      <c r="K58" t="e">
        <v>#DIV/0!</v>
      </c>
    </row>
    <row r="59" spans="11:11" x14ac:dyDescent="0.25">
      <c r="K59" t="e">
        <v>#DIV/0!</v>
      </c>
    </row>
    <row r="60" spans="11:11" x14ac:dyDescent="0.25">
      <c r="K60" t="e">
        <v>#DIV/0!</v>
      </c>
    </row>
    <row r="61" spans="11:11" x14ac:dyDescent="0.25">
      <c r="K61" t="e">
        <v>#DIV/0!</v>
      </c>
    </row>
    <row r="62" spans="11:11" x14ac:dyDescent="0.25">
      <c r="K62" t="e">
        <v>#DIV/0!</v>
      </c>
    </row>
    <row r="63" spans="11:11" x14ac:dyDescent="0.25">
      <c r="K63" t="e">
        <v>#DIV/0!</v>
      </c>
    </row>
    <row r="64" spans="11:11" x14ac:dyDescent="0.25">
      <c r="K64" t="e">
        <v>#DIV/0!</v>
      </c>
    </row>
    <row r="65" spans="11:11" x14ac:dyDescent="0.25">
      <c r="K65" t="e">
        <v>#DIV/0!</v>
      </c>
    </row>
    <row r="66" spans="11:11" x14ac:dyDescent="0.25">
      <c r="K66" t="e">
        <v>#DIV/0!</v>
      </c>
    </row>
    <row r="67" spans="11:11" x14ac:dyDescent="0.25">
      <c r="K67" t="e">
        <v>#DIV/0!</v>
      </c>
    </row>
    <row r="68" spans="11:11" x14ac:dyDescent="0.25">
      <c r="K68" t="e">
        <v>#DIV/0!</v>
      </c>
    </row>
    <row r="69" spans="11:11" x14ac:dyDescent="0.25">
      <c r="K69" t="e">
        <v>#DIV/0!</v>
      </c>
    </row>
    <row r="70" spans="11:11" x14ac:dyDescent="0.25">
      <c r="K70" t="e">
        <v>#DIV/0!</v>
      </c>
    </row>
    <row r="71" spans="11:11" x14ac:dyDescent="0.25">
      <c r="K71" t="e">
        <v>#DIV/0!</v>
      </c>
    </row>
    <row r="72" spans="11:11" x14ac:dyDescent="0.25">
      <c r="K72" t="e">
        <v>#DIV/0!</v>
      </c>
    </row>
    <row r="73" spans="11:11" x14ac:dyDescent="0.25">
      <c r="K73" t="e">
        <v>#DIV/0!</v>
      </c>
    </row>
    <row r="74" spans="11:11" x14ac:dyDescent="0.25">
      <c r="K74" t="e">
        <v>#DIV/0!</v>
      </c>
    </row>
    <row r="75" spans="11:11" x14ac:dyDescent="0.25">
      <c r="K75" t="e">
        <v>#DIV/0!</v>
      </c>
    </row>
    <row r="76" spans="11:11" x14ac:dyDescent="0.25">
      <c r="K76" t="e">
        <v>#DIV/0!</v>
      </c>
    </row>
    <row r="77" spans="11:11" x14ac:dyDescent="0.25">
      <c r="K77" t="e">
        <v>#DIV/0!</v>
      </c>
    </row>
    <row r="78" spans="11:11" x14ac:dyDescent="0.25">
      <c r="K78" t="e">
        <v>#DIV/0!</v>
      </c>
    </row>
    <row r="79" spans="11:11" x14ac:dyDescent="0.25">
      <c r="K79" t="e">
        <v>#DIV/0!</v>
      </c>
    </row>
    <row r="80" spans="11:11" x14ac:dyDescent="0.25">
      <c r="K80" t="e">
        <v>#DIV/0!</v>
      </c>
    </row>
    <row r="81" spans="11:11" x14ac:dyDescent="0.25">
      <c r="K81" t="e">
        <v>#DIV/0!</v>
      </c>
    </row>
    <row r="82" spans="11:11" x14ac:dyDescent="0.25">
      <c r="K82" t="e">
        <v>#DIV/0!</v>
      </c>
    </row>
    <row r="83" spans="11:11" x14ac:dyDescent="0.25">
      <c r="K83" t="e">
        <v>#DIV/0!</v>
      </c>
    </row>
    <row r="84" spans="11:11" x14ac:dyDescent="0.25">
      <c r="K84" t="e">
        <v>#DIV/0!</v>
      </c>
    </row>
    <row r="85" spans="11:11" x14ac:dyDescent="0.25">
      <c r="K85" t="e">
        <v>#DIV/0!</v>
      </c>
    </row>
    <row r="86" spans="11:11" x14ac:dyDescent="0.25">
      <c r="K86" t="e">
        <v>#DIV/0!</v>
      </c>
    </row>
    <row r="87" spans="11:11" x14ac:dyDescent="0.25">
      <c r="K87" t="e">
        <v>#DIV/0!</v>
      </c>
    </row>
    <row r="88" spans="11:11" x14ac:dyDescent="0.25">
      <c r="K88" t="e">
        <v>#DIV/0!</v>
      </c>
    </row>
    <row r="89" spans="11:11" x14ac:dyDescent="0.25">
      <c r="K89" t="e">
        <v>#DIV/0!</v>
      </c>
    </row>
    <row r="90" spans="11:11" x14ac:dyDescent="0.25">
      <c r="K90" t="e">
        <v>#DIV/0!</v>
      </c>
    </row>
    <row r="91" spans="11:11" x14ac:dyDescent="0.25">
      <c r="K91" t="e">
        <v>#DIV/0!</v>
      </c>
    </row>
    <row r="92" spans="11:11" x14ac:dyDescent="0.25">
      <c r="K92" t="e">
        <v>#DIV/0!</v>
      </c>
    </row>
    <row r="93" spans="11:11" x14ac:dyDescent="0.25">
      <c r="K93" t="e">
        <v>#DIV/0!</v>
      </c>
    </row>
    <row r="94" spans="11:11" x14ac:dyDescent="0.25">
      <c r="K94" t="e">
        <v>#DIV/0!</v>
      </c>
    </row>
    <row r="95" spans="11:11" x14ac:dyDescent="0.25">
      <c r="K95" t="e">
        <v>#DIV/0!</v>
      </c>
    </row>
    <row r="96" spans="11:11" x14ac:dyDescent="0.25">
      <c r="K96" t="e">
        <v>#DIV/0!</v>
      </c>
    </row>
    <row r="97" spans="11:11" x14ac:dyDescent="0.25">
      <c r="K97" t="e">
        <v>#DIV/0!</v>
      </c>
    </row>
    <row r="98" spans="11:11" x14ac:dyDescent="0.25">
      <c r="K98" t="e">
        <v>#DIV/0!</v>
      </c>
    </row>
    <row r="99" spans="11:11" x14ac:dyDescent="0.25">
      <c r="K99" t="e">
        <v>#DIV/0!</v>
      </c>
    </row>
    <row r="100" spans="11:11" x14ac:dyDescent="0.25">
      <c r="K100" t="e">
        <v>#DIV/0!</v>
      </c>
    </row>
    <row r="101" spans="11:11" x14ac:dyDescent="0.25">
      <c r="K101" t="e">
        <v>#DIV/0!</v>
      </c>
    </row>
    <row r="102" spans="11:11" x14ac:dyDescent="0.25">
      <c r="K102" t="e">
        <v>#DIV/0!</v>
      </c>
    </row>
    <row r="103" spans="11:11" x14ac:dyDescent="0.25">
      <c r="K103" t="e">
        <v>#DIV/0!</v>
      </c>
    </row>
    <row r="104" spans="11:11" x14ac:dyDescent="0.25">
      <c r="K104" t="e">
        <v>#DIV/0!</v>
      </c>
    </row>
    <row r="105" spans="11:11" x14ac:dyDescent="0.25">
      <c r="K105" t="e">
        <v>#DIV/0!</v>
      </c>
    </row>
    <row r="106" spans="11:11" x14ac:dyDescent="0.25">
      <c r="K106" t="e">
        <v>#DIV/0!</v>
      </c>
    </row>
    <row r="107" spans="11:11" x14ac:dyDescent="0.25">
      <c r="K107" t="e">
        <v>#DIV/0!</v>
      </c>
    </row>
    <row r="108" spans="11:11" x14ac:dyDescent="0.25">
      <c r="K108" t="e">
        <v>#DIV/0!</v>
      </c>
    </row>
    <row r="109" spans="11:11" x14ac:dyDescent="0.25">
      <c r="K109" t="e">
        <v>#DIV/0!</v>
      </c>
    </row>
    <row r="110" spans="11:11" x14ac:dyDescent="0.25">
      <c r="K110" t="e">
        <v>#DIV/0!</v>
      </c>
    </row>
    <row r="111" spans="11:11" x14ac:dyDescent="0.25">
      <c r="K111" t="e">
        <v>#DIV/0!</v>
      </c>
    </row>
    <row r="112" spans="11:11" x14ac:dyDescent="0.25">
      <c r="K112" t="e">
        <v>#DIV/0!</v>
      </c>
    </row>
    <row r="113" spans="11:11" x14ac:dyDescent="0.25">
      <c r="K113" t="e">
        <v>#DIV/0!</v>
      </c>
    </row>
    <row r="114" spans="11:11" x14ac:dyDescent="0.25">
      <c r="K114" t="e">
        <v>#DIV/0!</v>
      </c>
    </row>
    <row r="115" spans="11:11" x14ac:dyDescent="0.25">
      <c r="K115" t="e">
        <v>#DIV/0!</v>
      </c>
    </row>
    <row r="116" spans="11:11" x14ac:dyDescent="0.25">
      <c r="K116" t="e">
        <v>#DIV/0!</v>
      </c>
    </row>
    <row r="117" spans="11:11" x14ac:dyDescent="0.25">
      <c r="K117" t="e">
        <v>#DIV/0!</v>
      </c>
    </row>
    <row r="118" spans="11:11" x14ac:dyDescent="0.25">
      <c r="K118" t="e">
        <v>#DIV/0!</v>
      </c>
    </row>
    <row r="119" spans="11:11" x14ac:dyDescent="0.25">
      <c r="K119" t="e">
        <v>#DIV/0!</v>
      </c>
    </row>
    <row r="120" spans="11:11" x14ac:dyDescent="0.25">
      <c r="K120" t="e">
        <v>#DIV/0!</v>
      </c>
    </row>
    <row r="121" spans="11:11" x14ac:dyDescent="0.25">
      <c r="K121" t="e">
        <v>#DIV/0!</v>
      </c>
    </row>
    <row r="122" spans="11:11" x14ac:dyDescent="0.25">
      <c r="K122" t="e">
        <v>#DIV/0!</v>
      </c>
    </row>
    <row r="123" spans="11:11" x14ac:dyDescent="0.25">
      <c r="K123" t="e">
        <v>#DIV/0!</v>
      </c>
    </row>
    <row r="124" spans="11:11" x14ac:dyDescent="0.25">
      <c r="K124" t="e">
        <v>#DIV/0!</v>
      </c>
    </row>
    <row r="125" spans="11:11" x14ac:dyDescent="0.25">
      <c r="K125" t="e">
        <v>#DIV/0!</v>
      </c>
    </row>
    <row r="126" spans="11:11" x14ac:dyDescent="0.25">
      <c r="K126" t="e">
        <v>#DIV/0!</v>
      </c>
    </row>
    <row r="127" spans="11:11" x14ac:dyDescent="0.25">
      <c r="K127" t="e">
        <v>#DIV/0!</v>
      </c>
    </row>
    <row r="128" spans="11:11" x14ac:dyDescent="0.25">
      <c r="K128" t="e">
        <v>#DIV/0!</v>
      </c>
    </row>
    <row r="129" spans="11:11" x14ac:dyDescent="0.25">
      <c r="K129" t="e">
        <v>#DIV/0!</v>
      </c>
    </row>
    <row r="130" spans="11:11" x14ac:dyDescent="0.25">
      <c r="K130" t="e">
        <v>#DIV/0!</v>
      </c>
    </row>
    <row r="131" spans="11:11" x14ac:dyDescent="0.25">
      <c r="K131" t="e">
        <v>#DIV/0!</v>
      </c>
    </row>
    <row r="132" spans="11:11" x14ac:dyDescent="0.25">
      <c r="K132" t="e">
        <v>#DIV/0!</v>
      </c>
    </row>
    <row r="133" spans="11:11" x14ac:dyDescent="0.25">
      <c r="K133" t="e">
        <v>#DIV/0!</v>
      </c>
    </row>
    <row r="134" spans="11:11" x14ac:dyDescent="0.25">
      <c r="K134" t="e"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134"/>
  <sheetViews>
    <sheetView topLeftCell="F1" workbookViewId="0">
      <selection activeCell="L3" sqref="L3:L33"/>
    </sheetView>
  </sheetViews>
  <sheetFormatPr baseColWidth="10" defaultRowHeight="15" x14ac:dyDescent="0.25"/>
  <cols>
    <col min="2" max="2" width="27" customWidth="1"/>
    <col min="3" max="13" width="22.85546875" customWidth="1"/>
    <col min="14" max="14" width="16.85546875" customWidth="1"/>
  </cols>
  <sheetData>
    <row r="2" spans="1:20" ht="45" x14ac:dyDescent="0.25">
      <c r="B2" t="s">
        <v>31</v>
      </c>
      <c r="C2" s="10" t="s">
        <v>52</v>
      </c>
      <c r="E2" t="s">
        <v>38</v>
      </c>
      <c r="F2" s="10" t="s">
        <v>33</v>
      </c>
      <c r="G2" s="10" t="s">
        <v>39</v>
      </c>
      <c r="H2" s="10" t="s">
        <v>37</v>
      </c>
      <c r="I2" s="10"/>
      <c r="J2" s="10" t="s">
        <v>1</v>
      </c>
      <c r="K2" s="10" t="s">
        <v>41</v>
      </c>
      <c r="L2" s="10"/>
      <c r="R2" s="10" t="s">
        <v>42</v>
      </c>
      <c r="S2" s="10" t="s">
        <v>43</v>
      </c>
    </row>
    <row r="3" spans="1:20" x14ac:dyDescent="0.25">
      <c r="A3">
        <v>1960</v>
      </c>
      <c r="B3" s="17">
        <v>39114831803.739998</v>
      </c>
      <c r="C3">
        <f t="shared" ref="C3:C19" si="0">B3*0.369</f>
        <v>14433372935.580059</v>
      </c>
      <c r="D3">
        <f t="shared" ref="D3:D12" si="1">C3/N$3</f>
        <v>1.4433372935580059E-3</v>
      </c>
      <c r="E3" s="18">
        <v>3.0400858469169733E-4</v>
      </c>
      <c r="F3">
        <v>5199</v>
      </c>
      <c r="G3" s="30">
        <f t="shared" ref="G3:G33" si="2">F3/F$21</f>
        <v>0.78039627739417594</v>
      </c>
      <c r="H3">
        <f t="shared" ref="H3:H23" si="3">D3/E3</f>
        <v>4.7476859741369806</v>
      </c>
      <c r="I3">
        <f t="shared" ref="I3:I19" si="4">I$21*E3*G3</f>
        <v>2.2140620665258236E-3</v>
      </c>
      <c r="J3">
        <f t="shared" ref="J3:J19" si="5">J$21*E3*G3</f>
        <v>8.8562482661032937E-5</v>
      </c>
      <c r="K3">
        <v>0.57664935564531639</v>
      </c>
      <c r="L3">
        <f>I3/K3</f>
        <v>3.839529247454222E-3</v>
      </c>
      <c r="N3" s="28">
        <v>10000000000000</v>
      </c>
      <c r="R3">
        <v>2998</v>
      </c>
      <c r="S3">
        <v>5199</v>
      </c>
      <c r="T3">
        <f>R3/S3</f>
        <v>0.57664935564531639</v>
      </c>
    </row>
    <row r="4" spans="1:20" x14ac:dyDescent="0.25">
      <c r="A4">
        <f>A3+1</f>
        <v>1961</v>
      </c>
      <c r="C4">
        <f t="shared" si="0"/>
        <v>0</v>
      </c>
      <c r="D4">
        <f t="shared" si="1"/>
        <v>0</v>
      </c>
      <c r="E4" s="18">
        <v>3.3440944316086708E-4</v>
      </c>
      <c r="F4">
        <v>6337</v>
      </c>
      <c r="G4" s="30">
        <f t="shared" si="2"/>
        <v>0.95121585109576701</v>
      </c>
      <c r="H4">
        <f t="shared" si="3"/>
        <v>0</v>
      </c>
      <c r="I4">
        <f t="shared" si="4"/>
        <v>2.9685636559206694E-3</v>
      </c>
      <c r="J4">
        <f t="shared" si="5"/>
        <v>1.1874254623682676E-4</v>
      </c>
      <c r="K4">
        <v>0.57677134290673815</v>
      </c>
      <c r="L4">
        <f t="shared" ref="L4:L33" si="6">I4/K4</f>
        <v>5.1468639911270266E-3</v>
      </c>
      <c r="M4" t="s">
        <v>36</v>
      </c>
      <c r="N4" s="28">
        <v>100000000000</v>
      </c>
      <c r="O4">
        <v>70</v>
      </c>
      <c r="R4">
        <v>3655</v>
      </c>
      <c r="S4">
        <v>6337</v>
      </c>
      <c r="T4">
        <f t="shared" ref="T4:T34" si="7">R4/S4</f>
        <v>0.57677134290673815</v>
      </c>
    </row>
    <row r="5" spans="1:20" x14ac:dyDescent="0.25">
      <c r="A5">
        <f t="shared" ref="A5:A33" si="8">A4+1</f>
        <v>1962</v>
      </c>
      <c r="B5">
        <v>82129539615.190002</v>
      </c>
      <c r="C5">
        <f t="shared" si="0"/>
        <v>30305800118.005112</v>
      </c>
      <c r="D5">
        <f t="shared" si="1"/>
        <v>3.0305800118005113E-3</v>
      </c>
      <c r="E5" s="18">
        <v>4.4081244780296111E-4</v>
      </c>
      <c r="F5">
        <v>6999</v>
      </c>
      <c r="G5" s="30">
        <f t="shared" si="2"/>
        <v>1.0505854097868508</v>
      </c>
      <c r="H5">
        <f t="shared" si="3"/>
        <v>6.8749873713982579</v>
      </c>
      <c r="I5">
        <f t="shared" si="4"/>
        <v>4.3218925918908722E-3</v>
      </c>
      <c r="J5">
        <f t="shared" si="5"/>
        <v>1.7287570367563489E-4</v>
      </c>
      <c r="K5">
        <v>0.57679668524074867</v>
      </c>
      <c r="L5">
        <f t="shared" si="6"/>
        <v>7.49292203384796E-3</v>
      </c>
      <c r="M5" t="s">
        <v>35</v>
      </c>
      <c r="N5" s="28">
        <v>10000000</v>
      </c>
      <c r="O5">
        <v>83</v>
      </c>
      <c r="R5">
        <v>4037</v>
      </c>
      <c r="S5">
        <v>6999</v>
      </c>
      <c r="T5">
        <f t="shared" si="7"/>
        <v>0.57679668524074867</v>
      </c>
    </row>
    <row r="6" spans="1:20" x14ac:dyDescent="0.25">
      <c r="A6">
        <f t="shared" si="8"/>
        <v>1963</v>
      </c>
      <c r="C6">
        <f t="shared" si="0"/>
        <v>0</v>
      </c>
      <c r="D6">
        <f t="shared" si="1"/>
        <v>0</v>
      </c>
      <c r="E6" s="18">
        <v>5.3201502321047027E-4</v>
      </c>
      <c r="F6">
        <v>6992</v>
      </c>
      <c r="G6" s="30">
        <f t="shared" si="2"/>
        <v>1.0495346742719904</v>
      </c>
      <c r="H6">
        <f t="shared" si="3"/>
        <v>0</v>
      </c>
      <c r="I6">
        <f t="shared" si="4"/>
        <v>5.2108604435487545E-3</v>
      </c>
      <c r="J6">
        <f t="shared" si="5"/>
        <v>2.0843441774195018E-4</v>
      </c>
      <c r="K6">
        <v>0.57680205949656749</v>
      </c>
      <c r="L6">
        <f t="shared" si="6"/>
        <v>9.0340531171070899E-3</v>
      </c>
      <c r="M6" t="s">
        <v>34</v>
      </c>
      <c r="N6" s="29">
        <v>10000</v>
      </c>
      <c r="O6">
        <v>85</v>
      </c>
      <c r="R6">
        <v>4033</v>
      </c>
      <c r="S6">
        <v>6992</v>
      </c>
      <c r="T6">
        <f t="shared" si="7"/>
        <v>0.57680205949656749</v>
      </c>
    </row>
    <row r="7" spans="1:20" x14ac:dyDescent="0.25">
      <c r="A7">
        <f t="shared" si="8"/>
        <v>1964</v>
      </c>
      <c r="B7">
        <v>75283404901</v>
      </c>
      <c r="C7">
        <f t="shared" si="0"/>
        <v>27779576408.468998</v>
      </c>
      <c r="D7">
        <f t="shared" si="1"/>
        <v>2.7779576408468996E-3</v>
      </c>
      <c r="E7" s="18">
        <v>6.4662625963924009E-4</v>
      </c>
      <c r="F7">
        <v>7386</v>
      </c>
      <c r="G7" s="30">
        <f t="shared" si="2"/>
        <v>1.1086760732512759</v>
      </c>
      <c r="H7">
        <f t="shared" si="3"/>
        <v>4.2960792257288665</v>
      </c>
      <c r="I7">
        <f t="shared" si="4"/>
        <v>6.6903180947270914E-3</v>
      </c>
      <c r="J7">
        <f t="shared" si="5"/>
        <v>2.6761272378908365E-4</v>
      </c>
      <c r="K7">
        <v>0.57676685621445978</v>
      </c>
      <c r="L7">
        <f t="shared" si="6"/>
        <v>1.1599692358604296E-2</v>
      </c>
      <c r="N7" s="10"/>
      <c r="R7">
        <v>4260</v>
      </c>
      <c r="S7">
        <v>7386</v>
      </c>
      <c r="T7">
        <f t="shared" si="7"/>
        <v>0.57676685621445978</v>
      </c>
    </row>
    <row r="8" spans="1:20" x14ac:dyDescent="0.25">
      <c r="A8">
        <f t="shared" si="8"/>
        <v>1965</v>
      </c>
      <c r="B8">
        <v>95515612791</v>
      </c>
      <c r="C8">
        <f t="shared" si="0"/>
        <v>35245261119.878998</v>
      </c>
      <c r="D8">
        <f t="shared" si="1"/>
        <v>3.5245261119878999E-3</v>
      </c>
      <c r="E8" s="18">
        <v>8.7341666381924644E-4</v>
      </c>
      <c r="F8">
        <v>7360</v>
      </c>
      <c r="G8" s="30">
        <f t="shared" si="2"/>
        <v>1.1047733413389373</v>
      </c>
      <c r="H8">
        <f t="shared" si="3"/>
        <v>4.0353318845280244</v>
      </c>
      <c r="I8">
        <f t="shared" si="4"/>
        <v>9.0049937168815482E-3</v>
      </c>
      <c r="J8">
        <f t="shared" si="5"/>
        <v>3.6019974867526193E-4</v>
      </c>
      <c r="K8">
        <v>0.57676630434782605</v>
      </c>
      <c r="L8">
        <f t="shared" si="6"/>
        <v>1.5612898411365889E-2</v>
      </c>
      <c r="R8">
        <v>4245</v>
      </c>
      <c r="S8">
        <v>7360</v>
      </c>
      <c r="T8">
        <f t="shared" si="7"/>
        <v>0.57676630434782605</v>
      </c>
    </row>
    <row r="9" spans="1:20" x14ac:dyDescent="0.25">
      <c r="A9">
        <f t="shared" si="8"/>
        <v>1966</v>
      </c>
      <c r="B9">
        <v>111682415397</v>
      </c>
      <c r="C9">
        <f t="shared" si="0"/>
        <v>41210811281.492996</v>
      </c>
      <c r="D9">
        <f t="shared" si="1"/>
        <v>4.1210811281492997E-3</v>
      </c>
      <c r="E9" s="18">
        <v>1.0764943983933002E-3</v>
      </c>
      <c r="F9">
        <v>5445</v>
      </c>
      <c r="G9" s="30">
        <f t="shared" si="2"/>
        <v>0.81732212548784144</v>
      </c>
      <c r="H9">
        <f t="shared" si="3"/>
        <v>3.8282420552305108</v>
      </c>
      <c r="I9">
        <f t="shared" si="4"/>
        <v>8.2109571299975835E-3</v>
      </c>
      <c r="J9">
        <f t="shared" si="5"/>
        <v>3.2843828519990337E-4</v>
      </c>
      <c r="K9">
        <v>0.82791551882460979</v>
      </c>
      <c r="L9">
        <f t="shared" si="6"/>
        <v>9.9176267907801329E-3</v>
      </c>
      <c r="R9">
        <v>4508</v>
      </c>
      <c r="S9">
        <v>5445</v>
      </c>
      <c r="T9">
        <f t="shared" si="7"/>
        <v>0.82791551882460979</v>
      </c>
    </row>
    <row r="10" spans="1:20" x14ac:dyDescent="0.25">
      <c r="A10">
        <f t="shared" si="8"/>
        <v>1967</v>
      </c>
      <c r="B10">
        <v>217226205855</v>
      </c>
      <c r="C10">
        <f t="shared" si="0"/>
        <v>80156469960.494995</v>
      </c>
      <c r="D10">
        <f t="shared" si="1"/>
        <v>8.0156469960494994E-3</v>
      </c>
      <c r="E10" s="18">
        <v>1.3801989745003058E-3</v>
      </c>
      <c r="F10">
        <v>5308</v>
      </c>
      <c r="G10" s="30">
        <f t="shared" si="2"/>
        <v>0.79675773041128795</v>
      </c>
      <c r="H10">
        <f t="shared" si="3"/>
        <v>5.8076024864107181</v>
      </c>
      <c r="I10">
        <f t="shared" si="4"/>
        <v>1.0262584377572723E-2</v>
      </c>
      <c r="J10">
        <f t="shared" si="5"/>
        <v>4.1050337510290891E-4</v>
      </c>
      <c r="K10">
        <v>0.80633006782215522</v>
      </c>
      <c r="L10">
        <f t="shared" si="6"/>
        <v>1.2727522868260751E-2</v>
      </c>
      <c r="R10">
        <v>4280</v>
      </c>
      <c r="S10">
        <v>5308</v>
      </c>
      <c r="T10">
        <f t="shared" si="7"/>
        <v>0.80633006782215522</v>
      </c>
    </row>
    <row r="11" spans="1:20" x14ac:dyDescent="0.25">
      <c r="A11">
        <f t="shared" si="8"/>
        <v>1968</v>
      </c>
      <c r="B11">
        <v>260300072364</v>
      </c>
      <c r="C11">
        <f t="shared" si="0"/>
        <v>96050726702.315994</v>
      </c>
      <c r="D11">
        <f t="shared" si="1"/>
        <v>9.6050726702315986E-3</v>
      </c>
      <c r="E11" s="18">
        <v>1.5069705543167436E-3</v>
      </c>
      <c r="F11">
        <v>5394</v>
      </c>
      <c r="G11" s="30">
        <f t="shared" si="2"/>
        <v>0.80966676673671567</v>
      </c>
      <c r="H11">
        <f t="shared" si="3"/>
        <v>6.3737626742060085</v>
      </c>
      <c r="I11">
        <f t="shared" si="4"/>
        <v>1.1386751288780021E-2</v>
      </c>
      <c r="J11">
        <f t="shared" si="5"/>
        <v>4.5547005155120084E-4</v>
      </c>
      <c r="K11">
        <v>0.79124953652206154</v>
      </c>
      <c r="L11">
        <f t="shared" si="6"/>
        <v>1.4390847341068285E-2</v>
      </c>
      <c r="R11">
        <v>4268</v>
      </c>
      <c r="S11">
        <v>5394</v>
      </c>
      <c r="T11">
        <f t="shared" si="7"/>
        <v>0.79124953652206154</v>
      </c>
    </row>
    <row r="12" spans="1:20" x14ac:dyDescent="0.25">
      <c r="A12">
        <f t="shared" si="8"/>
        <v>1969</v>
      </c>
      <c r="B12">
        <v>286552134407</v>
      </c>
      <c r="C12">
        <f t="shared" si="0"/>
        <v>105737737596.183</v>
      </c>
      <c r="D12">
        <f t="shared" si="1"/>
        <v>1.05737737596183E-2</v>
      </c>
      <c r="E12" s="18">
        <v>1.5790205888886759E-3</v>
      </c>
      <c r="F12">
        <v>5391</v>
      </c>
      <c r="G12" s="30">
        <f t="shared" si="2"/>
        <v>0.80921645151606125</v>
      </c>
      <c r="H12">
        <f t="shared" si="3"/>
        <v>6.6964128485874816</v>
      </c>
      <c r="I12">
        <f t="shared" si="4"/>
        <v>1.1924529461767239E-2</v>
      </c>
      <c r="J12">
        <f t="shared" si="5"/>
        <v>4.7698117847068953E-4</v>
      </c>
      <c r="K12">
        <v>0.77777777777777779</v>
      </c>
      <c r="L12">
        <f t="shared" si="6"/>
        <v>1.5331537879415021E-2</v>
      </c>
      <c r="R12">
        <v>4193</v>
      </c>
      <c r="S12">
        <v>5391</v>
      </c>
      <c r="T12">
        <f t="shared" si="7"/>
        <v>0.77777777777777779</v>
      </c>
    </row>
    <row r="13" spans="1:20" x14ac:dyDescent="0.25">
      <c r="A13">
        <f t="shared" si="8"/>
        <v>1970</v>
      </c>
      <c r="B13">
        <v>2823948963.6500001</v>
      </c>
      <c r="C13">
        <f t="shared" si="0"/>
        <v>1042037167.58685</v>
      </c>
      <c r="D13">
        <f t="shared" ref="D13:D25" si="9">C13/N$4</f>
        <v>1.0420371675868501E-2</v>
      </c>
      <c r="E13" s="18">
        <v>1.7282888039722992E-3</v>
      </c>
      <c r="F13">
        <v>5323</v>
      </c>
      <c r="G13" s="30">
        <f t="shared" si="2"/>
        <v>0.79900930651456015</v>
      </c>
      <c r="H13">
        <f t="shared" si="3"/>
        <v>6.0292999942592447</v>
      </c>
      <c r="I13">
        <f t="shared" si="4"/>
        <v>1.2887150756100193E-2</v>
      </c>
      <c r="J13">
        <f t="shared" si="5"/>
        <v>5.1548603024400771E-4</v>
      </c>
      <c r="K13">
        <v>0.76648506481307532</v>
      </c>
      <c r="L13">
        <f t="shared" si="6"/>
        <v>1.6813309675176795E-2</v>
      </c>
      <c r="R13">
        <v>4080</v>
      </c>
      <c r="S13">
        <v>5323</v>
      </c>
      <c r="T13">
        <f t="shared" si="7"/>
        <v>0.76648506481307532</v>
      </c>
    </row>
    <row r="14" spans="1:20" x14ac:dyDescent="0.25">
      <c r="A14">
        <f t="shared" si="8"/>
        <v>1971</v>
      </c>
      <c r="B14">
        <v>3276933242.1999998</v>
      </c>
      <c r="C14">
        <f t="shared" si="0"/>
        <v>1209188366.3717999</v>
      </c>
      <c r="D14">
        <f t="shared" si="9"/>
        <v>1.2091883663718E-2</v>
      </c>
      <c r="E14" s="18">
        <v>2.2968958204791856E-3</v>
      </c>
      <c r="F14">
        <v>5325</v>
      </c>
      <c r="G14" s="30">
        <f t="shared" si="2"/>
        <v>0.79930951666166317</v>
      </c>
      <c r="H14">
        <f t="shared" si="3"/>
        <v>5.264445847263266</v>
      </c>
      <c r="I14">
        <f t="shared" si="4"/>
        <v>1.7133458456624905E-2</v>
      </c>
      <c r="J14">
        <f t="shared" si="5"/>
        <v>6.8533833826499616E-4</v>
      </c>
      <c r="K14">
        <v>0.75492957746478873</v>
      </c>
      <c r="L14">
        <f t="shared" si="6"/>
        <v>2.2695439373514335E-2</v>
      </c>
      <c r="R14">
        <v>4020</v>
      </c>
      <c r="S14">
        <v>5325</v>
      </c>
      <c r="T14">
        <f t="shared" si="7"/>
        <v>0.75492957746478873</v>
      </c>
    </row>
    <row r="15" spans="1:20" x14ac:dyDescent="0.25">
      <c r="A15">
        <f t="shared" si="8"/>
        <v>1972</v>
      </c>
      <c r="B15">
        <v>4300856380</v>
      </c>
      <c r="C15">
        <f t="shared" si="0"/>
        <v>1587016004.22</v>
      </c>
      <c r="D15">
        <f t="shared" si="9"/>
        <v>1.5870160042200002E-2</v>
      </c>
      <c r="E15" s="19">
        <v>3.7158209285404432E-3</v>
      </c>
      <c r="F15">
        <v>5469</v>
      </c>
      <c r="G15" s="30">
        <f t="shared" si="2"/>
        <v>0.82092464725307712</v>
      </c>
      <c r="H15">
        <f t="shared" si="3"/>
        <v>4.2709700890870765</v>
      </c>
      <c r="I15">
        <f t="shared" si="4"/>
        <v>2.8467335918277423E-2</v>
      </c>
      <c r="J15">
        <f t="shared" si="5"/>
        <v>1.1386934367310967E-3</v>
      </c>
      <c r="K15">
        <v>0.73944048272078988</v>
      </c>
      <c r="L15">
        <f t="shared" si="6"/>
        <v>3.849848173517785E-2</v>
      </c>
      <c r="R15">
        <v>4044</v>
      </c>
      <c r="S15">
        <v>5469</v>
      </c>
      <c r="T15">
        <f t="shared" si="7"/>
        <v>0.73944048272078988</v>
      </c>
    </row>
    <row r="16" spans="1:20" x14ac:dyDescent="0.25">
      <c r="A16">
        <f t="shared" si="8"/>
        <v>1973</v>
      </c>
      <c r="B16">
        <v>6465774741.2399998</v>
      </c>
      <c r="C16">
        <f t="shared" si="0"/>
        <v>2385870879.51756</v>
      </c>
      <c r="D16">
        <f t="shared" si="9"/>
        <v>2.3858708795175602E-2</v>
      </c>
      <c r="E16" s="19">
        <v>5.955683218488543E-3</v>
      </c>
      <c r="F16">
        <v>5580</v>
      </c>
      <c r="G16" s="30">
        <f t="shared" si="2"/>
        <v>0.83758631041729215</v>
      </c>
      <c r="H16">
        <f t="shared" si="3"/>
        <v>4.0060406035548946</v>
      </c>
      <c r="I16">
        <f t="shared" si="4"/>
        <v>4.6553240278190619E-2</v>
      </c>
      <c r="J16">
        <f t="shared" si="5"/>
        <v>1.862129611127625E-3</v>
      </c>
      <c r="K16">
        <v>0.73189964157706089</v>
      </c>
      <c r="L16">
        <f t="shared" si="6"/>
        <v>6.360604327921246E-2</v>
      </c>
      <c r="R16">
        <v>4084</v>
      </c>
      <c r="S16">
        <v>5580</v>
      </c>
      <c r="T16">
        <f t="shared" si="7"/>
        <v>0.73189964157706089</v>
      </c>
    </row>
    <row r="17" spans="1:20" x14ac:dyDescent="0.25">
      <c r="A17">
        <f t="shared" si="8"/>
        <v>1974</v>
      </c>
      <c r="B17">
        <v>9478517949.5</v>
      </c>
      <c r="C17">
        <f t="shared" si="0"/>
        <v>3497573123.3655</v>
      </c>
      <c r="D17">
        <f t="shared" si="9"/>
        <v>3.4975731233655001E-2</v>
      </c>
      <c r="E17" s="19">
        <v>8.192088930828699E-3</v>
      </c>
      <c r="F17">
        <v>5674</v>
      </c>
      <c r="G17" s="30">
        <f t="shared" si="2"/>
        <v>0.85169618733113184</v>
      </c>
      <c r="H17">
        <f t="shared" si="3"/>
        <v>4.2694520932302567</v>
      </c>
      <c r="I17">
        <f t="shared" si="4"/>
        <v>6.5113061557229623E-2</v>
      </c>
      <c r="J17">
        <f t="shared" si="5"/>
        <v>2.604522462289185E-3</v>
      </c>
      <c r="K17">
        <v>0.73722241804723299</v>
      </c>
      <c r="L17">
        <f t="shared" si="6"/>
        <v>8.832213991769565E-2</v>
      </c>
      <c r="R17">
        <v>4183</v>
      </c>
      <c r="S17">
        <v>5674</v>
      </c>
      <c r="T17">
        <f t="shared" si="7"/>
        <v>0.73722241804723299</v>
      </c>
    </row>
    <row r="18" spans="1:20" x14ac:dyDescent="0.25">
      <c r="A18">
        <f t="shared" si="8"/>
        <v>1975</v>
      </c>
      <c r="B18">
        <v>27467893183.459999</v>
      </c>
      <c r="C18">
        <f t="shared" si="0"/>
        <v>10135652584.696739</v>
      </c>
      <c r="D18">
        <f t="shared" si="9"/>
        <v>0.10135652584696739</v>
      </c>
      <c r="E18" s="20">
        <v>3.1878286989269061E-2</v>
      </c>
      <c r="F18">
        <v>5820</v>
      </c>
      <c r="G18" s="30">
        <f t="shared" si="2"/>
        <v>0.8736115280696487</v>
      </c>
      <c r="H18">
        <f t="shared" si="3"/>
        <v>3.1794847032115072</v>
      </c>
      <c r="I18">
        <f t="shared" si="4"/>
        <v>0.25989749106749582</v>
      </c>
      <c r="J18">
        <f t="shared" si="5"/>
        <v>1.0395899642699833E-2</v>
      </c>
      <c r="K18">
        <v>0.74381443298969074</v>
      </c>
      <c r="L18">
        <f t="shared" si="6"/>
        <v>0.34941173435269707</v>
      </c>
      <c r="R18">
        <v>4329</v>
      </c>
      <c r="S18">
        <v>5820</v>
      </c>
      <c r="T18">
        <f t="shared" si="7"/>
        <v>0.74381443298969074</v>
      </c>
    </row>
    <row r="19" spans="1:20" x14ac:dyDescent="0.25">
      <c r="A19">
        <f t="shared" si="8"/>
        <v>1976</v>
      </c>
      <c r="B19">
        <v>390844253169</v>
      </c>
      <c r="C19">
        <f t="shared" si="0"/>
        <v>144221529419.36099</v>
      </c>
      <c r="D19">
        <f t="shared" si="9"/>
        <v>1.4422152941936099</v>
      </c>
      <c r="E19" s="20">
        <v>0.16518120243965254</v>
      </c>
      <c r="F19">
        <v>6062</v>
      </c>
      <c r="G19" s="30">
        <f t="shared" si="2"/>
        <v>0.90993695586910839</v>
      </c>
      <c r="H19">
        <f t="shared" si="3"/>
        <v>8.7311102770335527</v>
      </c>
      <c r="I19">
        <f t="shared" si="4"/>
        <v>1.4026867078646521</v>
      </c>
      <c r="J19">
        <f t="shared" si="5"/>
        <v>5.610746831458608E-2</v>
      </c>
      <c r="K19">
        <v>0.75668096337842294</v>
      </c>
      <c r="L19">
        <f t="shared" si="6"/>
        <v>1.8537359544529151</v>
      </c>
      <c r="R19">
        <v>4587</v>
      </c>
      <c r="S19">
        <v>6062</v>
      </c>
      <c r="T19">
        <f t="shared" si="7"/>
        <v>0.75668096337842294</v>
      </c>
    </row>
    <row r="20" spans="1:20" x14ac:dyDescent="0.25">
      <c r="A20">
        <f t="shared" si="8"/>
        <v>1977</v>
      </c>
      <c r="B20">
        <v>579498569400</v>
      </c>
      <c r="C20">
        <f>B20*0.369</f>
        <v>213834972108.60001</v>
      </c>
      <c r="D20">
        <f t="shared" si="9"/>
        <v>2.1383497210860001</v>
      </c>
      <c r="E20" s="21">
        <v>0.38435414711539961</v>
      </c>
      <c r="F20">
        <v>6303</v>
      </c>
      <c r="G20" s="30">
        <f t="shared" si="2"/>
        <v>0.94611227859501656</v>
      </c>
      <c r="H20">
        <f t="shared" si="3"/>
        <v>5.5634880932973925</v>
      </c>
      <c r="I20">
        <f>I$21*E20*G20</f>
        <v>3.3936183913694191</v>
      </c>
      <c r="J20">
        <f>J$21*E20*G20</f>
        <v>0.13574473565477677</v>
      </c>
      <c r="K20">
        <v>0.71569094082183082</v>
      </c>
      <c r="L20">
        <f t="shared" si="6"/>
        <v>4.7417372469078805</v>
      </c>
      <c r="R20">
        <v>4511</v>
      </c>
      <c r="S20">
        <v>6303</v>
      </c>
      <c r="T20">
        <f t="shared" si="7"/>
        <v>0.71569094082183082</v>
      </c>
    </row>
    <row r="21" spans="1:20" s="30" customFormat="1" x14ac:dyDescent="0.25">
      <c r="A21" s="30">
        <f t="shared" si="8"/>
        <v>1978</v>
      </c>
      <c r="B21" s="30">
        <v>2578187190695</v>
      </c>
      <c r="C21" s="30">
        <v>933230135962</v>
      </c>
      <c r="D21" s="30">
        <f t="shared" si="9"/>
        <v>9.3323013596200006</v>
      </c>
      <c r="E21" s="31">
        <v>1</v>
      </c>
      <c r="F21" s="30">
        <v>6662</v>
      </c>
      <c r="G21" s="30">
        <f>F21/F$21</f>
        <v>1</v>
      </c>
      <c r="H21" s="30">
        <f t="shared" si="3"/>
        <v>9.3323013596200006</v>
      </c>
      <c r="I21" s="30">
        <v>9.3323013596200006</v>
      </c>
      <c r="J21" s="30">
        <f>D21/25</f>
        <v>0.37329205438480001</v>
      </c>
      <c r="K21" s="30">
        <v>0.6429000300210147</v>
      </c>
      <c r="L21">
        <f t="shared" si="6"/>
        <v>14.51594481853571</v>
      </c>
      <c r="N21" s="30">
        <f>C21/B21</f>
        <v>0.36197144231037387</v>
      </c>
      <c r="R21" s="30">
        <v>4283</v>
      </c>
      <c r="S21" s="30">
        <v>6662</v>
      </c>
      <c r="T21">
        <f t="shared" si="7"/>
        <v>0.6429000300210147</v>
      </c>
    </row>
    <row r="22" spans="1:20" x14ac:dyDescent="0.25">
      <c r="A22">
        <f t="shared" si="8"/>
        <v>1979</v>
      </c>
      <c r="B22">
        <v>7700079170895</v>
      </c>
      <c r="C22">
        <f>B22*0.369</f>
        <v>2841329214060.2549</v>
      </c>
      <c r="D22">
        <f t="shared" si="9"/>
        <v>28.41329214060255</v>
      </c>
      <c r="E22" s="21">
        <v>2.3744994443551501</v>
      </c>
      <c r="F22">
        <v>6767</v>
      </c>
      <c r="G22" s="30">
        <f t="shared" si="2"/>
        <v>1.0157610327229061</v>
      </c>
      <c r="H22">
        <f t="shared" si="3"/>
        <v>11.966013387852712</v>
      </c>
      <c r="I22">
        <f>I$21*E22*G22</f>
        <v>22.508801697274833</v>
      </c>
      <c r="J22">
        <f>J$21*E22*G22</f>
        <v>0.90035206789099331</v>
      </c>
      <c r="K22">
        <v>0.62612679178365593</v>
      </c>
      <c r="L22">
        <f t="shared" si="6"/>
        <v>35.949270966594007</v>
      </c>
      <c r="R22">
        <v>4237</v>
      </c>
      <c r="S22">
        <v>6767</v>
      </c>
      <c r="T22">
        <f t="shared" si="7"/>
        <v>0.62612679178365593</v>
      </c>
    </row>
    <row r="23" spans="1:20" x14ac:dyDescent="0.25">
      <c r="A23">
        <f t="shared" si="8"/>
        <v>1980</v>
      </c>
      <c r="B23">
        <v>16627799434000</v>
      </c>
      <c r="C23">
        <f t="shared" ref="C23:C33" si="10">B23*0.369</f>
        <v>6135657991146</v>
      </c>
      <c r="D23">
        <f t="shared" si="9"/>
        <v>61.356579911460003</v>
      </c>
      <c r="E23" s="22">
        <v>4.5159063060073592</v>
      </c>
      <c r="F23">
        <v>7303</v>
      </c>
      <c r="G23" s="30">
        <f t="shared" si="2"/>
        <v>1.0962173521465026</v>
      </c>
      <c r="H23">
        <f t="shared" si="3"/>
        <v>13.586769909251526</v>
      </c>
      <c r="I23">
        <f t="shared" ref="I23:I33" si="11">I$21*E23*G23</f>
        <v>46.198763266256712</v>
      </c>
      <c r="J23">
        <f t="shared" ref="J23:J33" si="12">J$21*E23*G23</f>
        <v>1.8479505306502684</v>
      </c>
      <c r="K23">
        <v>0.58701903327399696</v>
      </c>
      <c r="L23">
        <f t="shared" si="6"/>
        <v>78.700622377763651</v>
      </c>
      <c r="R23">
        <v>4287</v>
      </c>
      <c r="S23">
        <v>7303</v>
      </c>
      <c r="T23">
        <f t="shared" si="7"/>
        <v>0.58701903327399696</v>
      </c>
    </row>
    <row r="24" spans="1:20" x14ac:dyDescent="0.25">
      <c r="A24">
        <f t="shared" si="8"/>
        <v>1981</v>
      </c>
      <c r="C24">
        <f t="shared" si="10"/>
        <v>0</v>
      </c>
      <c r="D24">
        <f t="shared" si="9"/>
        <v>0</v>
      </c>
      <c r="E24" s="22">
        <v>9.2866091466300702</v>
      </c>
      <c r="F24">
        <v>7544</v>
      </c>
      <c r="G24" s="30">
        <f t="shared" si="2"/>
        <v>1.1323926748724107</v>
      </c>
      <c r="I24">
        <f t="shared" si="11"/>
        <v>98.139303945878211</v>
      </c>
      <c r="J24">
        <f t="shared" si="12"/>
        <v>3.9255721578351284</v>
      </c>
      <c r="K24">
        <v>0.59994697773064687</v>
      </c>
      <c r="L24">
        <f t="shared" si="6"/>
        <v>163.57996221115891</v>
      </c>
      <c r="R24">
        <v>4526</v>
      </c>
      <c r="S24">
        <v>7544</v>
      </c>
      <c r="T24">
        <f t="shared" si="7"/>
        <v>0.59994697773064687</v>
      </c>
    </row>
    <row r="25" spans="1:20" x14ac:dyDescent="0.25">
      <c r="A25">
        <f t="shared" si="8"/>
        <v>1982</v>
      </c>
      <c r="B25">
        <v>117724996765000</v>
      </c>
      <c r="C25">
        <f t="shared" si="10"/>
        <v>43440523806285</v>
      </c>
      <c r="D25">
        <f t="shared" si="9"/>
        <v>434.40523806285</v>
      </c>
      <c r="E25" s="23">
        <v>32.515539145212649</v>
      </c>
      <c r="F25">
        <v>7977</v>
      </c>
      <c r="G25" s="30">
        <f t="shared" si="2"/>
        <v>1.1973881717202042</v>
      </c>
      <c r="H25">
        <f>D25/E25</f>
        <v>13.35992726809233</v>
      </c>
      <c r="I25">
        <f t="shared" si="11"/>
        <v>363.34122647180561</v>
      </c>
      <c r="J25">
        <f t="shared" si="12"/>
        <v>14.533649058872223</v>
      </c>
      <c r="K25">
        <v>0.62178763946345739</v>
      </c>
      <c r="L25">
        <f t="shared" si="6"/>
        <v>584.34938781564392</v>
      </c>
      <c r="R25">
        <v>4960</v>
      </c>
      <c r="S25">
        <v>7977</v>
      </c>
      <c r="T25">
        <f t="shared" si="7"/>
        <v>0.62178763946345739</v>
      </c>
    </row>
    <row r="26" spans="1:20" x14ac:dyDescent="0.25">
      <c r="A26">
        <f t="shared" si="8"/>
        <v>1983</v>
      </c>
      <c r="B26">
        <v>61282794949.959999</v>
      </c>
      <c r="C26">
        <f t="shared" si="10"/>
        <v>22613351336.53524</v>
      </c>
      <c r="D26">
        <f>C26/N$5</f>
        <v>2261.3351336535238</v>
      </c>
      <c r="E26" s="23">
        <v>155.79971619293173</v>
      </c>
      <c r="F26">
        <v>8510</v>
      </c>
      <c r="G26" s="30">
        <f t="shared" si="2"/>
        <v>1.2773941759231462</v>
      </c>
      <c r="H26">
        <f>D26/E26</f>
        <v>14.514372611906692</v>
      </c>
      <c r="I26">
        <f t="shared" si="11"/>
        <v>1857.2926863863802</v>
      </c>
      <c r="J26">
        <f t="shared" si="12"/>
        <v>74.29170745545521</v>
      </c>
      <c r="K26">
        <v>0.6290246768507638</v>
      </c>
      <c r="L26">
        <f t="shared" si="6"/>
        <v>2952.6547284042772</v>
      </c>
      <c r="R26">
        <v>5353</v>
      </c>
      <c r="S26">
        <v>8510</v>
      </c>
      <c r="T26">
        <f t="shared" si="7"/>
        <v>0.6290246768507638</v>
      </c>
    </row>
    <row r="27" spans="1:20" x14ac:dyDescent="0.25">
      <c r="A27">
        <f t="shared" si="8"/>
        <v>1984</v>
      </c>
      <c r="B27">
        <v>812103013636.06995</v>
      </c>
      <c r="C27">
        <f t="shared" si="10"/>
        <v>299666012031.70978</v>
      </c>
      <c r="D27">
        <f>C27/N$5</f>
        <v>29966.601203170976</v>
      </c>
      <c r="E27" s="24">
        <v>1122.0697952102473</v>
      </c>
      <c r="F27">
        <v>8942</v>
      </c>
      <c r="G27" s="30">
        <f t="shared" si="2"/>
        <v>1.3422395676973882</v>
      </c>
      <c r="H27">
        <f>D27/E27</f>
        <v>26.706539406985819</v>
      </c>
      <c r="I27">
        <f t="shared" si="11"/>
        <v>14055.252875606011</v>
      </c>
      <c r="J27">
        <f t="shared" si="12"/>
        <v>562.21011502424051</v>
      </c>
      <c r="K27">
        <v>0.64381570118541709</v>
      </c>
      <c r="L27">
        <f t="shared" si="6"/>
        <v>21831.174433501645</v>
      </c>
      <c r="R27">
        <v>5757</v>
      </c>
      <c r="S27">
        <v>8942</v>
      </c>
      <c r="T27">
        <f t="shared" si="7"/>
        <v>0.64381570118541709</v>
      </c>
    </row>
    <row r="28" spans="1:20" x14ac:dyDescent="0.25">
      <c r="A28">
        <f t="shared" si="8"/>
        <v>1985</v>
      </c>
      <c r="B28">
        <v>4074480362.4499998</v>
      </c>
      <c r="C28">
        <f t="shared" si="10"/>
        <v>1503483253.74405</v>
      </c>
      <c r="D28">
        <f t="shared" ref="D28:D33" si="13">C28/N$6</f>
        <v>150348.32537440502</v>
      </c>
      <c r="E28" s="25">
        <v>7719.6262384087922</v>
      </c>
      <c r="F28">
        <v>9250</v>
      </c>
      <c r="G28" s="30">
        <f t="shared" si="2"/>
        <v>1.3884719303512458</v>
      </c>
      <c r="H28">
        <f>D28/E28</f>
        <v>19.476114611138939</v>
      </c>
      <c r="I28">
        <f t="shared" si="11"/>
        <v>100028.12602435613</v>
      </c>
      <c r="J28">
        <f t="shared" si="12"/>
        <v>4001.1250409742447</v>
      </c>
      <c r="K28">
        <v>0.64508108108108109</v>
      </c>
      <c r="L28">
        <f t="shared" si="6"/>
        <v>155062.8734247183</v>
      </c>
      <c r="R28">
        <v>5967</v>
      </c>
      <c r="S28">
        <v>9250</v>
      </c>
      <c r="T28">
        <f t="shared" si="7"/>
        <v>0.64508108108108109</v>
      </c>
    </row>
    <row r="29" spans="1:20" x14ac:dyDescent="0.25">
      <c r="A29">
        <f t="shared" si="8"/>
        <v>1986</v>
      </c>
      <c r="B29">
        <v>7910715348.4200001</v>
      </c>
      <c r="C29">
        <f t="shared" si="10"/>
        <v>2919053963.5669799</v>
      </c>
      <c r="D29">
        <f t="shared" si="13"/>
        <v>291905.39635669801</v>
      </c>
      <c r="E29" s="25">
        <v>12989.211003705084</v>
      </c>
      <c r="F29">
        <v>8684</v>
      </c>
      <c r="G29" s="30">
        <f t="shared" si="2"/>
        <v>1.3035124587211049</v>
      </c>
      <c r="H29">
        <f>D29/E29</f>
        <v>22.472912040110362</v>
      </c>
      <c r="I29">
        <f t="shared" si="11"/>
        <v>158010.77851023231</v>
      </c>
      <c r="J29">
        <f t="shared" si="12"/>
        <v>6320.4311404092932</v>
      </c>
      <c r="K29">
        <v>0.62977890373099954</v>
      </c>
      <c r="L29">
        <f t="shared" si="6"/>
        <v>250898.8115894784</v>
      </c>
      <c r="R29">
        <v>5469</v>
      </c>
      <c r="S29">
        <v>8684</v>
      </c>
      <c r="T29">
        <f t="shared" si="7"/>
        <v>0.62977890373099954</v>
      </c>
    </row>
    <row r="30" spans="1:20" x14ac:dyDescent="0.25">
      <c r="A30">
        <f t="shared" si="8"/>
        <v>1987</v>
      </c>
      <c r="C30">
        <f t="shared" si="10"/>
        <v>0</v>
      </c>
      <c r="D30">
        <f t="shared" si="13"/>
        <v>0</v>
      </c>
      <c r="E30" s="26">
        <v>30099.986554545776</v>
      </c>
      <c r="F30">
        <v>9219</v>
      </c>
      <c r="G30" s="30">
        <f t="shared" si="2"/>
        <v>1.3838186730711497</v>
      </c>
      <c r="I30">
        <f t="shared" si="11"/>
        <v>388717.63417604187</v>
      </c>
      <c r="J30">
        <f t="shared" si="12"/>
        <v>15548.705367041672</v>
      </c>
      <c r="K30">
        <v>0.63987417290378568</v>
      </c>
      <c r="L30">
        <f t="shared" si="6"/>
        <v>607490.73901829636</v>
      </c>
      <c r="R30">
        <v>5899</v>
      </c>
      <c r="S30">
        <v>9219</v>
      </c>
      <c r="T30">
        <f t="shared" si="7"/>
        <v>0.63987417290378568</v>
      </c>
    </row>
    <row r="31" spans="1:20" x14ac:dyDescent="0.25">
      <c r="A31">
        <f t="shared" si="8"/>
        <v>1988</v>
      </c>
      <c r="B31">
        <v>134655434577.77</v>
      </c>
      <c r="C31">
        <f t="shared" si="10"/>
        <v>49687855359.197128</v>
      </c>
      <c r="D31">
        <f t="shared" si="13"/>
        <v>4968785.5359197129</v>
      </c>
      <c r="E31" s="26">
        <v>141555.5462541914</v>
      </c>
      <c r="F31">
        <v>9722</v>
      </c>
      <c r="G31" s="30">
        <f t="shared" si="2"/>
        <v>1.4593215250675473</v>
      </c>
      <c r="H31">
        <f>D31/E31</f>
        <v>35.101312999755308</v>
      </c>
      <c r="I31">
        <f t="shared" si="11"/>
        <v>1927820.6726261536</v>
      </c>
      <c r="J31">
        <f t="shared" si="12"/>
        <v>77112.826905046139</v>
      </c>
      <c r="K31">
        <v>0.64348899403414939</v>
      </c>
      <c r="L31">
        <f t="shared" si="6"/>
        <v>2995887.5606252342</v>
      </c>
      <c r="R31">
        <v>6256</v>
      </c>
      <c r="S31">
        <v>9722</v>
      </c>
      <c r="T31">
        <f t="shared" si="7"/>
        <v>0.64348899403414939</v>
      </c>
    </row>
    <row r="32" spans="1:20" x14ac:dyDescent="0.25">
      <c r="A32">
        <f t="shared" si="8"/>
        <v>1989</v>
      </c>
      <c r="B32">
        <v>7219213339</v>
      </c>
      <c r="C32">
        <f t="shared" si="10"/>
        <v>2663889722.0910001</v>
      </c>
      <c r="D32">
        <f t="shared" si="13"/>
        <v>266388.97220910003</v>
      </c>
      <c r="E32" s="27">
        <v>4389723.135838503</v>
      </c>
      <c r="F32">
        <v>9916</v>
      </c>
      <c r="G32" s="30">
        <f t="shared" si="2"/>
        <v>1.4884419093365355</v>
      </c>
      <c r="H32">
        <f>D32/E32</f>
        <v>6.0684686474700808E-2</v>
      </c>
      <c r="I32">
        <f t="shared" si="11"/>
        <v>60975837.50788641</v>
      </c>
      <c r="J32">
        <f t="shared" si="12"/>
        <v>2439033.5003154562</v>
      </c>
      <c r="K32">
        <v>0.63543767648245264</v>
      </c>
      <c r="L32">
        <f t="shared" si="6"/>
        <v>95958800.940835044</v>
      </c>
      <c r="R32">
        <v>6301</v>
      </c>
      <c r="S32">
        <v>9916</v>
      </c>
      <c r="T32">
        <f t="shared" si="7"/>
        <v>0.63543767648245264</v>
      </c>
    </row>
    <row r="33" spans="1:20" x14ac:dyDescent="0.25">
      <c r="A33">
        <f t="shared" si="8"/>
        <v>1990</v>
      </c>
      <c r="B33">
        <v>61796033240</v>
      </c>
      <c r="C33">
        <f t="shared" si="10"/>
        <v>22802736265.560001</v>
      </c>
      <c r="D33">
        <f t="shared" si="13"/>
        <v>2280273.6265560002</v>
      </c>
      <c r="E33" s="27">
        <v>101194053.45432642</v>
      </c>
      <c r="F33">
        <v>10161</v>
      </c>
      <c r="G33" s="30">
        <f t="shared" si="2"/>
        <v>1.5252176523566496</v>
      </c>
      <c r="H33">
        <f>D33/E33</f>
        <v>2.2533672174572923E-2</v>
      </c>
      <c r="I33">
        <f t="shared" si="11"/>
        <v>1440374984.1184771</v>
      </c>
      <c r="J33">
        <f t="shared" si="12"/>
        <v>57614999.364739083</v>
      </c>
      <c r="K33">
        <v>0.56657809270741066</v>
      </c>
      <c r="L33">
        <f t="shared" si="6"/>
        <v>2542235576.4509025</v>
      </c>
      <c r="R33">
        <v>5757</v>
      </c>
      <c r="S33">
        <v>10161</v>
      </c>
      <c r="T33">
        <f t="shared" si="7"/>
        <v>0.56657809270741066</v>
      </c>
    </row>
    <row r="34" spans="1:20" x14ac:dyDescent="0.25">
      <c r="K34">
        <v>0.42532751091703058</v>
      </c>
      <c r="R34">
        <v>4383</v>
      </c>
      <c r="S34">
        <v>10305</v>
      </c>
      <c r="T34">
        <f t="shared" si="7"/>
        <v>0.42532751091703058</v>
      </c>
    </row>
    <row r="35" spans="1:20" x14ac:dyDescent="0.25">
      <c r="K35" t="e">
        <v>#DIV/0!</v>
      </c>
    </row>
    <row r="36" spans="1:20" x14ac:dyDescent="0.25">
      <c r="K36" t="e">
        <v>#DIV/0!</v>
      </c>
    </row>
    <row r="37" spans="1:20" x14ac:dyDescent="0.25">
      <c r="K37" t="e">
        <v>#DIV/0!</v>
      </c>
    </row>
    <row r="38" spans="1:20" x14ac:dyDescent="0.25">
      <c r="K38" t="e">
        <v>#DIV/0!</v>
      </c>
    </row>
    <row r="39" spans="1:20" x14ac:dyDescent="0.25">
      <c r="K39" t="e">
        <v>#DIV/0!</v>
      </c>
    </row>
    <row r="40" spans="1:20" x14ac:dyDescent="0.25">
      <c r="K40" t="e">
        <v>#DIV/0!</v>
      </c>
    </row>
    <row r="41" spans="1:20" x14ac:dyDescent="0.25">
      <c r="K41" t="e">
        <v>#DIV/0!</v>
      </c>
    </row>
    <row r="42" spans="1:20" x14ac:dyDescent="0.25">
      <c r="K42" t="e">
        <v>#DIV/0!</v>
      </c>
    </row>
    <row r="43" spans="1:20" x14ac:dyDescent="0.25">
      <c r="K43" t="e">
        <v>#DIV/0!</v>
      </c>
    </row>
    <row r="44" spans="1:20" x14ac:dyDescent="0.25">
      <c r="K44" t="e">
        <v>#DIV/0!</v>
      </c>
    </row>
    <row r="45" spans="1:20" x14ac:dyDescent="0.25">
      <c r="K45" t="e">
        <v>#DIV/0!</v>
      </c>
    </row>
    <row r="46" spans="1:20" x14ac:dyDescent="0.25">
      <c r="K46" t="e">
        <v>#DIV/0!</v>
      </c>
    </row>
    <row r="47" spans="1:20" x14ac:dyDescent="0.25">
      <c r="K47" t="e">
        <v>#DIV/0!</v>
      </c>
    </row>
    <row r="48" spans="1:20" x14ac:dyDescent="0.25">
      <c r="K48" t="e">
        <v>#DIV/0!</v>
      </c>
    </row>
    <row r="49" spans="11:11" x14ac:dyDescent="0.25">
      <c r="K49" t="e">
        <v>#DIV/0!</v>
      </c>
    </row>
    <row r="50" spans="11:11" x14ac:dyDescent="0.25">
      <c r="K50" t="e">
        <v>#DIV/0!</v>
      </c>
    </row>
    <row r="51" spans="11:11" x14ac:dyDescent="0.25">
      <c r="K51" t="e">
        <v>#DIV/0!</v>
      </c>
    </row>
    <row r="52" spans="11:11" x14ac:dyDescent="0.25">
      <c r="K52" t="e">
        <v>#DIV/0!</v>
      </c>
    </row>
    <row r="53" spans="11:11" x14ac:dyDescent="0.25">
      <c r="K53" t="e">
        <v>#DIV/0!</v>
      </c>
    </row>
    <row r="54" spans="11:11" x14ac:dyDescent="0.25">
      <c r="K54" t="e">
        <v>#DIV/0!</v>
      </c>
    </row>
    <row r="55" spans="11:11" x14ac:dyDescent="0.25">
      <c r="K55" t="e">
        <v>#DIV/0!</v>
      </c>
    </row>
    <row r="56" spans="11:11" x14ac:dyDescent="0.25">
      <c r="K56" t="e">
        <v>#DIV/0!</v>
      </c>
    </row>
    <row r="57" spans="11:11" x14ac:dyDescent="0.25">
      <c r="K57" t="e">
        <v>#DIV/0!</v>
      </c>
    </row>
    <row r="58" spans="11:11" x14ac:dyDescent="0.25">
      <c r="K58" t="e">
        <v>#DIV/0!</v>
      </c>
    </row>
    <row r="59" spans="11:11" x14ac:dyDescent="0.25">
      <c r="K59" t="e">
        <v>#DIV/0!</v>
      </c>
    </row>
    <row r="60" spans="11:11" x14ac:dyDescent="0.25">
      <c r="K60" t="e">
        <v>#DIV/0!</v>
      </c>
    </row>
    <row r="61" spans="11:11" x14ac:dyDescent="0.25">
      <c r="K61" t="e">
        <v>#DIV/0!</v>
      </c>
    </row>
    <row r="62" spans="11:11" x14ac:dyDescent="0.25">
      <c r="K62" t="e">
        <v>#DIV/0!</v>
      </c>
    </row>
    <row r="63" spans="11:11" x14ac:dyDescent="0.25">
      <c r="K63" t="e">
        <v>#DIV/0!</v>
      </c>
    </row>
    <row r="64" spans="11:11" x14ac:dyDescent="0.25">
      <c r="K64" t="e">
        <v>#DIV/0!</v>
      </c>
    </row>
    <row r="65" spans="11:11" x14ac:dyDescent="0.25">
      <c r="K65" t="e">
        <v>#DIV/0!</v>
      </c>
    </row>
    <row r="66" spans="11:11" x14ac:dyDescent="0.25">
      <c r="K66" t="e">
        <v>#DIV/0!</v>
      </c>
    </row>
    <row r="67" spans="11:11" x14ac:dyDescent="0.25">
      <c r="K67" t="e">
        <v>#DIV/0!</v>
      </c>
    </row>
    <row r="68" spans="11:11" x14ac:dyDescent="0.25">
      <c r="K68" t="e">
        <v>#DIV/0!</v>
      </c>
    </row>
    <row r="69" spans="11:11" x14ac:dyDescent="0.25">
      <c r="K69" t="e">
        <v>#DIV/0!</v>
      </c>
    </row>
    <row r="70" spans="11:11" x14ac:dyDescent="0.25">
      <c r="K70" t="e">
        <v>#DIV/0!</v>
      </c>
    </row>
    <row r="71" spans="11:11" x14ac:dyDescent="0.25">
      <c r="K71" t="e">
        <v>#DIV/0!</v>
      </c>
    </row>
    <row r="72" spans="11:11" x14ac:dyDescent="0.25">
      <c r="K72" t="e">
        <v>#DIV/0!</v>
      </c>
    </row>
    <row r="73" spans="11:11" x14ac:dyDescent="0.25">
      <c r="K73" t="e">
        <v>#DIV/0!</v>
      </c>
    </row>
    <row r="74" spans="11:11" x14ac:dyDescent="0.25">
      <c r="K74" t="e">
        <v>#DIV/0!</v>
      </c>
    </row>
    <row r="75" spans="11:11" x14ac:dyDescent="0.25">
      <c r="K75" t="e">
        <v>#DIV/0!</v>
      </c>
    </row>
    <row r="76" spans="11:11" x14ac:dyDescent="0.25">
      <c r="K76" t="e">
        <v>#DIV/0!</v>
      </c>
    </row>
    <row r="77" spans="11:11" x14ac:dyDescent="0.25">
      <c r="K77" t="e">
        <v>#DIV/0!</v>
      </c>
    </row>
    <row r="78" spans="11:11" x14ac:dyDescent="0.25">
      <c r="K78" t="e">
        <v>#DIV/0!</v>
      </c>
    </row>
    <row r="79" spans="11:11" x14ac:dyDescent="0.25">
      <c r="K79" t="e">
        <v>#DIV/0!</v>
      </c>
    </row>
    <row r="80" spans="11:11" x14ac:dyDescent="0.25">
      <c r="K80" t="e">
        <v>#DIV/0!</v>
      </c>
    </row>
    <row r="81" spans="11:11" x14ac:dyDescent="0.25">
      <c r="K81" t="e">
        <v>#DIV/0!</v>
      </c>
    </row>
    <row r="82" spans="11:11" x14ac:dyDescent="0.25">
      <c r="K82" t="e">
        <v>#DIV/0!</v>
      </c>
    </row>
    <row r="83" spans="11:11" x14ac:dyDescent="0.25">
      <c r="K83" t="e">
        <v>#DIV/0!</v>
      </c>
    </row>
    <row r="84" spans="11:11" x14ac:dyDescent="0.25">
      <c r="K84" t="e">
        <v>#DIV/0!</v>
      </c>
    </row>
    <row r="85" spans="11:11" x14ac:dyDescent="0.25">
      <c r="K85" t="e">
        <v>#DIV/0!</v>
      </c>
    </row>
    <row r="86" spans="11:11" x14ac:dyDescent="0.25">
      <c r="K86" t="e">
        <v>#DIV/0!</v>
      </c>
    </row>
    <row r="87" spans="11:11" x14ac:dyDescent="0.25">
      <c r="K87" t="e">
        <v>#DIV/0!</v>
      </c>
    </row>
    <row r="88" spans="11:11" x14ac:dyDescent="0.25">
      <c r="K88" t="e">
        <v>#DIV/0!</v>
      </c>
    </row>
    <row r="89" spans="11:11" x14ac:dyDescent="0.25">
      <c r="K89" t="e">
        <v>#DIV/0!</v>
      </c>
    </row>
    <row r="90" spans="11:11" x14ac:dyDescent="0.25">
      <c r="K90" t="e">
        <v>#DIV/0!</v>
      </c>
    </row>
    <row r="91" spans="11:11" x14ac:dyDescent="0.25">
      <c r="K91" t="e">
        <v>#DIV/0!</v>
      </c>
    </row>
    <row r="92" spans="11:11" x14ac:dyDescent="0.25">
      <c r="K92" t="e">
        <v>#DIV/0!</v>
      </c>
    </row>
    <row r="93" spans="11:11" x14ac:dyDescent="0.25">
      <c r="K93" t="e">
        <v>#DIV/0!</v>
      </c>
    </row>
    <row r="94" spans="11:11" x14ac:dyDescent="0.25">
      <c r="K94" t="e">
        <v>#DIV/0!</v>
      </c>
    </row>
    <row r="95" spans="11:11" x14ac:dyDescent="0.25">
      <c r="K95" t="e">
        <v>#DIV/0!</v>
      </c>
    </row>
    <row r="96" spans="11:11" x14ac:dyDescent="0.25">
      <c r="K96" t="e">
        <v>#DIV/0!</v>
      </c>
    </row>
    <row r="97" spans="11:11" x14ac:dyDescent="0.25">
      <c r="K97" t="e">
        <v>#DIV/0!</v>
      </c>
    </row>
    <row r="98" spans="11:11" x14ac:dyDescent="0.25">
      <c r="K98" t="e">
        <v>#DIV/0!</v>
      </c>
    </row>
    <row r="99" spans="11:11" x14ac:dyDescent="0.25">
      <c r="K99" t="e">
        <v>#DIV/0!</v>
      </c>
    </row>
    <row r="100" spans="11:11" x14ac:dyDescent="0.25">
      <c r="K100" t="e">
        <v>#DIV/0!</v>
      </c>
    </row>
    <row r="101" spans="11:11" x14ac:dyDescent="0.25">
      <c r="K101" t="e">
        <v>#DIV/0!</v>
      </c>
    </row>
    <row r="102" spans="11:11" x14ac:dyDescent="0.25">
      <c r="K102" t="e">
        <v>#DIV/0!</v>
      </c>
    </row>
    <row r="103" spans="11:11" x14ac:dyDescent="0.25">
      <c r="K103" t="e">
        <v>#DIV/0!</v>
      </c>
    </row>
    <row r="104" spans="11:11" x14ac:dyDescent="0.25">
      <c r="K104" t="e">
        <v>#DIV/0!</v>
      </c>
    </row>
    <row r="105" spans="11:11" x14ac:dyDescent="0.25">
      <c r="K105" t="e">
        <v>#DIV/0!</v>
      </c>
    </row>
    <row r="106" spans="11:11" x14ac:dyDescent="0.25">
      <c r="K106" t="e">
        <v>#DIV/0!</v>
      </c>
    </row>
    <row r="107" spans="11:11" x14ac:dyDescent="0.25">
      <c r="K107" t="e">
        <v>#DIV/0!</v>
      </c>
    </row>
    <row r="108" spans="11:11" x14ac:dyDescent="0.25">
      <c r="K108" t="e">
        <v>#DIV/0!</v>
      </c>
    </row>
    <row r="109" spans="11:11" x14ac:dyDescent="0.25">
      <c r="K109" t="e">
        <v>#DIV/0!</v>
      </c>
    </row>
    <row r="110" spans="11:11" x14ac:dyDescent="0.25">
      <c r="K110" t="e">
        <v>#DIV/0!</v>
      </c>
    </row>
    <row r="111" spans="11:11" x14ac:dyDescent="0.25">
      <c r="K111" t="e">
        <v>#DIV/0!</v>
      </c>
    </row>
    <row r="112" spans="11:11" x14ac:dyDescent="0.25">
      <c r="K112" t="e">
        <v>#DIV/0!</v>
      </c>
    </row>
    <row r="113" spans="11:11" x14ac:dyDescent="0.25">
      <c r="K113" t="e">
        <v>#DIV/0!</v>
      </c>
    </row>
    <row r="114" spans="11:11" x14ac:dyDescent="0.25">
      <c r="K114" t="e">
        <v>#DIV/0!</v>
      </c>
    </row>
    <row r="115" spans="11:11" x14ac:dyDescent="0.25">
      <c r="K115" t="e">
        <v>#DIV/0!</v>
      </c>
    </row>
    <row r="116" spans="11:11" x14ac:dyDescent="0.25">
      <c r="K116" t="e">
        <v>#DIV/0!</v>
      </c>
    </row>
    <row r="117" spans="11:11" x14ac:dyDescent="0.25">
      <c r="K117" t="e">
        <v>#DIV/0!</v>
      </c>
    </row>
    <row r="118" spans="11:11" x14ac:dyDescent="0.25">
      <c r="K118" t="e">
        <v>#DIV/0!</v>
      </c>
    </row>
    <row r="119" spans="11:11" x14ac:dyDescent="0.25">
      <c r="K119" t="e">
        <v>#DIV/0!</v>
      </c>
    </row>
    <row r="120" spans="11:11" x14ac:dyDescent="0.25">
      <c r="K120" t="e">
        <v>#DIV/0!</v>
      </c>
    </row>
    <row r="121" spans="11:11" x14ac:dyDescent="0.25">
      <c r="K121" t="e">
        <v>#DIV/0!</v>
      </c>
    </row>
    <row r="122" spans="11:11" x14ac:dyDescent="0.25">
      <c r="K122" t="e">
        <v>#DIV/0!</v>
      </c>
    </row>
    <row r="123" spans="11:11" x14ac:dyDescent="0.25">
      <c r="K123" t="e">
        <v>#DIV/0!</v>
      </c>
    </row>
    <row r="124" spans="11:11" x14ac:dyDescent="0.25">
      <c r="K124" t="e">
        <v>#DIV/0!</v>
      </c>
    </row>
    <row r="125" spans="11:11" x14ac:dyDescent="0.25">
      <c r="K125" t="e">
        <v>#DIV/0!</v>
      </c>
    </row>
    <row r="126" spans="11:11" x14ac:dyDescent="0.25">
      <c r="K126" t="e">
        <v>#DIV/0!</v>
      </c>
    </row>
    <row r="127" spans="11:11" x14ac:dyDescent="0.25">
      <c r="K127" t="e">
        <v>#DIV/0!</v>
      </c>
    </row>
    <row r="128" spans="11:11" x14ac:dyDescent="0.25">
      <c r="K128" t="e">
        <v>#DIV/0!</v>
      </c>
    </row>
    <row r="129" spans="11:11" x14ac:dyDescent="0.25">
      <c r="K129" t="e">
        <v>#DIV/0!</v>
      </c>
    </row>
    <row r="130" spans="11:11" x14ac:dyDescent="0.25">
      <c r="K130" t="e">
        <v>#DIV/0!</v>
      </c>
    </row>
    <row r="131" spans="11:11" x14ac:dyDescent="0.25">
      <c r="K131" t="e">
        <v>#DIV/0!</v>
      </c>
    </row>
    <row r="132" spans="11:11" x14ac:dyDescent="0.25">
      <c r="K132" t="e">
        <v>#DIV/0!</v>
      </c>
    </row>
    <row r="133" spans="11:11" x14ac:dyDescent="0.25">
      <c r="K133" t="e">
        <v>#DIV/0!</v>
      </c>
    </row>
    <row r="134" spans="11:11" x14ac:dyDescent="0.25">
      <c r="K134" t="e"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D14" sqref="D14"/>
    </sheetView>
  </sheetViews>
  <sheetFormatPr baseColWidth="10" defaultRowHeight="15" x14ac:dyDescent="0.25"/>
  <cols>
    <col min="1" max="1" width="24.85546875" customWidth="1"/>
  </cols>
  <sheetData>
    <row r="1" spans="1:4" x14ac:dyDescent="0.25">
      <c r="B1">
        <v>1973</v>
      </c>
      <c r="C1" t="s">
        <v>10</v>
      </c>
      <c r="D1">
        <v>1963</v>
      </c>
    </row>
    <row r="2" spans="1:4" x14ac:dyDescent="0.25">
      <c r="A2" t="s">
        <v>11</v>
      </c>
      <c r="B2">
        <v>1487.489</v>
      </c>
      <c r="C2">
        <f t="shared" ref="C2:C7" si="0">B2/B$8</f>
        <v>0.30783814485324956</v>
      </c>
    </row>
    <row r="3" spans="1:4" x14ac:dyDescent="0.25">
      <c r="A3" t="s">
        <v>12</v>
      </c>
      <c r="B3">
        <v>17.652000000000001</v>
      </c>
      <c r="C3">
        <f t="shared" si="0"/>
        <v>3.6531086501813202E-3</v>
      </c>
    </row>
    <row r="4" spans="1:4" x14ac:dyDescent="0.25">
      <c r="A4" t="s">
        <v>13</v>
      </c>
      <c r="B4">
        <v>1505.1410000000001</v>
      </c>
      <c r="C4">
        <f t="shared" si="0"/>
        <v>0.31149125350343093</v>
      </c>
    </row>
    <row r="5" spans="1:4" x14ac:dyDescent="0.25">
      <c r="A5" t="s">
        <v>14</v>
      </c>
      <c r="B5">
        <v>867.12800000000004</v>
      </c>
      <c r="C5">
        <f t="shared" si="0"/>
        <v>0.17945347822424812</v>
      </c>
      <c r="D5">
        <v>0.19</v>
      </c>
    </row>
    <row r="6" spans="1:4" x14ac:dyDescent="0.25">
      <c r="A6" t="s">
        <v>15</v>
      </c>
      <c r="B6">
        <v>2459.7800000000002</v>
      </c>
      <c r="C6">
        <f t="shared" si="0"/>
        <v>0.50905526827232084</v>
      </c>
    </row>
    <row r="7" spans="1:4" x14ac:dyDescent="0.25">
      <c r="A7" t="s">
        <v>16</v>
      </c>
      <c r="B7">
        <v>3326.9080000000004</v>
      </c>
      <c r="C7">
        <f t="shared" si="0"/>
        <v>0.68850874649656901</v>
      </c>
    </row>
    <row r="8" spans="1:4" x14ac:dyDescent="0.25">
      <c r="A8" t="s">
        <v>17</v>
      </c>
      <c r="B8">
        <v>4832.0490000000009</v>
      </c>
      <c r="C8">
        <f>B8/B$8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7"/>
  <sheetViews>
    <sheetView topLeftCell="A14" workbookViewId="0">
      <selection activeCell="C30" sqref="C30"/>
    </sheetView>
  </sheetViews>
  <sheetFormatPr baseColWidth="10" defaultRowHeight="15" x14ac:dyDescent="0.25"/>
  <sheetData>
    <row r="1" spans="1:6" ht="45" x14ac:dyDescent="0.25">
      <c r="B1" t="s">
        <v>47</v>
      </c>
      <c r="C1" t="s">
        <v>48</v>
      </c>
      <c r="D1" s="10" t="s">
        <v>49</v>
      </c>
      <c r="E1" t="s">
        <v>50</v>
      </c>
      <c r="F1" t="s">
        <v>51</v>
      </c>
    </row>
    <row r="2" spans="1:6" x14ac:dyDescent="0.25">
      <c r="A2">
        <v>1967</v>
      </c>
      <c r="B2">
        <v>5445</v>
      </c>
      <c r="C2">
        <v>18231</v>
      </c>
      <c r="D2">
        <f t="shared" ref="D2:D24" si="0">C2/B2</f>
        <v>3.3482093663911847</v>
      </c>
      <c r="E2">
        <v>319910</v>
      </c>
      <c r="F2">
        <f>E2/C2</f>
        <v>17.547583785859249</v>
      </c>
    </row>
    <row r="3" spans="1:6" x14ac:dyDescent="0.25">
      <c r="A3">
        <f>A2+1</f>
        <v>1968</v>
      </c>
      <c r="B3">
        <v>5308</v>
      </c>
      <c r="C3">
        <v>19951</v>
      </c>
      <c r="D3">
        <f t="shared" si="0"/>
        <v>3.7586661642803314</v>
      </c>
      <c r="E3">
        <v>248003</v>
      </c>
      <c r="F3">
        <f t="shared" ref="F3:F25" si="1">E3/C3</f>
        <v>12.430604982206406</v>
      </c>
    </row>
    <row r="4" spans="1:6" x14ac:dyDescent="0.25">
      <c r="A4">
        <f t="shared" ref="A4:A25" si="2">A3+1</f>
        <v>1969</v>
      </c>
      <c r="B4">
        <v>5394</v>
      </c>
      <c r="C4">
        <v>20681</v>
      </c>
      <c r="D4">
        <f t="shared" si="0"/>
        <v>3.8340748980348534</v>
      </c>
      <c r="E4">
        <v>266395</v>
      </c>
      <c r="F4">
        <f t="shared" si="1"/>
        <v>12.881146946472608</v>
      </c>
    </row>
    <row r="5" spans="1:6" x14ac:dyDescent="0.25">
      <c r="A5">
        <f t="shared" si="2"/>
        <v>1970</v>
      </c>
      <c r="B5">
        <v>5391</v>
      </c>
      <c r="C5">
        <v>22798</v>
      </c>
      <c r="D5">
        <f t="shared" si="0"/>
        <v>4.2289000185494343</v>
      </c>
      <c r="E5">
        <v>392494</v>
      </c>
      <c r="F5">
        <f t="shared" si="1"/>
        <v>17.21615931222037</v>
      </c>
    </row>
    <row r="6" spans="1:6" x14ac:dyDescent="0.25">
      <c r="A6">
        <f t="shared" si="2"/>
        <v>1971</v>
      </c>
      <c r="B6">
        <v>5323</v>
      </c>
      <c r="C6">
        <v>24565</v>
      </c>
      <c r="D6">
        <f t="shared" si="0"/>
        <v>4.6148788277287247</v>
      </c>
      <c r="E6">
        <v>392118</v>
      </c>
      <c r="F6">
        <f t="shared" si="1"/>
        <v>15.962466924486057</v>
      </c>
    </row>
    <row r="7" spans="1:6" x14ac:dyDescent="0.25">
      <c r="A7">
        <f t="shared" si="2"/>
        <v>1972</v>
      </c>
      <c r="B7">
        <v>5325</v>
      </c>
      <c r="C7">
        <v>25193</v>
      </c>
      <c r="D7">
        <f t="shared" si="0"/>
        <v>4.7310798122065725</v>
      </c>
      <c r="E7">
        <v>394311</v>
      </c>
      <c r="F7">
        <f t="shared" si="1"/>
        <v>15.65160957408804</v>
      </c>
    </row>
    <row r="8" spans="1:6" x14ac:dyDescent="0.25">
      <c r="A8">
        <f t="shared" si="2"/>
        <v>1973</v>
      </c>
      <c r="B8">
        <v>5469</v>
      </c>
      <c r="C8">
        <v>24440</v>
      </c>
      <c r="D8">
        <f t="shared" si="0"/>
        <v>4.4688242823185229</v>
      </c>
      <c r="E8">
        <v>398663</v>
      </c>
      <c r="F8">
        <f t="shared" si="1"/>
        <v>16.311906710310964</v>
      </c>
    </row>
    <row r="9" spans="1:6" x14ac:dyDescent="0.25">
      <c r="A9">
        <f t="shared" si="2"/>
        <v>1974</v>
      </c>
      <c r="B9">
        <v>5580</v>
      </c>
      <c r="C9">
        <v>24022</v>
      </c>
      <c r="D9">
        <f t="shared" si="0"/>
        <v>4.3050179211469537</v>
      </c>
      <c r="E9">
        <v>391668</v>
      </c>
      <c r="F9">
        <f t="shared" si="1"/>
        <v>16.304554158687868</v>
      </c>
    </row>
    <row r="10" spans="1:6" x14ac:dyDescent="0.25">
      <c r="A10">
        <f t="shared" si="2"/>
        <v>1975</v>
      </c>
      <c r="B10">
        <v>5674</v>
      </c>
      <c r="C10">
        <v>22968</v>
      </c>
      <c r="D10">
        <f t="shared" si="0"/>
        <v>4.0479379626365883</v>
      </c>
      <c r="E10">
        <v>389979</v>
      </c>
      <c r="F10">
        <f t="shared" si="1"/>
        <v>16.979231974921632</v>
      </c>
    </row>
    <row r="11" spans="1:6" x14ac:dyDescent="0.25">
      <c r="A11">
        <f t="shared" si="2"/>
        <v>1976</v>
      </c>
      <c r="B11">
        <v>5820</v>
      </c>
      <c r="C11">
        <v>23147</v>
      </c>
      <c r="D11">
        <f t="shared" si="0"/>
        <v>3.9771477663230241</v>
      </c>
      <c r="E11">
        <v>380402</v>
      </c>
      <c r="F11">
        <f t="shared" si="1"/>
        <v>16.434181535404157</v>
      </c>
    </row>
    <row r="12" spans="1:6" x14ac:dyDescent="0.25">
      <c r="A12">
        <f t="shared" si="2"/>
        <v>1977</v>
      </c>
      <c r="B12">
        <v>6062</v>
      </c>
      <c r="C12">
        <v>25047</v>
      </c>
      <c r="D12">
        <f t="shared" si="0"/>
        <v>4.1318046849224679</v>
      </c>
      <c r="E12">
        <v>368426</v>
      </c>
      <c r="F12">
        <f t="shared" si="1"/>
        <v>14.709386353655129</v>
      </c>
    </row>
    <row r="13" spans="1:6" x14ac:dyDescent="0.25">
      <c r="A13">
        <f t="shared" si="2"/>
        <v>1978</v>
      </c>
      <c r="B13">
        <v>6303</v>
      </c>
      <c r="C13">
        <v>26254</v>
      </c>
      <c r="D13">
        <f t="shared" si="0"/>
        <v>4.1653181024908772</v>
      </c>
      <c r="E13">
        <v>385507</v>
      </c>
      <c r="F13">
        <f t="shared" si="1"/>
        <v>14.683743429572637</v>
      </c>
    </row>
    <row r="14" spans="1:6" x14ac:dyDescent="0.25">
      <c r="A14">
        <f t="shared" si="2"/>
        <v>1979</v>
      </c>
      <c r="B14">
        <v>6662</v>
      </c>
      <c r="C14">
        <v>27433</v>
      </c>
      <c r="D14">
        <f t="shared" si="0"/>
        <v>4.1178324827379162</v>
      </c>
      <c r="E14">
        <v>389138</v>
      </c>
      <c r="F14">
        <f t="shared" si="1"/>
        <v>14.185032624940765</v>
      </c>
    </row>
    <row r="15" spans="1:6" x14ac:dyDescent="0.25">
      <c r="A15">
        <f t="shared" si="2"/>
        <v>1980</v>
      </c>
      <c r="B15">
        <v>6767</v>
      </c>
      <c r="C15">
        <v>28566</v>
      </c>
      <c r="D15">
        <f t="shared" si="0"/>
        <v>4.221368405497266</v>
      </c>
      <c r="E15">
        <v>391696</v>
      </c>
      <c r="F15">
        <f t="shared" si="1"/>
        <v>13.711965273401946</v>
      </c>
    </row>
    <row r="16" spans="1:6" x14ac:dyDescent="0.25">
      <c r="A16">
        <f t="shared" si="2"/>
        <v>1981</v>
      </c>
      <c r="B16">
        <v>7303</v>
      </c>
      <c r="C16">
        <v>28852</v>
      </c>
      <c r="D16">
        <f t="shared" si="0"/>
        <v>3.9507051896480898</v>
      </c>
      <c r="E16">
        <v>385693</v>
      </c>
      <c r="F16">
        <f t="shared" si="1"/>
        <v>13.36798142243172</v>
      </c>
    </row>
    <row r="17" spans="1:6" x14ac:dyDescent="0.25">
      <c r="A17">
        <f t="shared" si="2"/>
        <v>1982</v>
      </c>
      <c r="B17">
        <v>7544</v>
      </c>
      <c r="C17">
        <v>28470</v>
      </c>
      <c r="D17">
        <f t="shared" si="0"/>
        <v>3.773860021208908</v>
      </c>
      <c r="E17">
        <v>386119</v>
      </c>
      <c r="F17">
        <f t="shared" si="1"/>
        <v>13.562311204776957</v>
      </c>
    </row>
    <row r="18" spans="1:6" x14ac:dyDescent="0.25">
      <c r="A18">
        <f t="shared" si="2"/>
        <v>1983</v>
      </c>
      <c r="B18">
        <v>7977</v>
      </c>
      <c r="C18">
        <v>28474</v>
      </c>
      <c r="D18">
        <f t="shared" si="0"/>
        <v>3.5695123480005013</v>
      </c>
      <c r="E18">
        <v>389500</v>
      </c>
      <c r="F18">
        <f t="shared" si="1"/>
        <v>13.679145887476293</v>
      </c>
    </row>
    <row r="19" spans="1:6" x14ac:dyDescent="0.25">
      <c r="A19">
        <f t="shared" si="2"/>
        <v>1984</v>
      </c>
      <c r="B19">
        <v>8510</v>
      </c>
      <c r="C19">
        <v>27838</v>
      </c>
      <c r="D19">
        <f t="shared" si="0"/>
        <v>3.2712103407755579</v>
      </c>
      <c r="E19">
        <v>373407</v>
      </c>
      <c r="F19">
        <f t="shared" si="1"/>
        <v>13.413571377254113</v>
      </c>
    </row>
    <row r="20" spans="1:6" x14ac:dyDescent="0.25">
      <c r="A20">
        <f t="shared" si="2"/>
        <v>1985</v>
      </c>
      <c r="B20">
        <v>8942</v>
      </c>
      <c r="C20">
        <v>26675</v>
      </c>
      <c r="D20">
        <f t="shared" si="0"/>
        <v>2.9831133974502348</v>
      </c>
      <c r="E20">
        <v>368289</v>
      </c>
      <c r="F20">
        <f t="shared" si="1"/>
        <v>13.806522961574508</v>
      </c>
    </row>
    <row r="21" spans="1:6" x14ac:dyDescent="0.25">
      <c r="A21">
        <f t="shared" si="2"/>
        <v>1986</v>
      </c>
      <c r="B21">
        <v>9250</v>
      </c>
      <c r="C21">
        <v>25178</v>
      </c>
      <c r="D21">
        <f t="shared" si="0"/>
        <v>2.7219459459459459</v>
      </c>
      <c r="E21">
        <v>355058</v>
      </c>
      <c r="F21">
        <f t="shared" si="1"/>
        <v>14.101914369687822</v>
      </c>
    </row>
    <row r="22" spans="1:6" x14ac:dyDescent="0.25">
      <c r="A22">
        <f t="shared" si="2"/>
        <v>1987</v>
      </c>
      <c r="B22">
        <v>8684</v>
      </c>
      <c r="C22">
        <v>24867</v>
      </c>
      <c r="D22">
        <f t="shared" si="0"/>
        <v>2.863542146476278</v>
      </c>
      <c r="E22">
        <v>357151</v>
      </c>
      <c r="F22">
        <f t="shared" si="1"/>
        <v>14.362448224554631</v>
      </c>
    </row>
    <row r="23" spans="1:6" x14ac:dyDescent="0.25">
      <c r="A23">
        <f t="shared" si="2"/>
        <v>1988</v>
      </c>
      <c r="B23">
        <v>9219</v>
      </c>
      <c r="C23">
        <v>26122</v>
      </c>
      <c r="D23">
        <f t="shared" si="0"/>
        <v>2.8334960407853345</v>
      </c>
      <c r="E23">
        <v>362470</v>
      </c>
      <c r="F23">
        <f t="shared" si="1"/>
        <v>13.876043181992191</v>
      </c>
    </row>
    <row r="24" spans="1:6" x14ac:dyDescent="0.25">
      <c r="A24">
        <f t="shared" si="2"/>
        <v>1989</v>
      </c>
      <c r="B24">
        <v>9722</v>
      </c>
      <c r="C24">
        <v>26734</v>
      </c>
      <c r="D24">
        <f t="shared" si="0"/>
        <v>2.7498457107591032</v>
      </c>
      <c r="E24">
        <v>344623</v>
      </c>
      <c r="F24">
        <f t="shared" si="1"/>
        <v>12.890813196678387</v>
      </c>
    </row>
    <row r="25" spans="1:6" x14ac:dyDescent="0.25">
      <c r="A25">
        <f t="shared" si="2"/>
        <v>1990</v>
      </c>
      <c r="B25">
        <v>9916</v>
      </c>
      <c r="C25">
        <v>28004</v>
      </c>
      <c r="D25">
        <f>C25/B25</f>
        <v>2.8241226300927793</v>
      </c>
      <c r="E25">
        <v>249608</v>
      </c>
      <c r="F25">
        <f t="shared" si="1"/>
        <v>8.9132981002713905</v>
      </c>
    </row>
    <row r="26" spans="1:6" x14ac:dyDescent="0.25">
      <c r="A26">
        <v>1991</v>
      </c>
      <c r="B26">
        <v>10161</v>
      </c>
      <c r="C26">
        <v>28505</v>
      </c>
      <c r="D26">
        <f>C26/B26</f>
        <v>2.8053341206574158</v>
      </c>
    </row>
    <row r="27" spans="1:6" x14ac:dyDescent="0.25">
      <c r="A27">
        <v>1992</v>
      </c>
      <c r="C27">
        <v>32246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SECUNDARIA</vt:lpstr>
      <vt:lpstr>PRoduccion x pozo</vt:lpstr>
      <vt:lpstr>FIJO</vt:lpstr>
      <vt:lpstr>FIJO y CIRCULANTE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dache</dc:creator>
  <cp:lastModifiedBy>dache</cp:lastModifiedBy>
  <dcterms:created xsi:type="dcterms:W3CDTF">2017-06-14T19:18:22Z</dcterms:created>
  <dcterms:modified xsi:type="dcterms:W3CDTF">2020-09-14T21:36:12Z</dcterms:modified>
</cp:coreProperties>
</file>