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r\Desktop\Bolivia\"/>
    </mc:Choice>
  </mc:AlternateContent>
  <bookViews>
    <workbookView xWindow="0" yWindow="0" windowWidth="20490" windowHeight="7350" firstSheet="3" activeTab="5"/>
  </bookViews>
  <sheets>
    <sheet name="TG" sheetId="1" r:id="rId1"/>
    <sheet name="Exportación Hidrocarburos" sheetId="4" r:id="rId2"/>
    <sheet name="IPC" sheetId="3" r:id="rId3"/>
    <sheet name="Costos I c ponderación" sheetId="5" r:id="rId4"/>
    <sheet name="Costos II sin ponderación" sheetId="11" r:id="rId5"/>
    <sheet name="Comparación precio" sheetId="12" r:id="rId6"/>
    <sheet name="Costos Balances" sheetId="10" r:id="rId7"/>
    <sheet name="Producción" sheetId="6" r:id="rId8"/>
    <sheet name="Brasil" sheetId="13" r:id="rId9"/>
    <sheet name="Argentina" sheetId="14" r:id="rId10"/>
    <sheet name="Precio internacional Gas Petról" sheetId="8" r:id="rId11"/>
    <sheet name="Potencia" sheetId="9" r:id="rId12"/>
  </sheets>
  <definedNames>
    <definedName name="_xlnm._FilterDatabase" localSheetId="2" hidden="1">IPC!$C$2:$E$50</definedName>
    <definedName name="_xlnm._FilterDatabase" localSheetId="10" hidden="1">'Precio internacional Gas Petról'!$A$1:$G$182</definedName>
    <definedName name="_Regression_Int" localSheetId="1" hidden="1">1</definedName>
    <definedName name="A_impresión_IM" localSheetId="1">'Exportación Hidrocarburos'!$A$1:$O$340</definedName>
    <definedName name="_xlnm.Print_Area" localSheetId="1">'Exportación Hidrocarburos'!$A$1:$P$340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22" i="12" l="1"/>
  <c r="AW23" i="12"/>
  <c r="AW24" i="12"/>
  <c r="AW25" i="12"/>
  <c r="AW26" i="12"/>
  <c r="AW27" i="12"/>
  <c r="AW28" i="12"/>
  <c r="AW29" i="12"/>
  <c r="AW30" i="12"/>
  <c r="AW31" i="12"/>
  <c r="AW21" i="12"/>
  <c r="AO26" i="12" l="1"/>
  <c r="BC26" i="12"/>
  <c r="T34" i="12"/>
  <c r="X8" i="11"/>
  <c r="AL21" i="12" l="1"/>
  <c r="AS22" i="12" l="1"/>
  <c r="AS23" i="12"/>
  <c r="AS24" i="12"/>
  <c r="AS25" i="12"/>
  <c r="BD25" i="12" s="1"/>
  <c r="AS26" i="12"/>
  <c r="AS27" i="12"/>
  <c r="AS28" i="12"/>
  <c r="BD28" i="12" s="1"/>
  <c r="AS21" i="12"/>
  <c r="BC21" i="12" s="1"/>
  <c r="AP22" i="12"/>
  <c r="AP23" i="12"/>
  <c r="AP24" i="12"/>
  <c r="AP25" i="12"/>
  <c r="AP26" i="12"/>
  <c r="AP27" i="12"/>
  <c r="AP28" i="12"/>
  <c r="AP21" i="12"/>
  <c r="AO27" i="12"/>
  <c r="BC27" i="12" s="1"/>
  <c r="AO28" i="12"/>
  <c r="AO22" i="12"/>
  <c r="BC22" i="12" s="1"/>
  <c r="AO23" i="12"/>
  <c r="AO24" i="12"/>
  <c r="AO25" i="12"/>
  <c r="AO21" i="12"/>
  <c r="BC28" i="12"/>
  <c r="AY21" i="12"/>
  <c r="BD23" i="12"/>
  <c r="BD24" i="12"/>
  <c r="BC24" i="12"/>
  <c r="AM22" i="12"/>
  <c r="AM23" i="12"/>
  <c r="AM24" i="12"/>
  <c r="AM25" i="12"/>
  <c r="AM26" i="12"/>
  <c r="AM27" i="12"/>
  <c r="AM28" i="12"/>
  <c r="AM21" i="12"/>
  <c r="AL22" i="12"/>
  <c r="AL23" i="12"/>
  <c r="AL24" i="12"/>
  <c r="AL25" i="12"/>
  <c r="AL26" i="12"/>
  <c r="AL27" i="12"/>
  <c r="AL28" i="12"/>
  <c r="AF21" i="12"/>
  <c r="AC21" i="12"/>
  <c r="BD22" i="12"/>
  <c r="BC23" i="12"/>
  <c r="BD26" i="12"/>
  <c r="BD27" i="12"/>
  <c r="BC25" i="12" l="1"/>
  <c r="BD21" i="12"/>
  <c r="AP37" i="14"/>
  <c r="AR37" i="14" s="1"/>
  <c r="AK37" i="14"/>
  <c r="AR36" i="14"/>
  <c r="AP36" i="14"/>
  <c r="AK36" i="14"/>
  <c r="AP35" i="14"/>
  <c r="AR35" i="14" s="1"/>
  <c r="AK35" i="14"/>
  <c r="AR34" i="14"/>
  <c r="AP34" i="14"/>
  <c r="AK34" i="14"/>
  <c r="AP33" i="14"/>
  <c r="AR33" i="14" s="1"/>
  <c r="AK33" i="14"/>
  <c r="AR32" i="14"/>
  <c r="AP32" i="14"/>
  <c r="AK32" i="14"/>
  <c r="AP31" i="14"/>
  <c r="AR31" i="14" s="1"/>
  <c r="AK31" i="14"/>
  <c r="AR30" i="14"/>
  <c r="AP30" i="14"/>
  <c r="AK30" i="14"/>
  <c r="AP29" i="14"/>
  <c r="AR29" i="14" s="1"/>
  <c r="AK29" i="14"/>
  <c r="AR28" i="14"/>
  <c r="AP28" i="14"/>
  <c r="AK28" i="14"/>
  <c r="AP27" i="14"/>
  <c r="AR27" i="14" s="1"/>
  <c r="AK27" i="14"/>
  <c r="AR26" i="14"/>
  <c r="AP26" i="14"/>
  <c r="AK26" i="14"/>
  <c r="AP25" i="14"/>
  <c r="AR25" i="14" s="1"/>
  <c r="AK25" i="14"/>
  <c r="AR24" i="14"/>
  <c r="AP24" i="14"/>
  <c r="AK24" i="14"/>
  <c r="AP23" i="14"/>
  <c r="AR23" i="14" s="1"/>
  <c r="AK23" i="14"/>
  <c r="AR22" i="14"/>
  <c r="AP22" i="14"/>
  <c r="AK22" i="14"/>
  <c r="AP21" i="14"/>
  <c r="AR21" i="14" s="1"/>
  <c r="AK21" i="14"/>
  <c r="AR20" i="14"/>
  <c r="AP20" i="14"/>
  <c r="AK20" i="14"/>
  <c r="AP19" i="14"/>
  <c r="AR19" i="14" s="1"/>
  <c r="AK19" i="14"/>
  <c r="AR18" i="14"/>
  <c r="AP18" i="14"/>
  <c r="AK18" i="14"/>
  <c r="AP17" i="14"/>
  <c r="AR17" i="14" s="1"/>
  <c r="AK17" i="14"/>
  <c r="AR16" i="14"/>
  <c r="AP16" i="14"/>
  <c r="AK16" i="14"/>
  <c r="AP15" i="14"/>
  <c r="AR15" i="14" s="1"/>
  <c r="AK15" i="14"/>
  <c r="AR14" i="14"/>
  <c r="AP14" i="14"/>
  <c r="AK14" i="14"/>
  <c r="AP13" i="14"/>
  <c r="AR13" i="14" s="1"/>
  <c r="AK13" i="14"/>
  <c r="AR12" i="14"/>
  <c r="AP12" i="14"/>
  <c r="AK12" i="14"/>
  <c r="AP11" i="14"/>
  <c r="AR11" i="14" s="1"/>
  <c r="AK11" i="14"/>
  <c r="AR10" i="14"/>
  <c r="AP10" i="14"/>
  <c r="AK10" i="14"/>
  <c r="AP9" i="14"/>
  <c r="AR9" i="14" s="1"/>
  <c r="AK9" i="14"/>
  <c r="AR8" i="14"/>
  <c r="AP8" i="14"/>
  <c r="AK8" i="14"/>
  <c r="AP7" i="14"/>
  <c r="AR7" i="14" s="1"/>
  <c r="AK7" i="14"/>
  <c r="AR6" i="14"/>
  <c r="AP6" i="14"/>
  <c r="AK6" i="14"/>
  <c r="AP5" i="14"/>
  <c r="AR5" i="14" s="1"/>
  <c r="AK5" i="14"/>
  <c r="AR4" i="14"/>
  <c r="AP4" i="14"/>
  <c r="AK4" i="14"/>
  <c r="AP3" i="14"/>
  <c r="AR3" i="14" s="1"/>
  <c r="AK3" i="14"/>
  <c r="AR2" i="14"/>
  <c r="AP2" i="14"/>
  <c r="AK2" i="14"/>
  <c r="AR23" i="13"/>
  <c r="AP23" i="13"/>
  <c r="AK23" i="13"/>
  <c r="AP22" i="13"/>
  <c r="AR22" i="13" s="1"/>
  <c r="AK22" i="13"/>
  <c r="AR21" i="13"/>
  <c r="AP21" i="13"/>
  <c r="AK21" i="13"/>
  <c r="AR20" i="13"/>
  <c r="AP20" i="13"/>
  <c r="AK20" i="13"/>
  <c r="AR19" i="13"/>
  <c r="AP19" i="13"/>
  <c r="AK19" i="13"/>
  <c r="AP18" i="13"/>
  <c r="AR18" i="13" s="1"/>
  <c r="AK18" i="13"/>
  <c r="AR17" i="13"/>
  <c r="AP17" i="13"/>
  <c r="AK17" i="13"/>
  <c r="AR16" i="13"/>
  <c r="AP16" i="13"/>
  <c r="AK16" i="13"/>
  <c r="AR15" i="13"/>
  <c r="AP15" i="13"/>
  <c r="AK15" i="13"/>
  <c r="AP14" i="13"/>
  <c r="AR14" i="13" s="1"/>
  <c r="AK14" i="13"/>
  <c r="AR13" i="13"/>
  <c r="AP13" i="13"/>
  <c r="AK13" i="13"/>
  <c r="AR12" i="13"/>
  <c r="AP12" i="13"/>
  <c r="AK12" i="13"/>
  <c r="AR11" i="13"/>
  <c r="AP11" i="13"/>
  <c r="AK11" i="13"/>
  <c r="AP10" i="13"/>
  <c r="AR10" i="13" s="1"/>
  <c r="AK10" i="13"/>
  <c r="AR9" i="13"/>
  <c r="AP9" i="13"/>
  <c r="AK9" i="13"/>
  <c r="AR8" i="13"/>
  <c r="AP8" i="13"/>
  <c r="AK8" i="13"/>
  <c r="AR7" i="13"/>
  <c r="AP7" i="13"/>
  <c r="AK7" i="13"/>
  <c r="AP6" i="13"/>
  <c r="AR6" i="13" s="1"/>
  <c r="AK6" i="13"/>
  <c r="AP5" i="13"/>
  <c r="AR5" i="13" s="1"/>
  <c r="AK5" i="13"/>
  <c r="AR4" i="13"/>
  <c r="AP4" i="13"/>
  <c r="AK4" i="13"/>
  <c r="AR3" i="13"/>
  <c r="AP3" i="13"/>
  <c r="AK3" i="13"/>
  <c r="AP2" i="13"/>
  <c r="AR2" i="13" s="1"/>
  <c r="AK2" i="13"/>
  <c r="W21" i="12"/>
  <c r="W23" i="12"/>
  <c r="Z23" i="12"/>
  <c r="AR37" i="12" l="1"/>
  <c r="Z22" i="12" l="1"/>
  <c r="AA22" i="12"/>
  <c r="AA23" i="12"/>
  <c r="Z24" i="12"/>
  <c r="AA24" i="12"/>
  <c r="Z25" i="12"/>
  <c r="AA25" i="12"/>
  <c r="Z26" i="12"/>
  <c r="AA26" i="12"/>
  <c r="Z27" i="12"/>
  <c r="AA27" i="12"/>
  <c r="Z28" i="12"/>
  <c r="AA28" i="12"/>
  <c r="Z29" i="12"/>
  <c r="AA29" i="12"/>
  <c r="Z30" i="12"/>
  <c r="AA30" i="12"/>
  <c r="Z31" i="12"/>
  <c r="AA31" i="12"/>
  <c r="Z32" i="12"/>
  <c r="AA32" i="12"/>
  <c r="Z33" i="12"/>
  <c r="AA33" i="12"/>
  <c r="Z34" i="12"/>
  <c r="AA34" i="12"/>
  <c r="AA21" i="12"/>
  <c r="Z21" i="12"/>
  <c r="W18" i="12"/>
  <c r="X18" i="12"/>
  <c r="W19" i="12"/>
  <c r="X19" i="12"/>
  <c r="W20" i="12"/>
  <c r="X20" i="12"/>
  <c r="X21" i="12"/>
  <c r="W22" i="12"/>
  <c r="AC22" i="12" s="1"/>
  <c r="X22" i="12"/>
  <c r="AD22" i="12" s="1"/>
  <c r="AC23" i="12"/>
  <c r="X23" i="12"/>
  <c r="AD23" i="12" s="1"/>
  <c r="W24" i="12"/>
  <c r="X24" i="12"/>
  <c r="AD24" i="12" s="1"/>
  <c r="W25" i="12"/>
  <c r="AC25" i="12" s="1"/>
  <c r="X25" i="12"/>
  <c r="AD25" i="12" s="1"/>
  <c r="W26" i="12"/>
  <c r="X26" i="12"/>
  <c r="AD26" i="12" s="1"/>
  <c r="W27" i="12"/>
  <c r="AC27" i="12" s="1"/>
  <c r="X27" i="12"/>
  <c r="AD27" i="12" s="1"/>
  <c r="W28" i="12"/>
  <c r="X28" i="12"/>
  <c r="AD28" i="12" s="1"/>
  <c r="W29" i="12"/>
  <c r="X29" i="12"/>
  <c r="W30" i="12"/>
  <c r="X30" i="12"/>
  <c r="W31" i="12"/>
  <c r="X31" i="12"/>
  <c r="W32" i="12"/>
  <c r="X32" i="12"/>
  <c r="W33" i="12"/>
  <c r="X33" i="12"/>
  <c r="W34" i="12"/>
  <c r="X34" i="12"/>
  <c r="X17" i="12"/>
  <c r="W17" i="12"/>
  <c r="R18" i="12"/>
  <c r="T18" i="12" s="1"/>
  <c r="R19" i="12"/>
  <c r="U19" i="12" s="1"/>
  <c r="R20" i="12"/>
  <c r="T20" i="12" s="1"/>
  <c r="R21" i="12"/>
  <c r="U21" i="12" s="1"/>
  <c r="R22" i="12"/>
  <c r="T22" i="12" s="1"/>
  <c r="R23" i="12"/>
  <c r="U23" i="12" s="1"/>
  <c r="R24" i="12"/>
  <c r="T24" i="12" s="1"/>
  <c r="R25" i="12"/>
  <c r="U25" i="12" s="1"/>
  <c r="R26" i="12"/>
  <c r="T26" i="12" s="1"/>
  <c r="R27" i="12"/>
  <c r="U27" i="12" s="1"/>
  <c r="R28" i="12"/>
  <c r="T28" i="12" s="1"/>
  <c r="R29" i="12"/>
  <c r="U29" i="12" s="1"/>
  <c r="R30" i="12"/>
  <c r="T30" i="12" s="1"/>
  <c r="R31" i="12"/>
  <c r="U31" i="12" s="1"/>
  <c r="R32" i="12"/>
  <c r="T32" i="12" s="1"/>
  <c r="R33" i="12"/>
  <c r="U33" i="12" s="1"/>
  <c r="R34" i="12"/>
  <c r="R17" i="12"/>
  <c r="T17" i="12" s="1"/>
  <c r="D37" i="12"/>
  <c r="AC28" i="12" l="1"/>
  <c r="AC26" i="12"/>
  <c r="AC24" i="12"/>
  <c r="AY22" i="12"/>
  <c r="AZ22" i="12"/>
  <c r="X37" i="12"/>
  <c r="W37" i="12"/>
  <c r="AG27" i="12"/>
  <c r="AZ27" i="12"/>
  <c r="AF27" i="12"/>
  <c r="AY27" i="12"/>
  <c r="AF25" i="12"/>
  <c r="AY25" i="12"/>
  <c r="AF23" i="12"/>
  <c r="AY23" i="12"/>
  <c r="AG25" i="12"/>
  <c r="AZ25" i="12"/>
  <c r="AG28" i="12"/>
  <c r="AZ28" i="12"/>
  <c r="AG26" i="12"/>
  <c r="AZ26" i="12"/>
  <c r="AG24" i="12"/>
  <c r="AZ24" i="12"/>
  <c r="AG23" i="12"/>
  <c r="AZ23" i="12"/>
  <c r="AF28" i="12"/>
  <c r="AY28" i="12"/>
  <c r="AF26" i="12"/>
  <c r="AY26" i="12"/>
  <c r="AY24" i="12"/>
  <c r="T29" i="12"/>
  <c r="T21" i="12"/>
  <c r="U17" i="12"/>
  <c r="T27" i="12"/>
  <c r="T19" i="12"/>
  <c r="T33" i="12"/>
  <c r="T25" i="12"/>
  <c r="AD21" i="12"/>
  <c r="T31" i="12"/>
  <c r="T23" i="12"/>
  <c r="AD37" i="12"/>
  <c r="AG37" i="12" s="1"/>
  <c r="AC37" i="12"/>
  <c r="AF37" i="12" s="1"/>
  <c r="AF22" i="12"/>
  <c r="AG22" i="12"/>
  <c r="U34" i="12"/>
  <c r="U32" i="12"/>
  <c r="U30" i="12"/>
  <c r="U28" i="12"/>
  <c r="U26" i="12"/>
  <c r="U24" i="12"/>
  <c r="U22" i="12"/>
  <c r="U20" i="12"/>
  <c r="U18" i="12"/>
  <c r="AF24" i="12" l="1"/>
  <c r="AL37" i="12"/>
  <c r="AY37" i="12" s="1"/>
  <c r="AZ21" i="12"/>
  <c r="AG21" i="12"/>
  <c r="AM37" i="12" l="1"/>
  <c r="AZ37" i="12" s="1"/>
  <c r="H37" i="12"/>
  <c r="I37" i="12"/>
  <c r="E37" i="12"/>
  <c r="E36" i="12" s="1"/>
  <c r="K6" i="12"/>
  <c r="K7" i="12"/>
  <c r="K8" i="12"/>
  <c r="K9" i="12"/>
  <c r="K10" i="12"/>
  <c r="K11" i="12"/>
  <c r="K12" i="12"/>
  <c r="K13" i="12"/>
  <c r="L13" i="12"/>
  <c r="L14" i="12"/>
  <c r="L15" i="12"/>
  <c r="L16" i="12"/>
  <c r="L17" i="12"/>
  <c r="L18" i="12"/>
  <c r="K19" i="12"/>
  <c r="L19" i="12"/>
  <c r="K20" i="12"/>
  <c r="L20" i="12"/>
  <c r="K22" i="12"/>
  <c r="K23" i="12"/>
  <c r="K24" i="12"/>
  <c r="K25" i="12"/>
  <c r="K26" i="12"/>
  <c r="K27" i="12"/>
  <c r="K28" i="12"/>
  <c r="K29" i="12"/>
  <c r="K30" i="12"/>
  <c r="K31" i="12"/>
  <c r="K32" i="12"/>
  <c r="K21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K37" i="12" l="1"/>
  <c r="L37" i="12"/>
  <c r="X7" i="11" l="1"/>
  <c r="X9" i="11"/>
  <c r="X10" i="11"/>
  <c r="X11" i="11"/>
  <c r="X12" i="11"/>
  <c r="X13" i="11"/>
  <c r="X6" i="11"/>
  <c r="BM5" i="1"/>
  <c r="B11" i="1" l="1"/>
  <c r="F19" i="1"/>
  <c r="T6" i="11"/>
  <c r="U6" i="11" s="1"/>
  <c r="T7" i="11"/>
  <c r="U7" i="11" s="1"/>
  <c r="T8" i="11"/>
  <c r="U8" i="11" s="1"/>
  <c r="T9" i="11"/>
  <c r="U9" i="11" s="1"/>
  <c r="T10" i="11"/>
  <c r="U10" i="11" s="1"/>
  <c r="T11" i="11"/>
  <c r="U11" i="11" s="1"/>
  <c r="T12" i="11"/>
  <c r="U12" i="11" s="1"/>
  <c r="R6" i="11"/>
  <c r="R7" i="11"/>
  <c r="R8" i="11"/>
  <c r="R9" i="11"/>
  <c r="R10" i="11"/>
  <c r="R11" i="11"/>
  <c r="R12" i="11"/>
  <c r="T13" i="11"/>
  <c r="U13" i="11" s="1"/>
  <c r="R13" i="11"/>
  <c r="M13" i="11"/>
  <c r="O7" i="11"/>
  <c r="O8" i="11"/>
  <c r="O9" i="11"/>
  <c r="O10" i="11"/>
  <c r="O11" i="11"/>
  <c r="O12" i="11"/>
  <c r="O13" i="11"/>
  <c r="O6" i="11"/>
  <c r="N7" i="11"/>
  <c r="N8" i="11"/>
  <c r="N9" i="11"/>
  <c r="N10" i="11"/>
  <c r="N11" i="11"/>
  <c r="N12" i="11"/>
  <c r="N13" i="11"/>
  <c r="N6" i="11"/>
  <c r="M7" i="11"/>
  <c r="M8" i="11"/>
  <c r="M9" i="11"/>
  <c r="M10" i="11"/>
  <c r="M11" i="11"/>
  <c r="M12" i="11"/>
  <c r="M6" i="11"/>
  <c r="L7" i="11"/>
  <c r="L8" i="11"/>
  <c r="L9" i="11"/>
  <c r="L10" i="11"/>
  <c r="L11" i="11"/>
  <c r="L12" i="11"/>
  <c r="L13" i="11"/>
  <c r="L6" i="11"/>
  <c r="F36" i="6"/>
  <c r="H36" i="6"/>
  <c r="J6" i="11"/>
  <c r="J7" i="11"/>
  <c r="J8" i="11"/>
  <c r="J9" i="11"/>
  <c r="J10" i="11"/>
  <c r="J11" i="11"/>
  <c r="J12" i="11"/>
  <c r="J13" i="11"/>
  <c r="H7" i="11"/>
  <c r="H8" i="11"/>
  <c r="H9" i="11"/>
  <c r="H10" i="11"/>
  <c r="H11" i="11"/>
  <c r="H12" i="11"/>
  <c r="H13" i="11"/>
  <c r="H6" i="11"/>
  <c r="T14" i="1"/>
  <c r="D13" i="11"/>
  <c r="D12" i="11"/>
  <c r="D11" i="11"/>
  <c r="D10" i="11"/>
  <c r="D9" i="11"/>
  <c r="D8" i="11"/>
  <c r="D7" i="11"/>
  <c r="D6" i="11"/>
  <c r="F19" i="6"/>
  <c r="O8" i="5"/>
  <c r="J5" i="5"/>
  <c r="I10" i="5"/>
  <c r="D11" i="5"/>
  <c r="J10" i="10"/>
  <c r="I10" i="10"/>
  <c r="P11" i="5"/>
  <c r="O10" i="5" l="1"/>
  <c r="C10" i="10"/>
  <c r="D10" i="10" s="1"/>
  <c r="H20" i="5"/>
  <c r="G20" i="5"/>
  <c r="AJ11" i="1"/>
  <c r="AG7" i="1"/>
  <c r="AG5" i="1"/>
  <c r="BL12" i="1"/>
  <c r="P10" i="10" l="1"/>
  <c r="O10" i="10"/>
  <c r="R5" i="5"/>
  <c r="F35" i="6"/>
  <c r="R4" i="5"/>
  <c r="R6" i="5"/>
  <c r="R7" i="5"/>
  <c r="R8" i="5"/>
  <c r="R9" i="5"/>
  <c r="R10" i="5"/>
  <c r="R11" i="5"/>
  <c r="L16" i="8"/>
  <c r="O5" i="5"/>
  <c r="P5" i="5"/>
  <c r="O6" i="5"/>
  <c r="P6" i="5"/>
  <c r="O7" i="5"/>
  <c r="P7" i="5"/>
  <c r="P8" i="5"/>
  <c r="O9" i="5"/>
  <c r="P9" i="5"/>
  <c r="P10" i="5"/>
  <c r="O11" i="5"/>
  <c r="P4" i="5"/>
  <c r="O4" i="5"/>
  <c r="I6" i="9"/>
  <c r="J6" i="9"/>
  <c r="I7" i="9"/>
  <c r="J7" i="9"/>
  <c r="I8" i="9"/>
  <c r="J8" i="9"/>
  <c r="I9" i="9"/>
  <c r="J9" i="9"/>
  <c r="I10" i="9"/>
  <c r="J10" i="9"/>
  <c r="I11" i="9"/>
  <c r="J11" i="9"/>
  <c r="I12" i="9"/>
  <c r="J12" i="9"/>
  <c r="J5" i="9"/>
  <c r="I5" i="9"/>
  <c r="J19" i="6"/>
  <c r="J35" i="6"/>
  <c r="J36" i="6"/>
  <c r="K36" i="6"/>
  <c r="H8" i="6"/>
  <c r="J8" i="6" s="1"/>
  <c r="H12" i="6"/>
  <c r="J12" i="6" s="1"/>
  <c r="H16" i="6"/>
  <c r="J16" i="6" s="1"/>
  <c r="H19" i="6"/>
  <c r="K19" i="6" s="1"/>
  <c r="H35" i="6"/>
  <c r="K35" i="6" s="1"/>
  <c r="H5" i="6"/>
  <c r="E5" i="6"/>
  <c r="F5" i="6"/>
  <c r="F6" i="6"/>
  <c r="H6" i="6" s="1"/>
  <c r="J6" i="6" s="1"/>
  <c r="F7" i="6"/>
  <c r="F8" i="6"/>
  <c r="F9" i="6"/>
  <c r="F10" i="6"/>
  <c r="H10" i="6" s="1"/>
  <c r="J10" i="6" s="1"/>
  <c r="F11" i="6"/>
  <c r="F12" i="6"/>
  <c r="F13" i="6"/>
  <c r="F14" i="6"/>
  <c r="H14" i="6" s="1"/>
  <c r="J14" i="6" s="1"/>
  <c r="F15" i="6"/>
  <c r="F16" i="6"/>
  <c r="F17" i="6"/>
  <c r="F18" i="6"/>
  <c r="H18" i="6" s="1"/>
  <c r="J18" i="6" s="1"/>
  <c r="F20" i="6"/>
  <c r="F21" i="6"/>
  <c r="F22" i="6"/>
  <c r="H22" i="6" s="1"/>
  <c r="F23" i="6"/>
  <c r="F24" i="6"/>
  <c r="F25" i="6"/>
  <c r="F26" i="6"/>
  <c r="H26" i="6" s="1"/>
  <c r="F27" i="6"/>
  <c r="F28" i="6"/>
  <c r="F29" i="6"/>
  <c r="F30" i="6"/>
  <c r="H30" i="6" s="1"/>
  <c r="F31" i="6"/>
  <c r="F32" i="6"/>
  <c r="F33" i="6"/>
  <c r="F34" i="6"/>
  <c r="H34" i="6" s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I6" i="5"/>
  <c r="J6" i="5"/>
  <c r="J10" i="5"/>
  <c r="N14" i="8"/>
  <c r="Q2" i="8"/>
  <c r="Q3" i="8"/>
  <c r="Q4" i="8"/>
  <c r="Q5" i="8"/>
  <c r="Q6" i="8"/>
  <c r="Q7" i="8"/>
  <c r="Q8" i="8"/>
  <c r="Q9" i="8"/>
  <c r="Q10" i="8"/>
  <c r="Q11" i="8"/>
  <c r="Q12" i="8"/>
  <c r="Q13" i="8"/>
  <c r="Q14" i="8"/>
  <c r="Q15" i="8"/>
  <c r="Q16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2" i="8"/>
  <c r="N3" i="8"/>
  <c r="N4" i="8"/>
  <c r="N5" i="8"/>
  <c r="N6" i="8"/>
  <c r="N7" i="8"/>
  <c r="N8" i="8"/>
  <c r="N9" i="8"/>
  <c r="N10" i="8"/>
  <c r="N11" i="8"/>
  <c r="N12" i="8"/>
  <c r="N13" i="8"/>
  <c r="N15" i="8"/>
  <c r="N16" i="8"/>
  <c r="N2" i="8"/>
  <c r="L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D5" i="5"/>
  <c r="I5" i="5" s="1"/>
  <c r="D6" i="5"/>
  <c r="D7" i="5"/>
  <c r="I7" i="5" s="1"/>
  <c r="D8" i="5"/>
  <c r="J8" i="5" s="1"/>
  <c r="D9" i="5"/>
  <c r="I9" i="5" s="1"/>
  <c r="D10" i="5"/>
  <c r="I11" i="5"/>
  <c r="D4" i="5"/>
  <c r="J4" i="5" s="1"/>
  <c r="H32" i="6" l="1"/>
  <c r="J32" i="6" s="1"/>
  <c r="H28" i="6"/>
  <c r="J28" i="6" s="1"/>
  <c r="H24" i="6"/>
  <c r="J24" i="6" s="1"/>
  <c r="H20" i="6"/>
  <c r="J20" i="6" s="1"/>
  <c r="H15" i="6"/>
  <c r="J15" i="6" s="1"/>
  <c r="H11" i="6"/>
  <c r="J11" i="6" s="1"/>
  <c r="H7" i="6"/>
  <c r="J7" i="6" s="1"/>
  <c r="J5" i="6"/>
  <c r="K5" i="6"/>
  <c r="K23" i="6"/>
  <c r="J34" i="6"/>
  <c r="K34" i="6"/>
  <c r="J30" i="6"/>
  <c r="K30" i="6"/>
  <c r="J26" i="6"/>
  <c r="K26" i="6"/>
  <c r="J22" i="6"/>
  <c r="K22" i="6"/>
  <c r="K17" i="6"/>
  <c r="H31" i="6"/>
  <c r="J31" i="6" s="1"/>
  <c r="H27" i="6"/>
  <c r="J27" i="6" s="1"/>
  <c r="H23" i="6"/>
  <c r="J23" i="6" s="1"/>
  <c r="K18" i="6"/>
  <c r="K16" i="6"/>
  <c r="K14" i="6"/>
  <c r="K12" i="6"/>
  <c r="K10" i="6"/>
  <c r="K8" i="6"/>
  <c r="K6" i="6"/>
  <c r="H33" i="6"/>
  <c r="J33" i="6" s="1"/>
  <c r="H29" i="6"/>
  <c r="J29" i="6" s="1"/>
  <c r="H25" i="6"/>
  <c r="J25" i="6" s="1"/>
  <c r="H21" i="6"/>
  <c r="J21" i="6" s="1"/>
  <c r="H17" i="6"/>
  <c r="J17" i="6" s="1"/>
  <c r="H13" i="6"/>
  <c r="J13" i="6" s="1"/>
  <c r="H9" i="6"/>
  <c r="J9" i="6" s="1"/>
  <c r="I4" i="5"/>
  <c r="I8" i="5"/>
  <c r="J11" i="5"/>
  <c r="J9" i="5"/>
  <c r="J7" i="5"/>
  <c r="K21" i="6" l="1"/>
  <c r="K11" i="6"/>
  <c r="K20" i="6"/>
  <c r="K28" i="6"/>
  <c r="K25" i="6"/>
  <c r="K9" i="6"/>
  <c r="K27" i="6"/>
  <c r="K29" i="6"/>
  <c r="K13" i="6"/>
  <c r="K31" i="6"/>
  <c r="K7" i="6"/>
  <c r="K15" i="6"/>
  <c r="K24" i="6"/>
  <c r="K32" i="6"/>
  <c r="K33" i="6"/>
  <c r="AY4" i="1"/>
  <c r="AZ4" i="1"/>
  <c r="BA4" i="1"/>
  <c r="BP4" i="1" s="1"/>
  <c r="BU4" i="1" s="1"/>
  <c r="BB4" i="1"/>
  <c r="BC4" i="1"/>
  <c r="BD4" i="1"/>
  <c r="BE4" i="1"/>
  <c r="BI4" i="1" s="1"/>
  <c r="BF4" i="1"/>
  <c r="BJ4" i="1" s="1"/>
  <c r="BG4" i="1"/>
  <c r="AU4" i="1"/>
  <c r="BK4" i="1" s="1"/>
  <c r="AV4" i="1"/>
  <c r="AW4" i="1"/>
  <c r="AG4" i="1"/>
  <c r="AH4" i="1"/>
  <c r="BO4" i="1" s="1"/>
  <c r="AI4" i="1"/>
  <c r="AJ4" i="1"/>
  <c r="AK4" i="1"/>
  <c r="AL4" i="1"/>
  <c r="AM4" i="1"/>
  <c r="AN4" i="1"/>
  <c r="AP4" i="1"/>
  <c r="AQ4" i="1"/>
  <c r="AR4" i="1"/>
  <c r="S4" i="1"/>
  <c r="P4" i="1"/>
  <c r="AS4" i="1" s="1"/>
  <c r="F4" i="1"/>
  <c r="BO5" i="1" l="1"/>
  <c r="BE5" i="1"/>
  <c r="BF5" i="1"/>
  <c r="BG5" i="1"/>
  <c r="BI5" i="1" s="1"/>
  <c r="AY5" i="1"/>
  <c r="AZ5" i="1"/>
  <c r="BA5" i="1"/>
  <c r="BB5" i="1"/>
  <c r="BC5" i="1"/>
  <c r="BD5" i="1"/>
  <c r="AU5" i="1"/>
  <c r="BK5" i="1" s="1"/>
  <c r="AV5" i="1"/>
  <c r="AW5" i="1"/>
  <c r="AP5" i="1"/>
  <c r="AH5" i="1"/>
  <c r="BP5" i="1" s="1"/>
  <c r="BU5" i="1" s="1"/>
  <c r="AI5" i="1"/>
  <c r="AJ5" i="1"/>
  <c r="AK5" i="1"/>
  <c r="AL5" i="1"/>
  <c r="AM5" i="1"/>
  <c r="AN5" i="1"/>
  <c r="L5" i="1"/>
  <c r="L4" i="1" s="1"/>
  <c r="AO4" i="1" s="1"/>
  <c r="AY6" i="1"/>
  <c r="AZ6" i="1"/>
  <c r="BA6" i="1"/>
  <c r="BB6" i="1"/>
  <c r="BC6" i="1"/>
  <c r="BD6" i="1"/>
  <c r="BE6" i="1"/>
  <c r="BI6" i="1" s="1"/>
  <c r="BF6" i="1"/>
  <c r="BG6" i="1"/>
  <c r="AU6" i="1"/>
  <c r="AV6" i="1"/>
  <c r="AW6" i="1"/>
  <c r="AG6" i="1"/>
  <c r="AH6" i="1"/>
  <c r="AI6" i="1"/>
  <c r="AJ6" i="1"/>
  <c r="AK6" i="1"/>
  <c r="AL6" i="1"/>
  <c r="AM6" i="1"/>
  <c r="AN6" i="1"/>
  <c r="M6" i="1"/>
  <c r="AP6" i="1" s="1"/>
  <c r="L6" i="1"/>
  <c r="AO6" i="1" s="1"/>
  <c r="AZ7" i="1"/>
  <c r="BA7" i="1"/>
  <c r="BB7" i="1"/>
  <c r="BC7" i="1"/>
  <c r="BD7" i="1"/>
  <c r="BE7" i="1"/>
  <c r="BF7" i="1"/>
  <c r="BG7" i="1"/>
  <c r="AY7" i="1"/>
  <c r="AU7" i="1"/>
  <c r="AV7" i="1"/>
  <c r="AW7" i="1"/>
  <c r="AH7" i="1"/>
  <c r="BO7" i="1" s="1"/>
  <c r="AI7" i="1"/>
  <c r="AJ7" i="1"/>
  <c r="AK7" i="1"/>
  <c r="AL7" i="1"/>
  <c r="AM7" i="1"/>
  <c r="AN7" i="1"/>
  <c r="AP7" i="1"/>
  <c r="O7" i="1"/>
  <c r="O6" i="1" s="1"/>
  <c r="AR6" i="1" s="1"/>
  <c r="N7" i="1"/>
  <c r="P7" i="1" s="1"/>
  <c r="AS7" i="1" s="1"/>
  <c r="L7" i="1"/>
  <c r="AO7" i="1" s="1"/>
  <c r="BE8" i="1"/>
  <c r="BF8" i="1"/>
  <c r="BG8" i="1"/>
  <c r="AY8" i="1"/>
  <c r="AZ8" i="1"/>
  <c r="BA8" i="1"/>
  <c r="BB8" i="1"/>
  <c r="BC8" i="1"/>
  <c r="BD8" i="1"/>
  <c r="AU8" i="1"/>
  <c r="AV8" i="1"/>
  <c r="AW8" i="1"/>
  <c r="AG8" i="1"/>
  <c r="AH8" i="1"/>
  <c r="BP8" i="1" s="1"/>
  <c r="AI8" i="1"/>
  <c r="AJ8" i="1"/>
  <c r="AK8" i="1"/>
  <c r="AL8" i="1"/>
  <c r="AM8" i="1"/>
  <c r="AN8" i="1"/>
  <c r="AO8" i="1"/>
  <c r="AP8" i="1"/>
  <c r="L9" i="1"/>
  <c r="AO9" i="1" s="1"/>
  <c r="L8" i="1"/>
  <c r="O8" i="1"/>
  <c r="AR8" i="1" s="1"/>
  <c r="N8" i="1"/>
  <c r="AQ8" i="1" s="1"/>
  <c r="BE9" i="1"/>
  <c r="BF9" i="1"/>
  <c r="BG9" i="1"/>
  <c r="BJ9" i="1" s="1"/>
  <c r="BD9" i="1"/>
  <c r="AZ9" i="1"/>
  <c r="BA9" i="1"/>
  <c r="BB9" i="1"/>
  <c r="BC9" i="1"/>
  <c r="AY9" i="1"/>
  <c r="AU9" i="1"/>
  <c r="AV9" i="1"/>
  <c r="AW9" i="1"/>
  <c r="P9" i="1"/>
  <c r="AS9" i="1" s="1"/>
  <c r="AG9" i="1"/>
  <c r="AH9" i="1"/>
  <c r="AI9" i="1"/>
  <c r="AJ9" i="1"/>
  <c r="AK9" i="1"/>
  <c r="AL9" i="1"/>
  <c r="AM9" i="1"/>
  <c r="AN9" i="1"/>
  <c r="AP9" i="1"/>
  <c r="AQ9" i="1"/>
  <c r="AR9" i="1"/>
  <c r="BI7" i="1" l="1"/>
  <c r="BJ5" i="1"/>
  <c r="BJ7" i="1"/>
  <c r="BP6" i="1"/>
  <c r="O5" i="1"/>
  <c r="AR5" i="1" s="1"/>
  <c r="BP9" i="1"/>
  <c r="BU9" i="1" s="1"/>
  <c r="AO5" i="1"/>
  <c r="BK6" i="1"/>
  <c r="BP7" i="1"/>
  <c r="BK8" i="1"/>
  <c r="BI9" i="1"/>
  <c r="BJ6" i="1"/>
  <c r="BU6" i="1"/>
  <c r="BU7" i="1"/>
  <c r="N6" i="1"/>
  <c r="N5" i="1" s="1"/>
  <c r="BU8" i="1"/>
  <c r="BJ8" i="1"/>
  <c r="BI8" i="1"/>
  <c r="BO6" i="1"/>
  <c r="AQ7" i="1"/>
  <c r="AR7" i="1"/>
  <c r="BK7" i="1"/>
  <c r="BO9" i="1"/>
  <c r="P8" i="1"/>
  <c r="AS8" i="1" s="1"/>
  <c r="BO8" i="1"/>
  <c r="BK9" i="1"/>
  <c r="AT9" i="1" s="1"/>
  <c r="AH11" i="1"/>
  <c r="BO11" i="1" s="1"/>
  <c r="L11" i="1"/>
  <c r="L12" i="1"/>
  <c r="L13" i="1"/>
  <c r="L14" i="1"/>
  <c r="L10" i="1"/>
  <c r="AO10" i="1" s="1"/>
  <c r="AY10" i="1"/>
  <c r="AZ10" i="1"/>
  <c r="BA10" i="1"/>
  <c r="BB10" i="1"/>
  <c r="BC10" i="1"/>
  <c r="BD10" i="1"/>
  <c r="BE10" i="1"/>
  <c r="BF10" i="1"/>
  <c r="BG10" i="1"/>
  <c r="BI10" i="1" s="1"/>
  <c r="AU10" i="1"/>
  <c r="AV10" i="1"/>
  <c r="AW10" i="1"/>
  <c r="AG10" i="1"/>
  <c r="AH10" i="1"/>
  <c r="AI10" i="1"/>
  <c r="AJ10" i="1"/>
  <c r="AK10" i="1"/>
  <c r="AL10" i="1"/>
  <c r="AM10" i="1"/>
  <c r="AN10" i="1"/>
  <c r="AP10" i="1"/>
  <c r="AQ10" i="1"/>
  <c r="AR10" i="1"/>
  <c r="P10" i="1"/>
  <c r="AS10" i="1" s="1"/>
  <c r="BB14" i="1"/>
  <c r="BC14" i="1"/>
  <c r="BD14" i="1"/>
  <c r="BB13" i="1"/>
  <c r="BC13" i="1"/>
  <c r="BD13" i="1"/>
  <c r="AM13" i="1"/>
  <c r="AM14" i="1"/>
  <c r="AO12" i="1"/>
  <c r="AO11" i="1"/>
  <c r="AM12" i="1"/>
  <c r="BB12" i="1"/>
  <c r="BC12" i="1"/>
  <c r="BD12" i="1"/>
  <c r="AY11" i="1"/>
  <c r="AU11" i="1"/>
  <c r="AV11" i="1"/>
  <c r="AW11" i="1"/>
  <c r="AU12" i="1"/>
  <c r="AV12" i="1"/>
  <c r="AW12" i="1"/>
  <c r="AP11" i="1"/>
  <c r="AQ11" i="1"/>
  <c r="AR11" i="1"/>
  <c r="AP12" i="1"/>
  <c r="AN12" i="1"/>
  <c r="AN13" i="1"/>
  <c r="AN14" i="1"/>
  <c r="AN11" i="1"/>
  <c r="AM11" i="1"/>
  <c r="BF11" i="1"/>
  <c r="BG11" i="1"/>
  <c r="BE11" i="1"/>
  <c r="BB11" i="1"/>
  <c r="BC11" i="1"/>
  <c r="BD11" i="1"/>
  <c r="AZ11" i="1"/>
  <c r="BA11" i="1"/>
  <c r="P11" i="1"/>
  <c r="AS11" i="1" s="1"/>
  <c r="AI11" i="1"/>
  <c r="AK11" i="1"/>
  <c r="AL11" i="1"/>
  <c r="AG11" i="1"/>
  <c r="AZ12" i="1"/>
  <c r="BA12" i="1"/>
  <c r="BE12" i="1"/>
  <c r="BF12" i="1"/>
  <c r="BG12" i="1"/>
  <c r="BI12" i="1" s="1"/>
  <c r="AY12" i="1"/>
  <c r="AH12" i="1"/>
  <c r="BO12" i="1" s="1"/>
  <c r="AI12" i="1"/>
  <c r="AJ12" i="1"/>
  <c r="AK12" i="1"/>
  <c r="AL12" i="1"/>
  <c r="AQ12" i="1"/>
  <c r="AR12" i="1"/>
  <c r="AG12" i="1"/>
  <c r="P12" i="1"/>
  <c r="AS12" i="1" s="1"/>
  <c r="J39" i="3"/>
  <c r="J40" i="3"/>
  <c r="J41" i="3"/>
  <c r="J42" i="3"/>
  <c r="J43" i="3"/>
  <c r="J44" i="3"/>
  <c r="J45" i="3"/>
  <c r="J46" i="3"/>
  <c r="J47" i="3"/>
  <c r="J49" i="3"/>
  <c r="J50" i="3"/>
  <c r="K50" i="3" s="1"/>
  <c r="J48" i="3"/>
  <c r="I39" i="3"/>
  <c r="I40" i="3"/>
  <c r="I41" i="3"/>
  <c r="I42" i="3"/>
  <c r="I43" i="3"/>
  <c r="I44" i="3"/>
  <c r="I45" i="3"/>
  <c r="I46" i="3"/>
  <c r="I47" i="3"/>
  <c r="I48" i="3"/>
  <c r="I49" i="3"/>
  <c r="I50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G26" i="3" s="1"/>
  <c r="H27" i="3"/>
  <c r="G27" i="3" s="1"/>
  <c r="H28" i="3"/>
  <c r="G28" i="3" s="1"/>
  <c r="H29" i="3"/>
  <c r="G29" i="3" s="1"/>
  <c r="H30" i="3"/>
  <c r="G30" i="3" s="1"/>
  <c r="H31" i="3"/>
  <c r="G31" i="3" s="1"/>
  <c r="H32" i="3"/>
  <c r="G32" i="3" s="1"/>
  <c r="H33" i="3"/>
  <c r="G33" i="3" s="1"/>
  <c r="H34" i="3"/>
  <c r="G34" i="3" s="1"/>
  <c r="H35" i="3"/>
  <c r="G35" i="3" s="1"/>
  <c r="H36" i="3"/>
  <c r="G36" i="3" s="1"/>
  <c r="H37" i="3"/>
  <c r="G37" i="3" s="1"/>
  <c r="H38" i="3"/>
  <c r="G38" i="3" s="1"/>
  <c r="H39" i="3"/>
  <c r="G39" i="3" s="1"/>
  <c r="H40" i="3"/>
  <c r="G40" i="3" s="1"/>
  <c r="H41" i="3"/>
  <c r="G41" i="3" s="1"/>
  <c r="H42" i="3"/>
  <c r="G42" i="3" s="1"/>
  <c r="H43" i="3"/>
  <c r="G43" i="3" s="1"/>
  <c r="H44" i="3"/>
  <c r="G44" i="3" s="1"/>
  <c r="H45" i="3"/>
  <c r="G45" i="3" s="1"/>
  <c r="H46" i="3"/>
  <c r="G46" i="3" s="1"/>
  <c r="H47" i="3"/>
  <c r="G47" i="3" s="1"/>
  <c r="H48" i="3"/>
  <c r="G48" i="3" s="1"/>
  <c r="H49" i="3"/>
  <c r="G49" i="3" s="1"/>
  <c r="H50" i="3"/>
  <c r="G50" i="3" s="1"/>
  <c r="K41" i="3" l="1"/>
  <c r="BK10" i="1"/>
  <c r="AX10" i="1"/>
  <c r="K44" i="3"/>
  <c r="K47" i="3"/>
  <c r="K43" i="3"/>
  <c r="K39" i="3"/>
  <c r="K45" i="3"/>
  <c r="AQ5" i="1"/>
  <c r="P5" i="1"/>
  <c r="AS5" i="1" s="1"/>
  <c r="AT5" i="1" s="1"/>
  <c r="K49" i="3"/>
  <c r="K40" i="3"/>
  <c r="AQ16" i="1"/>
  <c r="K48" i="3"/>
  <c r="K46" i="3"/>
  <c r="K42" i="3"/>
  <c r="AT8" i="1"/>
  <c r="BO10" i="1"/>
  <c r="BP10" i="1"/>
  <c r="BU10" i="1" s="1"/>
  <c r="BP12" i="1"/>
  <c r="BU12" i="1" s="1"/>
  <c r="BP11" i="1"/>
  <c r="BU11" i="1"/>
  <c r="BJ12" i="1"/>
  <c r="BJ10" i="1"/>
  <c r="P6" i="1"/>
  <c r="AS6" i="1" s="1"/>
  <c r="AQ6" i="1"/>
  <c r="BI11" i="1"/>
  <c r="BK11" i="1"/>
  <c r="AT11" i="1" s="1"/>
  <c r="BK12" i="1"/>
  <c r="AX12" i="1" s="1"/>
  <c r="BJ11" i="1"/>
  <c r="AZ13" i="1"/>
  <c r="BA13" i="1"/>
  <c r="BE13" i="1"/>
  <c r="BF13" i="1"/>
  <c r="BG13" i="1"/>
  <c r="AZ14" i="1"/>
  <c r="BA14" i="1"/>
  <c r="BE14" i="1"/>
  <c r="BF14" i="1"/>
  <c r="BG14" i="1"/>
  <c r="AY13" i="1"/>
  <c r="AY14" i="1"/>
  <c r="AV13" i="1"/>
  <c r="AW13" i="1"/>
  <c r="AV14" i="1"/>
  <c r="AW14" i="1"/>
  <c r="AU13" i="1"/>
  <c r="AU14" i="1"/>
  <c r="AH13" i="1"/>
  <c r="BO13" i="1" s="1"/>
  <c r="AI13" i="1"/>
  <c r="AJ13" i="1"/>
  <c r="AK13" i="1"/>
  <c r="AL13" i="1"/>
  <c r="AO13" i="1"/>
  <c r="AQ17" i="1" s="1"/>
  <c r="AP13" i="1"/>
  <c r="AQ13" i="1"/>
  <c r="AR13" i="1"/>
  <c r="AH14" i="1"/>
  <c r="BO14" i="1" s="1"/>
  <c r="AI14" i="1"/>
  <c r="AJ14" i="1"/>
  <c r="AK14" i="1"/>
  <c r="AL14" i="1"/>
  <c r="AP14" i="1"/>
  <c r="AQ14" i="1"/>
  <c r="AR14" i="1"/>
  <c r="AG13" i="1"/>
  <c r="AG14" i="1"/>
  <c r="AX4" i="1"/>
  <c r="AX5" i="1"/>
  <c r="AX6" i="1"/>
  <c r="AX7" i="1"/>
  <c r="AX8" i="1"/>
  <c r="BL8" i="1" s="1"/>
  <c r="AX9" i="1"/>
  <c r="BL9" i="1" s="1"/>
  <c r="AT4" i="1"/>
  <c r="AT7" i="1"/>
  <c r="AT10" i="1"/>
  <c r="AO14" i="1"/>
  <c r="P13" i="1"/>
  <c r="AS13" i="1" s="1"/>
  <c r="P14" i="1"/>
  <c r="AS14" i="1" s="1"/>
  <c r="BK14" i="1" l="1"/>
  <c r="AT12" i="1"/>
  <c r="BL4" i="1"/>
  <c r="BN4" i="1" s="1"/>
  <c r="BP13" i="1"/>
  <c r="BU13" i="1" s="1"/>
  <c r="BN8" i="1"/>
  <c r="BS8" i="1"/>
  <c r="AT6" i="1"/>
  <c r="BM4" i="1"/>
  <c r="BT4" i="1" s="1"/>
  <c r="BP14" i="1"/>
  <c r="BS12" i="1"/>
  <c r="BL5" i="1"/>
  <c r="BM8" i="1"/>
  <c r="BT8" i="1" s="1"/>
  <c r="BR8" i="1"/>
  <c r="BL6" i="1"/>
  <c r="BN6" i="1" s="1"/>
  <c r="BL7" i="1"/>
  <c r="BN12" i="1"/>
  <c r="AX11" i="1"/>
  <c r="BL11" i="1" s="1"/>
  <c r="BU14" i="1"/>
  <c r="BL10" i="1"/>
  <c r="BN10" i="1" s="1"/>
  <c r="BI14" i="1"/>
  <c r="BK13" i="1"/>
  <c r="AX13" i="1" s="1"/>
  <c r="BJ13" i="1"/>
  <c r="BI13" i="1"/>
  <c r="BJ14" i="1"/>
  <c r="BS4" i="1" l="1"/>
  <c r="BN5" i="1"/>
  <c r="BR5" i="1"/>
  <c r="BN7" i="1"/>
  <c r="BR7" i="1"/>
  <c r="BS7" i="1"/>
  <c r="BS6" i="1"/>
  <c r="BR6" i="1"/>
  <c r="BM11" i="1"/>
  <c r="BT11" i="1" s="1"/>
  <c r="BN11" i="1"/>
  <c r="BN9" i="1"/>
  <c r="BM9" i="1"/>
  <c r="BT9" i="1" s="1"/>
  <c r="BS9" i="1"/>
  <c r="BR9" i="1"/>
  <c r="BR12" i="1"/>
  <c r="BM12" i="1"/>
  <c r="BT12" i="1" s="1"/>
  <c r="BS11" i="1"/>
  <c r="BR10" i="1"/>
  <c r="BM10" i="1"/>
  <c r="BT10" i="1" s="1"/>
  <c r="BS10" i="1"/>
  <c r="BT5" i="1"/>
  <c r="BS5" i="1"/>
  <c r="BM7" i="1"/>
  <c r="BT7" i="1" s="1"/>
  <c r="BM6" i="1"/>
  <c r="BT6" i="1" s="1"/>
  <c r="BR11" i="1"/>
  <c r="AT13" i="1"/>
  <c r="BL13" i="1" s="1"/>
  <c r="BN13" i="1" s="1"/>
  <c r="AX14" i="1"/>
  <c r="AT14" i="1"/>
  <c r="BL14" i="1" s="1"/>
  <c r="BN14" i="1" s="1"/>
  <c r="BR13" i="1" l="1"/>
  <c r="BM13" i="1"/>
  <c r="BT13" i="1" s="1"/>
  <c r="BS13" i="1"/>
  <c r="BR14" i="1"/>
  <c r="BM14" i="1"/>
  <c r="BT14" i="1" s="1"/>
  <c r="BS14" i="1"/>
</calcChain>
</file>

<file path=xl/sharedStrings.xml><?xml version="1.0" encoding="utf-8"?>
<sst xmlns="http://schemas.openxmlformats.org/spreadsheetml/2006/main" count="1695" uniqueCount="580">
  <si>
    <t>Utilidad Año corriente</t>
  </si>
  <si>
    <t>Activo Fijo (Neto de Depreciación</t>
  </si>
  <si>
    <t>Terrenos</t>
  </si>
  <si>
    <t>Obras en construcción</t>
  </si>
  <si>
    <t>Bienes obsoletos para enajenación</t>
  </si>
  <si>
    <t>Sueldos y Salarios</t>
  </si>
  <si>
    <t>Aportes patronales</t>
  </si>
  <si>
    <t>Beneficios sociales</t>
  </si>
  <si>
    <t>Costo de Bienes y Servicios</t>
  </si>
  <si>
    <t>Documentos a cobrar</t>
  </si>
  <si>
    <t>Documentos a pagar</t>
  </si>
  <si>
    <t>REGALÍAS, PATENTES, TASAS, MULTAS Y OTROS</t>
  </si>
  <si>
    <t>IMPUESTOS</t>
  </si>
  <si>
    <t>Utilidad</t>
  </si>
  <si>
    <t>Activo Fijo s/ terreno, obras en construcción</t>
  </si>
  <si>
    <t>Costo laboral total</t>
  </si>
  <si>
    <t>Masa salarial</t>
  </si>
  <si>
    <t>Constante Circulante Consumido</t>
  </si>
  <si>
    <t>Existencias a fin de año</t>
  </si>
  <si>
    <t>Impuestos y Regalías</t>
  </si>
  <si>
    <t>Deuda Total</t>
  </si>
  <si>
    <t>Pasivo Total</t>
  </si>
  <si>
    <t>Pasivo Corriente</t>
  </si>
  <si>
    <t>Patrimonio Neto</t>
  </si>
  <si>
    <t>Caja General</t>
  </si>
  <si>
    <t>Ventas de Bienes y Servicios</t>
  </si>
  <si>
    <t>Rotación</t>
  </si>
  <si>
    <t>Activo Circulante</t>
  </si>
  <si>
    <t>Costo laboral adelantado</t>
  </si>
  <si>
    <t>Capital Circulante Adelantado</t>
  </si>
  <si>
    <t>Fecha</t>
  </si>
  <si>
    <t>Inflación Mensual</t>
  </si>
  <si>
    <t>Variación Acumulada</t>
  </si>
  <si>
    <t>Inflación 12 Meses</t>
  </si>
  <si>
    <t>0.17%</t>
  </si>
  <si>
    <t>2.95%</t>
  </si>
  <si>
    <t>0.84%</t>
  </si>
  <si>
    <t>5.19%</t>
  </si>
  <si>
    <t>0.08%</t>
  </si>
  <si>
    <t>6.48%</t>
  </si>
  <si>
    <t>0.53%</t>
  </si>
  <si>
    <t>4.54%</t>
  </si>
  <si>
    <t>0.49%</t>
  </si>
  <si>
    <t>6.90%</t>
  </si>
  <si>
    <t>1.76%</t>
  </si>
  <si>
    <t>7.18%</t>
  </si>
  <si>
    <t>0.23%</t>
  </si>
  <si>
    <t>0.26%</t>
  </si>
  <si>
    <t>0.43%</t>
  </si>
  <si>
    <t>11.85%</t>
  </si>
  <si>
    <t>0.63%</t>
  </si>
  <si>
    <t>11.73%</t>
  </si>
  <si>
    <t>0.75%</t>
  </si>
  <si>
    <t>4.95%</t>
  </si>
  <si>
    <t>0.56%</t>
  </si>
  <si>
    <t>4.91%</t>
  </si>
  <si>
    <t>0.60%</t>
  </si>
  <si>
    <t>4.62%</t>
  </si>
  <si>
    <t>% Endeudamiento Total</t>
  </si>
  <si>
    <t>% Endeudamiento corto plazo</t>
  </si>
  <si>
    <t>A millón</t>
  </si>
  <si>
    <t>Process time ~0.53125 seg.</t>
  </si>
  <si>
    <t>a/ Ciudades de Sucre, La Paz, Cochabamba, Oruro, Potosí, Tarija, Santa Cruz de la Sierra, Trinidad y Cobija</t>
  </si>
  <si>
    <t>Notas</t>
  </si>
  <si>
    <t>[A] INE - Bolivia: Instituto Nacional de Estadística de Bolivia - Indice de precios al consumidor de  Bolivia. - http://www.ine.gob.bo/indice/indice.aspx?d1=0202&amp;d2=6</t>
  </si>
  <si>
    <t>Fuentes</t>
  </si>
  <si>
    <t>2017</t>
  </si>
  <si>
    <t/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</si>
  <si>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</si>
  <si>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</si>
  <si>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</si>
  <si>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</si>
  <si>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</si>
  <si>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</si>
  <si>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</si>
  <si>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</si>
  <si>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</si>
  <si>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</si>
  <si>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</si>
  <si>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</si>
  <si>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</si>
  <si>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</si>
  <si>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</si>
  <si>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</si>
  <si>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</si>
  <si>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</si>
  <si>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</si>
  <si>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1997</t>
  </si>
  <si>
    <t>1996</t>
  </si>
  <si>
    <t>1995</t>
  </si>
  <si>
    <t>1994</t>
  </si>
  <si>
    <t>1993</t>
  </si>
  <si>
    <t>1992</t>
  </si>
  <si>
    <t>1991</t>
  </si>
  <si>
    <t>1990</t>
  </si>
  <si>
    <t>1989</t>
  </si>
  <si>
    <t>1988</t>
  </si>
  <si>
    <t>1987</t>
  </si>
  <si>
    <t>1986</t>
  </si>
  <si>
    <t>1985</t>
  </si>
  <si>
    <t>1984</t>
  </si>
  <si>
    <t>1983</t>
  </si>
  <si>
    <t>1982</t>
  </si>
  <si>
    <t>1981</t>
  </si>
  <si>
    <t>1980</t>
  </si>
  <si>
    <t>1979</t>
  </si>
  <si>
    <t>1978</t>
  </si>
  <si>
    <t>1977</t>
  </si>
  <si>
    <t>1976</t>
  </si>
  <si>
    <t>1975</t>
  </si>
  <si>
    <t>1974</t>
  </si>
  <si>
    <t>1973</t>
  </si>
  <si>
    <t>1972</t>
  </si>
  <si>
    <t>1971</t>
  </si>
  <si>
    <t>1970</t>
  </si>
  <si>
    <t>Años</t>
  </si>
  <si>
    <t>Bolivia (Estado Plurinacional de)</t>
  </si>
  <si>
    <t>País</t>
  </si>
  <si>
    <t>~</t>
  </si>
  <si>
    <t>VAR</t>
  </si>
  <si>
    <t>Var % Anual</t>
  </si>
  <si>
    <t>IPC 2017 =1</t>
  </si>
  <si>
    <t>Obras de arte</t>
  </si>
  <si>
    <t>AL SECTOR PRIVADO</t>
  </si>
  <si>
    <t>AL SECTOR PÚBLICO NO FINANCIERO</t>
  </si>
  <si>
    <t>AL SECTOR EXTERNO</t>
  </si>
  <si>
    <t>TRANSFERENCIAS OTORGADAS</t>
  </si>
  <si>
    <t>TG después impuestos y regalías</t>
  </si>
  <si>
    <t>TG antes de impuestos y regalías</t>
  </si>
  <si>
    <t>Ganancias</t>
  </si>
  <si>
    <t>EXPORTACIÓN  DE  HIDROCARBUROS</t>
  </si>
  <si>
    <t xml:space="preserve">                                                                                                  (En miles de $us)</t>
  </si>
  <si>
    <t>PETRÓLEO</t>
  </si>
  <si>
    <t xml:space="preserve">GASOLINA Y OTROS </t>
  </si>
  <si>
    <t>GAS NATURAL</t>
  </si>
  <si>
    <t xml:space="preserve">       GAS PROPANO</t>
  </si>
  <si>
    <t xml:space="preserve">        GAS BUTANO</t>
  </si>
  <si>
    <t>GAS LICUADO DE PETRÓLEO</t>
  </si>
  <si>
    <t>PERÍODO</t>
  </si>
  <si>
    <t>Volumen</t>
  </si>
  <si>
    <t>Valor</t>
  </si>
  <si>
    <t>VOLUMEN</t>
  </si>
  <si>
    <t>VALOR</t>
  </si>
  <si>
    <t xml:space="preserve">  TOTAL</t>
  </si>
  <si>
    <t>(Miles Barriles)</t>
  </si>
  <si>
    <t>(Millones M3)</t>
  </si>
  <si>
    <t>(T.M.)</t>
  </si>
  <si>
    <t>(Miles de TM)</t>
  </si>
  <si>
    <t xml:space="preserve">  VALOR</t>
  </si>
  <si>
    <t xml:space="preserve"> 1990</t>
  </si>
  <si>
    <t xml:space="preserve"> 1991</t>
  </si>
  <si>
    <t xml:space="preserve"> 1992</t>
  </si>
  <si>
    <t xml:space="preserve"> ENE96(p)</t>
  </si>
  <si>
    <t xml:space="preserve"> FEB96(p)</t>
  </si>
  <si>
    <t xml:space="preserve"> MAR96(p)</t>
  </si>
  <si>
    <t xml:space="preserve"> ABR96(p)</t>
  </si>
  <si>
    <t xml:space="preserve"> MAY96(p)</t>
  </si>
  <si>
    <t xml:space="preserve"> JUN96(p)</t>
  </si>
  <si>
    <t xml:space="preserve"> JUL96(p)</t>
  </si>
  <si>
    <t xml:space="preserve"> AGO96(p)</t>
  </si>
  <si>
    <t xml:space="preserve"> SEP96(p)</t>
  </si>
  <si>
    <t xml:space="preserve"> OCT96(p)</t>
  </si>
  <si>
    <t xml:space="preserve"> NOV96(p)</t>
  </si>
  <si>
    <t xml:space="preserve"> DIC96(p)</t>
  </si>
  <si>
    <t xml:space="preserve"> 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</si>
  <si>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</si>
  <si>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</si>
  <si>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</si>
  <si>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</si>
  <si>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</si>
  <si>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</si>
  <si>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</si>
  <si>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</si>
  <si>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</si>
  <si>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</si>
  <si>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</si>
  <si>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</si>
  <si>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r>
      <t>1998</t>
    </r>
    <r>
      <rPr>
        <vertAlign val="superscript"/>
        <sz val="12"/>
        <color indexed="8"/>
        <rFont val="Arial"/>
        <family val="2"/>
      </rPr>
      <t>(p)</t>
    </r>
  </si>
  <si>
    <t xml:space="preserve">           ENE</t>
  </si>
  <si>
    <t xml:space="preserve">           FEB</t>
  </si>
  <si>
    <t xml:space="preserve">           MAR</t>
  </si>
  <si>
    <t xml:space="preserve">           ABR</t>
  </si>
  <si>
    <t xml:space="preserve">           MAY</t>
  </si>
  <si>
    <t xml:space="preserve">          JUN</t>
  </si>
  <si>
    <t xml:space="preserve">          JUL</t>
  </si>
  <si>
    <t xml:space="preserve">          AGO</t>
  </si>
  <si>
    <t xml:space="preserve">          SEP</t>
  </si>
  <si>
    <t xml:space="preserve">          OCT</t>
  </si>
  <si>
    <t xml:space="preserve">          NOV</t>
  </si>
  <si>
    <t xml:space="preserve">          DIC</t>
  </si>
  <si>
    <r>
      <t>1999</t>
    </r>
    <r>
      <rPr>
        <vertAlign val="superscript"/>
        <sz val="12"/>
        <color indexed="8"/>
        <rFont val="Arial"/>
        <family val="2"/>
      </rPr>
      <t>(p)</t>
    </r>
  </si>
  <si>
    <r>
      <t>2000</t>
    </r>
    <r>
      <rPr>
        <vertAlign val="superscript"/>
        <sz val="12"/>
        <color indexed="8"/>
        <rFont val="Arial"/>
        <family val="2"/>
      </rPr>
      <t>(p)</t>
    </r>
  </si>
  <si>
    <r>
      <t>2001</t>
    </r>
    <r>
      <rPr>
        <vertAlign val="superscript"/>
        <sz val="12"/>
        <color indexed="8"/>
        <rFont val="Arial"/>
        <family val="2"/>
      </rPr>
      <t>(p)</t>
    </r>
  </si>
  <si>
    <r>
      <t>2002</t>
    </r>
    <r>
      <rPr>
        <vertAlign val="superscript"/>
        <sz val="12"/>
        <color indexed="8"/>
        <rFont val="Arial"/>
        <family val="2"/>
      </rPr>
      <t>(p)</t>
    </r>
  </si>
  <si>
    <r>
      <t>2003</t>
    </r>
    <r>
      <rPr>
        <vertAlign val="superscript"/>
        <sz val="12"/>
        <color indexed="8"/>
        <rFont val="Arial"/>
        <family val="2"/>
      </rPr>
      <t>(p)</t>
    </r>
  </si>
  <si>
    <r>
      <t>2014</t>
    </r>
    <r>
      <rPr>
        <vertAlign val="superscript"/>
        <sz val="12"/>
        <color indexed="8"/>
        <rFont val="Arial"/>
        <family val="2"/>
      </rPr>
      <t>(p)</t>
    </r>
  </si>
  <si>
    <t xml:space="preserve">           JUN</t>
  </si>
  <si>
    <t xml:space="preserve">           JUL</t>
  </si>
  <si>
    <t xml:space="preserve">           AGO</t>
  </si>
  <si>
    <t xml:space="preserve">           SEP</t>
  </si>
  <si>
    <t xml:space="preserve">           OCT</t>
  </si>
  <si>
    <t xml:space="preserve">           NOV</t>
  </si>
  <si>
    <t xml:space="preserve">           DIC</t>
  </si>
  <si>
    <r>
      <t>2016</t>
    </r>
    <r>
      <rPr>
        <vertAlign val="superscript"/>
        <sz val="12"/>
        <color indexed="8"/>
        <rFont val="Arial"/>
        <family val="2"/>
      </rPr>
      <t>(p)</t>
    </r>
  </si>
  <si>
    <r>
      <t>2017</t>
    </r>
    <r>
      <rPr>
        <vertAlign val="superscript"/>
        <sz val="12"/>
        <color indexed="8"/>
        <rFont val="Arial"/>
        <family val="2"/>
      </rPr>
      <t>(p)</t>
    </r>
  </si>
  <si>
    <t>FUENTE:</t>
  </si>
  <si>
    <t>INSTITUTO NACIONAL DE ESTADISTICA.</t>
  </si>
  <si>
    <t>ELABORACIÓN:</t>
  </si>
  <si>
    <t>BANCO CENTRAL DE BOLIVIA - ASESORÍA DE POLÍTICA ECONÓMICA - SECTOR EXTERNO.</t>
  </si>
  <si>
    <t>NOTA:</t>
  </si>
  <si>
    <t xml:space="preserve">(p) Cifras preliminares. </t>
  </si>
  <si>
    <t>KTA (k-1)</t>
  </si>
  <si>
    <t>KTA Total CF (k-1)</t>
  </si>
  <si>
    <t>Gananacias + Imp / PN -1</t>
  </si>
  <si>
    <t>TG Ganancias / Total CF (k-1)</t>
  </si>
  <si>
    <t>TRANSFERENCIAS OTORGADAS - Tienen que estar neteadas</t>
  </si>
  <si>
    <t>Ganancias + Impuestos + Regalías</t>
  </si>
  <si>
    <t>KTA c terrenos</t>
  </si>
  <si>
    <t>TG ganancias KTA terrenos</t>
  </si>
  <si>
    <t>2007*</t>
  </si>
  <si>
    <t>2007*: estimado sobre los totales de los rubros con la misma proporción interna del 2008</t>
  </si>
  <si>
    <t>IPC 2015=1</t>
  </si>
  <si>
    <t>IPC $2017</t>
  </si>
  <si>
    <t>IPC 1993=1</t>
  </si>
  <si>
    <t>Activo Fijo s/ terreno; s/ obras en construcción</t>
  </si>
  <si>
    <t>Costos recuperables. Millones de dólares americanos</t>
  </si>
  <si>
    <t>Costos de operación</t>
  </si>
  <si>
    <t>Amortización de Inversiones</t>
  </si>
  <si>
    <t>Total</t>
  </si>
  <si>
    <t>BOLIVIA: PRODUCCIÓN DE PETRÓLEO Y GAS NATURAL SEGÚN AÑO Y MES, 1990 - 2021</t>
  </si>
  <si>
    <t>2020(p)</t>
  </si>
  <si>
    <t>2021(p)</t>
  </si>
  <si>
    <t>Fuente : MINISTERIO DE HIDROCARBUROS - INSTITUTO NACIONAL DE ESTADÍSTICA</t>
  </si>
  <si>
    <t xml:space="preserve">              (p) : preliminar</t>
  </si>
  <si>
    <r>
      <t xml:space="preserve">         </t>
    </r>
    <r>
      <rPr>
        <vertAlign val="superscript"/>
        <sz val="9"/>
        <rFont val="Arial"/>
        <family val="2"/>
      </rPr>
      <t xml:space="preserve">        (1):</t>
    </r>
    <r>
      <rPr>
        <sz val="9"/>
        <rFont val="Arial"/>
        <family val="2"/>
      </rPr>
      <t xml:space="preserve"> En barriles</t>
    </r>
  </si>
  <si>
    <r>
      <t xml:space="preserve">           </t>
    </r>
    <r>
      <rPr>
        <vertAlign val="superscript"/>
        <sz val="9"/>
        <rFont val="Arial"/>
        <family val="2"/>
      </rPr>
      <t xml:space="preserve">     (2):</t>
    </r>
    <r>
      <rPr>
        <sz val="9"/>
        <rFont val="Arial"/>
        <family val="2"/>
      </rPr>
      <t xml:space="preserve"> En millones de metros cúbicos</t>
    </r>
  </si>
  <si>
    <t xml:space="preserve">https://www.ine.gob.bo/index.php/estadisticas-economicas/hidrocarburos-mineria/hidrocarburo-cuadros-estadisticos/ </t>
  </si>
  <si>
    <t>Mes</t>
  </si>
  <si>
    <t>Petróleo crudo Price (Dólares americanos por barril)</t>
  </si>
  <si>
    <t>Gas natural Price (Dólares americanos por millón de BTU)</t>
  </si>
  <si>
    <t>Petróleo crudo ROC</t>
  </si>
  <si>
    <t>Gas natural ROC</t>
  </si>
  <si>
    <t>Petróleo crudo / Gas natural Price Ratio</t>
  </si>
  <si>
    <t>mar. 2006</t>
  </si>
  <si>
    <t>-</t>
  </si>
  <si>
    <t>abr. 2006</t>
  </si>
  <si>
    <t>may. 2006</t>
  </si>
  <si>
    <t>jun. 2006</t>
  </si>
  <si>
    <t>jul. 2006</t>
  </si>
  <si>
    <t>ago. 2006</t>
  </si>
  <si>
    <t>sep. 2006</t>
  </si>
  <si>
    <t>oct. 2006</t>
  </si>
  <si>
    <t>nov. 2006</t>
  </si>
  <si>
    <t>dic. 2006</t>
  </si>
  <si>
    <t>ene. 2007</t>
  </si>
  <si>
    <t>feb. 2007</t>
  </si>
  <si>
    <t>mar. 2007</t>
  </si>
  <si>
    <t>abr. 2007</t>
  </si>
  <si>
    <t>may. 2007</t>
  </si>
  <si>
    <t>jun. 2007</t>
  </si>
  <si>
    <t>jul. 2007</t>
  </si>
  <si>
    <t>ago. 2007</t>
  </si>
  <si>
    <t>sep. 2007</t>
  </si>
  <si>
    <t>oct. 2007</t>
  </si>
  <si>
    <t>nov. 2007</t>
  </si>
  <si>
    <t>dic. 2007</t>
  </si>
  <si>
    <t>ene. 2008</t>
  </si>
  <si>
    <t>feb. 2008</t>
  </si>
  <si>
    <t>mar. 2008</t>
  </si>
  <si>
    <t>abr. 2008</t>
  </si>
  <si>
    <t>may. 2008</t>
  </si>
  <si>
    <t>jun. 2008</t>
  </si>
  <si>
    <t>jul. 2008</t>
  </si>
  <si>
    <t>ago. 2008</t>
  </si>
  <si>
    <t>sep. 2008</t>
  </si>
  <si>
    <t>oct. 2008</t>
  </si>
  <si>
    <t>nov. 2008</t>
  </si>
  <si>
    <t>dic. 2008</t>
  </si>
  <si>
    <t>ene. 2009</t>
  </si>
  <si>
    <t>feb. 2009</t>
  </si>
  <si>
    <t>mar. 2009</t>
  </si>
  <si>
    <t>abr. 2009</t>
  </si>
  <si>
    <t>may. 2009</t>
  </si>
  <si>
    <t>jun. 2009</t>
  </si>
  <si>
    <t>jul. 2009</t>
  </si>
  <si>
    <t>ago. 2009</t>
  </si>
  <si>
    <t>sep. 2009</t>
  </si>
  <si>
    <t>oct. 2009</t>
  </si>
  <si>
    <t>nov. 2009</t>
  </si>
  <si>
    <t>dic. 2009</t>
  </si>
  <si>
    <t>ene. 2010</t>
  </si>
  <si>
    <t>feb. 2010</t>
  </si>
  <si>
    <t>mar. 2010</t>
  </si>
  <si>
    <t>abr. 2010</t>
  </si>
  <si>
    <t>may. 2010</t>
  </si>
  <si>
    <t>jun. 2010</t>
  </si>
  <si>
    <t>jul. 2010</t>
  </si>
  <si>
    <t>ago. 2010</t>
  </si>
  <si>
    <t>sep. 2010</t>
  </si>
  <si>
    <t>oct. 2010</t>
  </si>
  <si>
    <t>nov. 2010</t>
  </si>
  <si>
    <t>dic. 2010</t>
  </si>
  <si>
    <t>ene. 2011</t>
  </si>
  <si>
    <t>feb. 2011</t>
  </si>
  <si>
    <t>mar. 2011</t>
  </si>
  <si>
    <t>abr. 2011</t>
  </si>
  <si>
    <t>may. 2011</t>
  </si>
  <si>
    <t>jun. 2011</t>
  </si>
  <si>
    <t>jul. 2011</t>
  </si>
  <si>
    <t>ago. 2011</t>
  </si>
  <si>
    <t>sep. 2011</t>
  </si>
  <si>
    <t>oct. 2011</t>
  </si>
  <si>
    <t>nov. 2011</t>
  </si>
  <si>
    <t>dic. 2011</t>
  </si>
  <si>
    <t>ene. 2012</t>
  </si>
  <si>
    <t>feb. 2012</t>
  </si>
  <si>
    <t>mar. 2012</t>
  </si>
  <si>
    <t>abr. 2012</t>
  </si>
  <si>
    <t>may. 2012</t>
  </si>
  <si>
    <t>jun. 2012</t>
  </si>
  <si>
    <t>jul. 2012</t>
  </si>
  <si>
    <t>ago. 2012</t>
  </si>
  <si>
    <t>sep. 2012</t>
  </si>
  <si>
    <t>oct. 2012</t>
  </si>
  <si>
    <t>nov. 2012</t>
  </si>
  <si>
    <t>dic. 2012</t>
  </si>
  <si>
    <t>ene. 2013</t>
  </si>
  <si>
    <t>feb. 2013</t>
  </si>
  <si>
    <t>mar. 2013</t>
  </si>
  <si>
    <t>abr. 2013</t>
  </si>
  <si>
    <t>may. 2013</t>
  </si>
  <si>
    <t>jun. 2013</t>
  </si>
  <si>
    <t>jul. 2013</t>
  </si>
  <si>
    <t>ago. 2013</t>
  </si>
  <si>
    <t>sep. 2013</t>
  </si>
  <si>
    <t>oct. 2013</t>
  </si>
  <si>
    <t>nov. 2013</t>
  </si>
  <si>
    <t>dic. 2013</t>
  </si>
  <si>
    <t>ene. 2014</t>
  </si>
  <si>
    <t>feb. 2014</t>
  </si>
  <si>
    <t>mar. 2014</t>
  </si>
  <si>
    <t>abr. 2014</t>
  </si>
  <si>
    <t>may. 2014</t>
  </si>
  <si>
    <t>jun. 2014</t>
  </si>
  <si>
    <t>jul. 2014</t>
  </si>
  <si>
    <t>ago. 2014</t>
  </si>
  <si>
    <t>sep. 2014</t>
  </si>
  <si>
    <t>oct. 2014</t>
  </si>
  <si>
    <t>nov. 2014</t>
  </si>
  <si>
    <t>dic. 2014</t>
  </si>
  <si>
    <t>ene. 2015</t>
  </si>
  <si>
    <t>feb. 2015</t>
  </si>
  <si>
    <t>mar. 2015</t>
  </si>
  <si>
    <t>abr. 2015</t>
  </si>
  <si>
    <t>may. 2015</t>
  </si>
  <si>
    <t>jun. 2015</t>
  </si>
  <si>
    <t>jul. 2015</t>
  </si>
  <si>
    <t>ago. 2015</t>
  </si>
  <si>
    <t>sep. 2015</t>
  </si>
  <si>
    <t>oct. 2015</t>
  </si>
  <si>
    <t>nov. 2015</t>
  </si>
  <si>
    <t>dic. 2015</t>
  </si>
  <si>
    <t>ene. 2016</t>
  </si>
  <si>
    <t>feb. 2016</t>
  </si>
  <si>
    <t>mar. 2016</t>
  </si>
  <si>
    <t>abr. 2016</t>
  </si>
  <si>
    <t>may. 2016</t>
  </si>
  <si>
    <t>jun. 2016</t>
  </si>
  <si>
    <t>jul. 2016</t>
  </si>
  <si>
    <t>ago. 2016</t>
  </si>
  <si>
    <t>sep. 2016</t>
  </si>
  <si>
    <t>oct. 2016</t>
  </si>
  <si>
    <t>nov. 2016</t>
  </si>
  <si>
    <t>dic. 2016</t>
  </si>
  <si>
    <t>ene. 2017</t>
  </si>
  <si>
    <t>feb. 2017</t>
  </si>
  <si>
    <t>mar. 2017</t>
  </si>
  <si>
    <t>abr. 2017</t>
  </si>
  <si>
    <t>may. 2017</t>
  </si>
  <si>
    <t>jun. 2017</t>
  </si>
  <si>
    <t>jul. 2017</t>
  </si>
  <si>
    <t>ago. 2017</t>
  </si>
  <si>
    <t>sep. 2017</t>
  </si>
  <si>
    <t>oct. 2017</t>
  </si>
  <si>
    <t>nov. 2017</t>
  </si>
  <si>
    <t>dic. 2017</t>
  </si>
  <si>
    <t>ene. 2018</t>
  </si>
  <si>
    <t>feb. 2018</t>
  </si>
  <si>
    <t>mar. 2018</t>
  </si>
  <si>
    <t>abr. 2018</t>
  </si>
  <si>
    <t>may. 2018</t>
  </si>
  <si>
    <t>jun. 2018</t>
  </si>
  <si>
    <t>jul. 2018</t>
  </si>
  <si>
    <t>ago. 2018</t>
  </si>
  <si>
    <t>sep. 2018</t>
  </si>
  <si>
    <t>oct. 2018</t>
  </si>
  <si>
    <t>nov. 2018</t>
  </si>
  <si>
    <t>dic. 2018</t>
  </si>
  <si>
    <t>ene. 2019</t>
  </si>
  <si>
    <t>feb. 2019</t>
  </si>
  <si>
    <t>mar. 2019</t>
  </si>
  <si>
    <t>abr. 2019</t>
  </si>
  <si>
    <t>may. 2019</t>
  </si>
  <si>
    <t>jun. 2019</t>
  </si>
  <si>
    <t>jul. 2019</t>
  </si>
  <si>
    <t>ago. 2019</t>
  </si>
  <si>
    <t>sep. 2019</t>
  </si>
  <si>
    <t>oct. 2019</t>
  </si>
  <si>
    <t>nov. 2019</t>
  </si>
  <si>
    <t>dic. 2019</t>
  </si>
  <si>
    <t>ene. 2020</t>
  </si>
  <si>
    <t>feb. 2020</t>
  </si>
  <si>
    <t>mar. 2020</t>
  </si>
  <si>
    <t>abr. 2020</t>
  </si>
  <si>
    <t>may. 2020</t>
  </si>
  <si>
    <t>jun. 2020</t>
  </si>
  <si>
    <t>jul. 2020</t>
  </si>
  <si>
    <t>ago. 2020</t>
  </si>
  <si>
    <t>sep. 2020</t>
  </si>
  <si>
    <t>oct. 2020</t>
  </si>
  <si>
    <t>nov. 2020</t>
  </si>
  <si>
    <t>dic. 2020</t>
  </si>
  <si>
    <t>ene. 2021</t>
  </si>
  <si>
    <t>feb. 2021</t>
  </si>
  <si>
    <t>Exportar tabla a Excel</t>
  </si>
  <si>
    <t>Promedio</t>
  </si>
  <si>
    <t>Gas natural Price (Dólares americanos por Barrill de petróleo equivalente)</t>
  </si>
  <si>
    <t> Petróleo crudo, promedio de tres precios; Brent Fechado, Intermedio de Texas Oeste y Dubai Fateh, Dólares americanos por barril</t>
  </si>
  <si>
    <t>Natural Gas, Natural Gas spot price at the Henry Hub terminal in Louisiana, Dólares americanos por millón de BTU</t>
  </si>
  <si>
    <t>https://www.indexmundi.com/es/precios-de-mercado/?mercancia=gas-natural&amp;meses=180</t>
  </si>
  <si>
    <t>Petróleo + Gas Natural (dólares barril petróleo equivalente)</t>
  </si>
  <si>
    <t>Gas</t>
  </si>
  <si>
    <t>Petróleo (%)</t>
  </si>
  <si>
    <t>Gas (%)</t>
  </si>
  <si>
    <t>https://ingenieroandreotti.blogspot.com/2014/11/que-es-el-barril-de-petroleo-equivalente.html#:~:text=La%20energ%C3%ADa%20contenida%20en%20un%20barril%20de%20petr%C3%B3leo%20resulta%20ser,9%20Joule%20%3D%201.700%20Kilovatios%20hora.</t>
  </si>
  <si>
    <t>Petróleo</t>
  </si>
  <si>
    <t>GAS NATURAL(2) millones metro cúbico</t>
  </si>
  <si>
    <t>GAS NATURAL(2)  metro cúbico</t>
  </si>
  <si>
    <t>PETRÓLEO(1) (barril)</t>
  </si>
  <si>
    <t>https://www.cgc.energy/investors/glossary.php?lang=es</t>
  </si>
  <si>
    <t>barriles de petróleo equivalentes, que equivalen a 158,98731 m3 de gas natural,</t>
  </si>
  <si>
    <t>Gas Natural (Barril Petróleo Equivalente)</t>
  </si>
  <si>
    <t>Total Barriles</t>
  </si>
  <si>
    <t>Potencia</t>
  </si>
  <si>
    <t>Precio (en base a precio internacional)</t>
  </si>
  <si>
    <t>Producción (total de Bolivia)</t>
  </si>
  <si>
    <t xml:space="preserve">Costos recuparables según producto. Millones de dólares </t>
  </si>
  <si>
    <t>Producción (barriles de petróleo equivalente</t>
  </si>
  <si>
    <t>Costos unitarios (dólares por barril de petróleo equivalente)</t>
  </si>
  <si>
    <t>Ponderación (precio y producción)</t>
  </si>
  <si>
    <t>Costo unitario (dólares por Millón de BTU)</t>
  </si>
  <si>
    <t>Fuente: YPFB. Vicepresidencia de Administración, contratos y fiscalización. Varios números. UACR - DGEC a partir de información reportada por los Operadores (p. 60).</t>
  </si>
  <si>
    <t>Costo de Bienes y Servicios (Bs)</t>
  </si>
  <si>
    <t>Costo de Bienes y Servicios (u$s)</t>
  </si>
  <si>
    <t>Costo de Bienes y Servicios (Mill. u$s)</t>
  </si>
  <si>
    <t>Costo unitario u$s</t>
  </si>
  <si>
    <t>Producción (barriles de petróleo equivalente)</t>
  </si>
  <si>
    <t>u$s/BPE</t>
  </si>
  <si>
    <t>costos del gas</t>
  </si>
  <si>
    <t>costos del petróleo</t>
  </si>
  <si>
    <t>Costos recuperables.  dólares americanos</t>
  </si>
  <si>
    <t>Control</t>
  </si>
  <si>
    <t>Producción de gas en metros cúbicos</t>
  </si>
  <si>
    <t>u$d/metro cúbico</t>
  </si>
  <si>
    <t>Producción de gas en MMBTU</t>
  </si>
  <si>
    <t>u$d/MMBTU</t>
  </si>
  <si>
    <t>Factor de conversión m3 a MMBTU</t>
  </si>
  <si>
    <t>Amortización</t>
  </si>
  <si>
    <t>TG sin sector rentístico</t>
  </si>
  <si>
    <t xml:space="preserve"> Argentina</t>
  </si>
  <si>
    <t xml:space="preserve"> Brasil </t>
  </si>
  <si>
    <t>Argentina</t>
  </si>
  <si>
    <t>Brasil</t>
  </si>
  <si>
    <t>INE - YPFB /UNComtrade</t>
  </si>
  <si>
    <t>Los precios de exportación de gas natural de Bolivia a Argentina (7,6 u$s/MMBTU) y Brasil (6,2 u$s/MMBTU) reportados por el INE en base a YPFB se ubicaron en promedio 6,0% y 10,2% respectivamente por debajo de los estimados a partir de UNComtrade para el período 2005-2018.</t>
  </si>
  <si>
    <t>Control:</t>
  </si>
  <si>
    <t xml:space="preserve">Precio Mundial </t>
  </si>
  <si>
    <t>INE - YPFB. (u$s /MMBTU)</t>
  </si>
  <si>
    <t>Banco Mundial - (precio spot en Henry Hub). (u$s /MMBTU)</t>
  </si>
  <si>
    <t>Precio de producción</t>
  </si>
  <si>
    <t>Bolivia</t>
  </si>
  <si>
    <t>Gas Natural</t>
  </si>
  <si>
    <t>Precio de exportación de Bolivia según fuentes</t>
  </si>
  <si>
    <t xml:space="preserve">UNComtrade (Bolivia export 271121) (u$s/MMBTU)
</t>
  </si>
  <si>
    <t>Promedio 2005 - 2018</t>
  </si>
  <si>
    <t>Análisis</t>
  </si>
  <si>
    <t>No se contempla el transporte interno dentro de Argentina o Brasil</t>
  </si>
  <si>
    <t>[costo + tg normal]. Estimación propia en base YPFB, INE, Cepalstat, Banco Central de Bolivia. (u$s /MMBTU)</t>
  </si>
  <si>
    <t xml:space="preserve">UNComtrade (Bolivia export 271121) (MMBTU)
</t>
  </si>
  <si>
    <t>%</t>
  </si>
  <si>
    <t>Participación en el total exportado</t>
  </si>
  <si>
    <t xml:space="preserve">Valor pagado por el gas natural exportado </t>
  </si>
  <si>
    <t>u$s. (precio de exportación*cantidad exportada)</t>
  </si>
  <si>
    <t>u$s (valor pagado - precio producción*cantidad exportada)</t>
  </si>
  <si>
    <t>Gas natural. Precio de producción * cantidad exportada</t>
  </si>
  <si>
    <t>Renta apropiada por Bolivia</t>
  </si>
  <si>
    <t>u$s (precio producción*cantidad exportada)</t>
  </si>
  <si>
    <t>Renta apropiada por Bolivia en relación al valor pagado por el gas exportado</t>
  </si>
  <si>
    <t>TCC</t>
  </si>
  <si>
    <t xml:space="preserve">Renta apropiada por Bolivia </t>
  </si>
  <si>
    <t>M$ c/tcc</t>
  </si>
  <si>
    <t xml:space="preserve">Renta total (YPFB, impuestos, tcp). </t>
  </si>
  <si>
    <t>M$. (Mussi, 2019)</t>
  </si>
  <si>
    <t>Renta apropiada por Bolivia por la venta de gas natural a Argentina y Brasil en el total de renta apropiada</t>
  </si>
  <si>
    <t>Precio de producción (u$s/MMBTU)</t>
  </si>
  <si>
    <t xml:space="preserve">Cantidad exportada de gas natural de Bolivia </t>
  </si>
  <si>
    <t>Classification</t>
  </si>
  <si>
    <t>Year</t>
  </si>
  <si>
    <t>Period</t>
  </si>
  <si>
    <t>Period Desc.</t>
  </si>
  <si>
    <t>Aggregate Level</t>
  </si>
  <si>
    <t>Is Leaf Code</t>
  </si>
  <si>
    <t>Trade Flow Code</t>
  </si>
  <si>
    <t>Trade Flow</t>
  </si>
  <si>
    <t>Reporter Code</t>
  </si>
  <si>
    <t>Reporter</t>
  </si>
  <si>
    <t>Reporter ISO</t>
  </si>
  <si>
    <t>Partner Code</t>
  </si>
  <si>
    <t>Partner</t>
  </si>
  <si>
    <t>Partner ISO</t>
  </si>
  <si>
    <t>2nd Partner Code</t>
  </si>
  <si>
    <t>2nd Partner</t>
  </si>
  <si>
    <t>2nd Partner ISO</t>
  </si>
  <si>
    <t>Customs Proc. Code</t>
  </si>
  <si>
    <t>Customs</t>
  </si>
  <si>
    <t>Mode of Transport Code</t>
  </si>
  <si>
    <t>Mode of Transport</t>
  </si>
  <si>
    <t>Commodity Code</t>
  </si>
  <si>
    <t>Commodity</t>
  </si>
  <si>
    <t>Qty Unit Code</t>
  </si>
  <si>
    <t>Qty Unit</t>
  </si>
  <si>
    <t>Qty</t>
  </si>
  <si>
    <t>Alt Qty Unit Code</t>
  </si>
  <si>
    <t>Alt Qty Unit</t>
  </si>
  <si>
    <t>Alt Qty</t>
  </si>
  <si>
    <t>Netweight (kg)</t>
  </si>
  <si>
    <t>Gross weight (kg)</t>
  </si>
  <si>
    <t>Trade Value (US$)</t>
  </si>
  <si>
    <t>CIF Trade Value (US$)</t>
  </si>
  <si>
    <t>FOB Trade Value (US$)</t>
  </si>
  <si>
    <t>Flag</t>
  </si>
  <si>
    <t>koe</t>
  </si>
  <si>
    <t>MMBtu</t>
  </si>
  <si>
    <t>u$s/MMBtu</t>
  </si>
  <si>
    <t>H1</t>
  </si>
  <si>
    <t>Export</t>
  </si>
  <si>
    <t>Bolivia (Plurinational State of)</t>
  </si>
  <si>
    <t>BOL</t>
  </si>
  <si>
    <t>Brazil</t>
  </si>
  <si>
    <t>BRA</t>
  </si>
  <si>
    <t>Natural gas in gaseous state</t>
  </si>
  <si>
    <t>Weight in kilograms</t>
  </si>
  <si>
    <t>H2</t>
  </si>
  <si>
    <t>Natural gas, in gaseous state</t>
  </si>
  <si>
    <t>H3</t>
  </si>
  <si>
    <t>H4</t>
  </si>
  <si>
    <t xml:space="preserve">Petroleum gases and other gaseous hydrocarbons  in gaseous state  natural gas"
</t>
  </si>
  <si>
    <t>H5</t>
  </si>
  <si>
    <t>H0</t>
  </si>
  <si>
    <t>X</t>
  </si>
  <si>
    <t>ARG</t>
  </si>
  <si>
    <t>World</t>
  </si>
  <si>
    <t>W00</t>
  </si>
  <si>
    <t>C00</t>
  </si>
  <si>
    <t>All CPCs</t>
  </si>
  <si>
    <t>All MOTs</t>
  </si>
  <si>
    <t>Petroleum gases and other gaseous hydrocarbons  in gaseous state  natural gas"</t>
  </si>
  <si>
    <t>kg</t>
  </si>
  <si>
    <t>N/A</t>
  </si>
  <si>
    <t>Pipelines</t>
  </si>
  <si>
    <t>mÂ³</t>
  </si>
  <si>
    <t>TCP</t>
  </si>
  <si>
    <t>Mu$s tcp. (Mussi, 2019)</t>
  </si>
  <si>
    <t>% (M$ c/tcc)</t>
  </si>
  <si>
    <t>M u$s c/tcp</t>
  </si>
  <si>
    <t>% (M u$s c/tcp)</t>
  </si>
  <si>
    <t>PBI Boliviano</t>
  </si>
  <si>
    <t>M$. INE</t>
  </si>
  <si>
    <t>Renta /PBI</t>
  </si>
  <si>
    <t>% a partir de M$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</si>
</sst>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-* #,##0.00_-;\-* #,##0.00_-;_-* &quot;-&quot;??_-;_-@_-"/>
    <numFmt numFmtId="164" formatCode="0.0%"/>
    <numFmt numFmtId="165" formatCode="_-* #,##0_-;\-* #,##0_-;_-* &quot;-&quot;??_-;_-@_-"/>
    <numFmt numFmtId="166" formatCode="0.0"/>
    <numFmt numFmtId="167" formatCode="#,##0.0_);\(#,##0.0\)"/>
    <numFmt numFmtId="168" formatCode="dd\-mmm\-yy_)"/>
    <numFmt numFmtId="169" formatCode="0_);\(0\)"/>
    <numFmt numFmtId="170" formatCode="#,##0.00000000000_);\(#,##0.00000000000\)"/>
    <numFmt numFmtId="171" formatCode="0.00000000"/>
    <numFmt numFmtId="172" formatCode="0.000"/>
    <numFmt numFmtId="173" formatCode="_-* #,##0.0_-;\-* #,##0.0_-;_-* &quot;-&quot;??_-;_-@_-"/>
    <numFmt numFmtId="174" formatCode="_-* #,##0.0_-;\-* #,##0.0_-;_-* &quot;-&quot;?_-;_-@_-"/>
    <numFmt numFmtId="175" formatCode="_-* #,##0.000_-;\-* #,##0.000_-;_-* &quot;-&quot;??_-;_-@_-"/>
    <numFmt numFmtId="176" formatCode="#,##0.0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9"/>
      <color rgb="FF333333"/>
      <name val="Arial"/>
      <family val="2"/>
    </font>
    <font>
      <sz val="9"/>
      <color rgb="FF333333"/>
      <name val="Arial"/>
      <family val="2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sz val="10"/>
      <color indexed="63"/>
      <name val="Calibri"/>
      <family val="2"/>
    </font>
    <font>
      <b/>
      <i/>
      <sz val="10"/>
      <color indexed="54"/>
      <name val="Calibri"/>
      <family val="2"/>
    </font>
    <font>
      <sz val="12"/>
      <name val="Courier"/>
    </font>
    <font>
      <b/>
      <sz val="14"/>
      <color indexed="8"/>
      <name val="Times New Roman"/>
      <family val="1"/>
    </font>
    <font>
      <sz val="12"/>
      <color indexed="8"/>
      <name val="Times New Roman"/>
      <family val="1"/>
    </font>
    <font>
      <sz val="12"/>
      <name val="Times New Roman"/>
      <family val="1"/>
    </font>
    <font>
      <sz val="15"/>
      <name val="Times New Roman"/>
      <family val="1"/>
    </font>
    <font>
      <b/>
      <sz val="20"/>
      <color indexed="8"/>
      <name val="Times New Roman"/>
      <family val="1"/>
    </font>
    <font>
      <sz val="20"/>
      <name val="Times New Roman"/>
      <family val="1"/>
    </font>
    <font>
      <b/>
      <sz val="12"/>
      <color indexed="8"/>
      <name val="Times New Roman"/>
      <family val="1"/>
    </font>
    <font>
      <b/>
      <sz val="12"/>
      <color indexed="8"/>
      <name val="Arial"/>
      <family val="2"/>
    </font>
    <font>
      <sz val="11"/>
      <name val="Arial"/>
      <family val="2"/>
    </font>
    <font>
      <sz val="12"/>
      <color indexed="8"/>
      <name val="Arial"/>
      <family val="2"/>
    </font>
    <font>
      <sz val="11"/>
      <color indexed="8"/>
      <name val="Arial"/>
      <family val="2"/>
    </font>
    <font>
      <sz val="12"/>
      <name val="Arial"/>
      <family val="2"/>
    </font>
    <font>
      <vertAlign val="superscript"/>
      <sz val="12"/>
      <color indexed="8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vertAlign val="superscript"/>
      <sz val="9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9"/>
      <color rgb="FF6D264E"/>
      <name val="Arial"/>
      <family val="2"/>
    </font>
    <font>
      <u/>
      <sz val="9"/>
      <color theme="10"/>
      <name val="Arial"/>
      <family val="2"/>
    </font>
    <font>
      <sz val="11"/>
      <color rgb="FF333333"/>
      <name val="Arial"/>
      <family val="2"/>
    </font>
    <font>
      <b/>
      <sz val="11"/>
      <color theme="1"/>
      <name val="Arial"/>
      <family val="2"/>
    </font>
    <font>
      <sz val="9"/>
      <color rgb="FFFF0000"/>
      <name val="Arial"/>
      <family val="2"/>
    </font>
    <font>
      <sz val="11"/>
      <color rgb="FF515151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FFFF"/>
      <name val="Arial"/>
      <family val="2"/>
    </font>
    <font>
      <b/>
      <sz val="20"/>
      <color theme="1"/>
      <name val="Calibri"/>
      <family val="2"/>
      <scheme val="minor"/>
    </font>
    <font>
      <b/>
      <sz val="10"/>
      <color rgb="FF333333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CE7E1"/>
        <bgColor indexed="64"/>
      </patternFill>
    </fill>
    <fill>
      <patternFill patternType="solid">
        <fgColor rgb="FFEFDFD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E5ECF9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rgb="FFCCCCCC"/>
      </bottom>
      <diagonal/>
    </border>
    <border>
      <left/>
      <right/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hair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9" fillId="0" borderId="0"/>
    <xf numFmtId="0" fontId="28" fillId="0" borderId="0" applyNumberFormat="0" applyFill="0" applyBorder="0" applyAlignment="0" applyProtection="0"/>
  </cellStyleXfs>
  <cellXfs count="241">
    <xf numFmtId="0" fontId="0" fillId="0" borderId="0" xfId="0"/>
    <xf numFmtId="43" fontId="0" fillId="0" borderId="0" xfId="1" applyFont="1"/>
    <xf numFmtId="164" fontId="0" fillId="0" borderId="0" xfId="2" applyNumberFormat="1" applyFont="1"/>
    <xf numFmtId="0" fontId="2" fillId="0" borderId="0" xfId="0" applyFont="1" applyAlignment="1">
      <alignment horizontal="center" vertical="center" wrapText="1"/>
    </xf>
    <xf numFmtId="0" fontId="2" fillId="9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2" fillId="10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2" fillId="7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165" fontId="2" fillId="0" borderId="0" xfId="1" applyNumberFormat="1" applyFont="1" applyAlignment="1">
      <alignment horizontal="center" vertical="center" wrapText="1"/>
    </xf>
    <xf numFmtId="165" fontId="2" fillId="7" borderId="0" xfId="1" applyNumberFormat="1" applyFont="1" applyFill="1" applyAlignment="1">
      <alignment horizontal="center" vertical="center" wrapText="1"/>
    </xf>
    <xf numFmtId="9" fontId="2" fillId="0" borderId="0" xfId="2" applyFont="1" applyAlignment="1">
      <alignment horizontal="center" vertical="center" wrapText="1"/>
    </xf>
    <xf numFmtId="43" fontId="2" fillId="0" borderId="0" xfId="0" applyNumberFormat="1" applyFont="1" applyAlignment="1">
      <alignment horizontal="center" vertical="center" wrapText="1"/>
    </xf>
    <xf numFmtId="0" fontId="3" fillId="11" borderId="1" xfId="0" applyFont="1" applyFill="1" applyBorder="1" applyAlignment="1">
      <alignment horizontal="left" vertical="center" wrapText="1" indent="1"/>
    </xf>
    <xf numFmtId="15" fontId="4" fillId="12" borderId="2" xfId="0" applyNumberFormat="1" applyFont="1" applyFill="1" applyBorder="1" applyAlignment="1">
      <alignment vertical="center" wrapText="1"/>
    </xf>
    <xf numFmtId="0" fontId="4" fillId="12" borderId="2" xfId="0" applyFont="1" applyFill="1" applyBorder="1" applyAlignment="1">
      <alignment vertical="center" wrapText="1"/>
    </xf>
    <xf numFmtId="10" fontId="4" fillId="12" borderId="2" xfId="0" applyNumberFormat="1" applyFont="1" applyFill="1" applyBorder="1" applyAlignment="1">
      <alignment vertical="center" wrapText="1"/>
    </xf>
    <xf numFmtId="0" fontId="4" fillId="12" borderId="2" xfId="0" applyFont="1" applyFill="1" applyBorder="1" applyAlignment="1">
      <alignment horizontal="right" vertical="center" wrapText="1"/>
    </xf>
    <xf numFmtId="0" fontId="4" fillId="12" borderId="0" xfId="0" applyFont="1" applyFill="1" applyBorder="1" applyAlignment="1">
      <alignment vertical="center" wrapText="1"/>
    </xf>
    <xf numFmtId="0" fontId="3" fillId="11" borderId="2" xfId="0" applyFont="1" applyFill="1" applyBorder="1" applyAlignment="1">
      <alignment horizontal="left" vertical="center" wrapText="1" indent="1"/>
    </xf>
    <xf numFmtId="9" fontId="2" fillId="0" borderId="0" xfId="2" applyFont="1" applyFill="1" applyAlignment="1">
      <alignment horizontal="center" vertical="center" wrapText="1"/>
    </xf>
    <xf numFmtId="165" fontId="2" fillId="0" borderId="0" xfId="1" applyNumberFormat="1" applyFont="1" applyFill="1" applyAlignment="1">
      <alignment horizontal="center" vertical="center" wrapText="1"/>
    </xf>
    <xf numFmtId="0" fontId="2" fillId="8" borderId="3" xfId="0" applyFont="1" applyFill="1" applyBorder="1" applyAlignment="1">
      <alignment horizontal="center" vertical="center" wrapText="1"/>
    </xf>
    <xf numFmtId="0" fontId="2" fillId="13" borderId="0" xfId="0" applyFont="1" applyFill="1" applyAlignment="1">
      <alignment horizontal="center" vertical="center" wrapText="1"/>
    </xf>
    <xf numFmtId="1" fontId="2" fillId="0" borderId="0" xfId="2" applyNumberFormat="1" applyFont="1" applyFill="1" applyAlignment="1">
      <alignment horizontal="center" vertical="center" wrapText="1"/>
    </xf>
    <xf numFmtId="2" fontId="2" fillId="8" borderId="3" xfId="2" applyNumberFormat="1" applyFont="1" applyFill="1" applyBorder="1" applyAlignment="1">
      <alignment horizontal="center" vertical="center" wrapText="1"/>
    </xf>
    <xf numFmtId="2" fontId="2" fillId="8" borderId="3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" fontId="2" fillId="0" borderId="0" xfId="1" applyNumberFormat="1" applyFont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1" fontId="2" fillId="0" borderId="3" xfId="1" applyNumberFormat="1" applyFont="1" applyBorder="1" applyAlignment="1">
      <alignment horizontal="center" vertical="center" wrapText="1"/>
    </xf>
    <xf numFmtId="165" fontId="2" fillId="0" borderId="3" xfId="1" applyNumberFormat="1" applyFont="1" applyBorder="1" applyAlignment="1">
      <alignment horizontal="center" vertical="center" wrapText="1"/>
    </xf>
    <xf numFmtId="9" fontId="2" fillId="0" borderId="3" xfId="2" applyFont="1" applyBorder="1" applyAlignment="1">
      <alignment horizontal="center" vertical="center" wrapText="1"/>
    </xf>
    <xf numFmtId="165" fontId="2" fillId="6" borderId="0" xfId="1" applyNumberFormat="1" applyFont="1" applyFill="1" applyAlignment="1">
      <alignment horizontal="center" vertical="center" wrapText="1"/>
    </xf>
    <xf numFmtId="0" fontId="5" fillId="0" borderId="0" xfId="0" applyNumberFormat="1" applyFont="1" applyFill="1" applyBorder="1" applyAlignment="1" applyProtection="1">
      <alignment horizontal="left"/>
    </xf>
    <xf numFmtId="0" fontId="6" fillId="0" borderId="0" xfId="0" applyNumberFormat="1" applyFont="1" applyFill="1" applyBorder="1" applyAlignment="1" applyProtection="1">
      <alignment horizontal="left"/>
    </xf>
    <xf numFmtId="166" fontId="7" fillId="14" borderId="0" xfId="0" applyNumberFormat="1" applyFont="1" applyFill="1" applyBorder="1" applyAlignment="1" applyProtection="1">
      <alignment horizontal="right" vertical="top"/>
    </xf>
    <xf numFmtId="0" fontId="6" fillId="15" borderId="0" xfId="0" applyNumberFormat="1" applyFont="1" applyFill="1" applyBorder="1" applyAlignment="1" applyProtection="1">
      <alignment horizontal="right"/>
    </xf>
    <xf numFmtId="0" fontId="8" fillId="0" borderId="0" xfId="0" applyNumberFormat="1" applyFont="1" applyFill="1" applyBorder="1" applyAlignment="1" applyProtection="1"/>
    <xf numFmtId="0" fontId="6" fillId="15" borderId="0" xfId="0" applyNumberFormat="1" applyFont="1" applyFill="1" applyBorder="1" applyAlignment="1" applyProtection="1">
      <alignment horizontal="left"/>
    </xf>
    <xf numFmtId="0" fontId="2" fillId="4" borderId="0" xfId="0" applyFont="1" applyFill="1" applyAlignment="1">
      <alignment horizontal="left" vertical="center"/>
    </xf>
    <xf numFmtId="165" fontId="0" fillId="0" borderId="0" xfId="1" applyNumberFormat="1" applyFont="1"/>
    <xf numFmtId="165" fontId="2" fillId="4" borderId="0" xfId="1" applyNumberFormat="1" applyFont="1" applyFill="1" applyAlignment="1">
      <alignment horizontal="center" vertical="center" wrapText="1"/>
    </xf>
    <xf numFmtId="167" fontId="10" fillId="0" borderId="0" xfId="3" applyFont="1" applyFill="1" applyAlignment="1" applyProtection="1">
      <alignment horizontal="left" vertical="center"/>
    </xf>
    <xf numFmtId="167" fontId="11" fillId="0" borderId="0" xfId="3" applyFont="1" applyFill="1" applyAlignment="1">
      <alignment horizontal="left"/>
    </xf>
    <xf numFmtId="168" fontId="11" fillId="0" borderId="0" xfId="3" applyNumberFormat="1" applyFont="1" applyFill="1" applyAlignment="1" applyProtection="1">
      <alignment horizontal="left"/>
    </xf>
    <xf numFmtId="167" fontId="12" fillId="0" borderId="0" xfId="3" applyFont="1" applyAlignment="1">
      <alignment horizontal="left"/>
    </xf>
    <xf numFmtId="167" fontId="13" fillId="0" borderId="0" xfId="3" applyFont="1" applyAlignment="1">
      <alignment horizontal="left"/>
    </xf>
    <xf numFmtId="167" fontId="15" fillId="0" borderId="0" xfId="3" applyFont="1"/>
    <xf numFmtId="167" fontId="11" fillId="0" borderId="0" xfId="3" applyFont="1" applyFill="1" applyAlignment="1"/>
    <xf numFmtId="167" fontId="16" fillId="0" borderId="4" xfId="3" applyFont="1" applyFill="1" applyBorder="1" applyAlignment="1" applyProtection="1">
      <alignment horizontal="right"/>
    </xf>
    <xf numFmtId="167" fontId="12" fillId="0" borderId="0" xfId="3" applyFont="1" applyAlignment="1"/>
    <xf numFmtId="167" fontId="10" fillId="0" borderId="4" xfId="3" applyFont="1" applyFill="1" applyBorder="1" applyAlignment="1" applyProtection="1">
      <alignment horizontal="right"/>
    </xf>
    <xf numFmtId="167" fontId="13" fillId="0" borderId="0" xfId="3" applyFont="1" applyAlignment="1"/>
    <xf numFmtId="167" fontId="17" fillId="0" borderId="5" xfId="3" applyFont="1" applyFill="1" applyBorder="1" applyAlignment="1">
      <alignment vertical="center"/>
    </xf>
    <xf numFmtId="167" fontId="17" fillId="0" borderId="5" xfId="3" applyFont="1" applyFill="1" applyBorder="1" applyAlignment="1" applyProtection="1">
      <alignment horizontal="centerContinuous" vertical="center"/>
    </xf>
    <xf numFmtId="167" fontId="17" fillId="0" borderId="6" xfId="3" applyFont="1" applyFill="1" applyBorder="1" applyAlignment="1">
      <alignment horizontal="centerContinuous" vertical="center"/>
    </xf>
    <xf numFmtId="167" fontId="17" fillId="0" borderId="5" xfId="3" applyFont="1" applyFill="1" applyBorder="1" applyAlignment="1" applyProtection="1">
      <alignment vertical="center"/>
    </xf>
    <xf numFmtId="167" fontId="17" fillId="0" borderId="6" xfId="3" applyFont="1" applyFill="1" applyBorder="1" applyAlignment="1">
      <alignment vertical="center"/>
    </xf>
    <xf numFmtId="167" fontId="17" fillId="0" borderId="7" xfId="3" applyFont="1" applyFill="1" applyBorder="1" applyAlignment="1">
      <alignment vertical="center"/>
    </xf>
    <xf numFmtId="167" fontId="17" fillId="0" borderId="0" xfId="3" applyFont="1" applyFill="1" applyBorder="1" applyAlignment="1">
      <alignment vertical="center"/>
    </xf>
    <xf numFmtId="167" fontId="18" fillId="0" borderId="0" xfId="3" applyFont="1" applyAlignment="1">
      <alignment vertical="center"/>
    </xf>
    <xf numFmtId="167" fontId="17" fillId="0" borderId="8" xfId="3" applyFont="1" applyFill="1" applyBorder="1" applyAlignment="1" applyProtection="1">
      <alignment horizontal="center" vertical="center"/>
    </xf>
    <xf numFmtId="167" fontId="17" fillId="0" borderId="0" xfId="3" applyFont="1" applyFill="1" applyBorder="1" applyAlignment="1" applyProtection="1">
      <alignment horizontal="center" vertical="center"/>
    </xf>
    <xf numFmtId="167" fontId="17" fillId="0" borderId="9" xfId="3" applyFont="1" applyFill="1" applyBorder="1" applyAlignment="1" applyProtection="1">
      <alignment horizontal="center" vertical="center"/>
    </xf>
    <xf numFmtId="167" fontId="17" fillId="0" borderId="8" xfId="3" applyFont="1" applyFill="1" applyBorder="1" applyAlignment="1" applyProtection="1">
      <alignment horizontal="center" vertical="center"/>
      <protection locked="0" hidden="1"/>
    </xf>
    <xf numFmtId="167" fontId="17" fillId="0" borderId="0" xfId="3" applyFont="1" applyFill="1" applyBorder="1" applyAlignment="1" applyProtection="1">
      <alignment horizontal="center" vertical="center"/>
      <protection locked="0" hidden="1"/>
    </xf>
    <xf numFmtId="167" fontId="17" fillId="0" borderId="9" xfId="3" applyFont="1" applyFill="1" applyBorder="1" applyAlignment="1" applyProtection="1">
      <alignment horizontal="center" vertical="center"/>
      <protection locked="0" hidden="1"/>
    </xf>
    <xf numFmtId="167" fontId="17" fillId="0" borderId="0" xfId="3" applyFont="1" applyFill="1" applyBorder="1" applyAlignment="1" applyProtection="1">
      <alignment vertical="center"/>
      <protection locked="0" hidden="1"/>
    </xf>
    <xf numFmtId="167" fontId="18" fillId="0" borderId="0" xfId="3" applyFont="1" applyAlignment="1" applyProtection="1">
      <alignment vertical="center"/>
      <protection locked="0" hidden="1"/>
    </xf>
    <xf numFmtId="0" fontId="19" fillId="0" borderId="5" xfId="3" applyNumberFormat="1" applyFont="1" applyFill="1" applyBorder="1" applyAlignment="1">
      <alignment horizontal="center" vertical="center"/>
    </xf>
    <xf numFmtId="0" fontId="19" fillId="0" borderId="5" xfId="3" applyNumberFormat="1" applyFont="1" applyFill="1" applyBorder="1" applyAlignment="1">
      <alignment vertical="center"/>
    </xf>
    <xf numFmtId="0" fontId="19" fillId="0" borderId="6" xfId="3" applyNumberFormat="1" applyFont="1" applyFill="1" applyBorder="1" applyAlignment="1">
      <alignment vertical="center"/>
    </xf>
    <xf numFmtId="0" fontId="19" fillId="0" borderId="6" xfId="3" applyNumberFormat="1" applyFont="1" applyFill="1" applyBorder="1" applyAlignment="1">
      <alignment horizontal="center" vertical="center"/>
    </xf>
    <xf numFmtId="0" fontId="19" fillId="0" borderId="7" xfId="3" applyNumberFormat="1" applyFont="1" applyFill="1" applyBorder="1" applyAlignment="1">
      <alignment vertical="center"/>
    </xf>
    <xf numFmtId="0" fontId="19" fillId="0" borderId="0" xfId="3" applyNumberFormat="1" applyFont="1" applyFill="1" applyBorder="1" applyAlignment="1">
      <alignment vertical="center"/>
    </xf>
    <xf numFmtId="0" fontId="20" fillId="0" borderId="0" xfId="3" applyNumberFormat="1" applyFont="1" applyFill="1" applyAlignment="1">
      <alignment vertical="center"/>
    </xf>
    <xf numFmtId="0" fontId="18" fillId="0" borderId="0" xfId="3" applyNumberFormat="1" applyFont="1" applyAlignment="1">
      <alignment vertical="center"/>
    </xf>
    <xf numFmtId="167" fontId="19" fillId="0" borderId="8" xfId="3" applyFont="1" applyFill="1" applyBorder="1" applyAlignment="1" applyProtection="1">
      <alignment horizontal="center" vertical="center"/>
    </xf>
    <xf numFmtId="167" fontId="19" fillId="0" borderId="8" xfId="3" applyNumberFormat="1" applyFont="1" applyFill="1" applyBorder="1" applyAlignment="1" applyProtection="1">
      <alignment vertical="center"/>
    </xf>
    <xf numFmtId="167" fontId="19" fillId="0" borderId="0" xfId="3" applyNumberFormat="1" applyFont="1" applyFill="1" applyBorder="1" applyAlignment="1" applyProtection="1">
      <alignment vertical="center"/>
    </xf>
    <xf numFmtId="167" fontId="19" fillId="0" borderId="9" xfId="3" applyNumberFormat="1" applyFont="1" applyFill="1" applyBorder="1" applyAlignment="1" applyProtection="1">
      <alignment vertical="center"/>
    </xf>
    <xf numFmtId="167" fontId="19" fillId="0" borderId="0" xfId="3" applyFont="1" applyFill="1" applyBorder="1" applyAlignment="1">
      <alignment vertical="center"/>
    </xf>
    <xf numFmtId="167" fontId="20" fillId="0" borderId="0" xfId="3" applyFont="1" applyFill="1" applyAlignment="1">
      <alignment vertical="center"/>
    </xf>
    <xf numFmtId="49" fontId="19" fillId="0" borderId="8" xfId="3" applyNumberFormat="1" applyFont="1" applyFill="1" applyBorder="1" applyAlignment="1" applyProtection="1">
      <alignment horizontal="center" vertical="center"/>
    </xf>
    <xf numFmtId="169" fontId="19" fillId="0" borderId="8" xfId="3" applyNumberFormat="1" applyFont="1" applyFill="1" applyBorder="1" applyAlignment="1" applyProtection="1">
      <alignment horizontal="center" vertical="center"/>
    </xf>
    <xf numFmtId="167" fontId="19" fillId="0" borderId="8" xfId="3" applyFont="1" applyFill="1" applyBorder="1" applyAlignment="1" applyProtection="1">
      <alignment vertical="center"/>
    </xf>
    <xf numFmtId="167" fontId="19" fillId="0" borderId="0" xfId="3" applyFont="1" applyFill="1" applyBorder="1" applyAlignment="1" applyProtection="1">
      <alignment vertical="center"/>
    </xf>
    <xf numFmtId="167" fontId="19" fillId="0" borderId="8" xfId="3" applyFont="1" applyFill="1" applyBorder="1" applyAlignment="1">
      <alignment vertical="center"/>
    </xf>
    <xf numFmtId="167" fontId="19" fillId="0" borderId="9" xfId="3" applyFont="1" applyFill="1" applyBorder="1" applyAlignment="1" applyProtection="1">
      <alignment vertical="center"/>
    </xf>
    <xf numFmtId="1" fontId="19" fillId="0" borderId="8" xfId="3" applyNumberFormat="1" applyFont="1" applyFill="1" applyBorder="1" applyAlignment="1" applyProtection="1">
      <alignment horizontal="center" vertical="center"/>
    </xf>
    <xf numFmtId="167" fontId="21" fillId="0" borderId="0" xfId="3" applyFont="1" applyBorder="1" applyAlignment="1">
      <alignment vertical="center"/>
    </xf>
    <xf numFmtId="167" fontId="19" fillId="0" borderId="8" xfId="3" applyFont="1" applyFill="1" applyBorder="1" applyProtection="1"/>
    <xf numFmtId="167" fontId="19" fillId="0" borderId="10" xfId="3" applyFont="1" applyFill="1" applyBorder="1" applyProtection="1"/>
    <xf numFmtId="167" fontId="19" fillId="0" borderId="8" xfId="3" applyFont="1" applyFill="1" applyBorder="1"/>
    <xf numFmtId="167" fontId="21" fillId="0" borderId="0" xfId="3" applyFont="1" applyBorder="1"/>
    <xf numFmtId="167" fontId="19" fillId="0" borderId="11" xfId="3" applyNumberFormat="1" applyFont="1" applyFill="1" applyBorder="1" applyProtection="1"/>
    <xf numFmtId="167" fontId="19" fillId="0" borderId="0" xfId="3" applyFont="1" applyFill="1" applyBorder="1" applyProtection="1"/>
    <xf numFmtId="167" fontId="19" fillId="0" borderId="9" xfId="3" applyFont="1" applyFill="1" applyBorder="1" applyProtection="1"/>
    <xf numFmtId="3" fontId="19" fillId="0" borderId="8" xfId="3" applyNumberFormat="1" applyFont="1" applyFill="1" applyBorder="1" applyProtection="1"/>
    <xf numFmtId="3" fontId="19" fillId="0" borderId="10" xfId="3" applyNumberFormat="1" applyFont="1" applyFill="1" applyBorder="1" applyProtection="1"/>
    <xf numFmtId="3" fontId="19" fillId="0" borderId="0" xfId="3" applyNumberFormat="1" applyFont="1" applyFill="1" applyBorder="1" applyProtection="1"/>
    <xf numFmtId="3" fontId="19" fillId="0" borderId="9" xfId="3" applyNumberFormat="1" applyFont="1" applyFill="1" applyBorder="1" applyProtection="1"/>
    <xf numFmtId="49" fontId="19" fillId="0" borderId="8" xfId="3" applyNumberFormat="1" applyFont="1" applyFill="1" applyBorder="1" applyAlignment="1" applyProtection="1">
      <alignment horizontal="left" vertical="center"/>
    </xf>
    <xf numFmtId="3" fontId="19" fillId="16" borderId="8" xfId="3" applyNumberFormat="1" applyFont="1" applyFill="1" applyBorder="1" applyProtection="1"/>
    <xf numFmtId="3" fontId="19" fillId="16" borderId="0" xfId="3" applyNumberFormat="1" applyFont="1" applyFill="1" applyBorder="1" applyProtection="1"/>
    <xf numFmtId="3" fontId="19" fillId="0" borderId="8" xfId="3" applyNumberFormat="1" applyFont="1" applyFill="1" applyBorder="1"/>
    <xf numFmtId="3" fontId="21" fillId="0" borderId="0" xfId="3" applyNumberFormat="1" applyFont="1" applyBorder="1"/>
    <xf numFmtId="3" fontId="19" fillId="16" borderId="8" xfId="3" applyNumberFormat="1" applyFont="1" applyFill="1" applyBorder="1"/>
    <xf numFmtId="3" fontId="21" fillId="16" borderId="0" xfId="3" applyNumberFormat="1" applyFont="1" applyFill="1" applyBorder="1"/>
    <xf numFmtId="37" fontId="19" fillId="0" borderId="8" xfId="3" applyNumberFormat="1" applyFont="1" applyFill="1" applyBorder="1" applyAlignment="1" applyProtection="1">
      <alignment vertical="center"/>
    </xf>
    <xf numFmtId="37" fontId="19" fillId="0" borderId="0" xfId="3" applyNumberFormat="1" applyFont="1" applyFill="1" applyBorder="1" applyAlignment="1">
      <alignment vertical="center"/>
    </xf>
    <xf numFmtId="37" fontId="19" fillId="0" borderId="8" xfId="3" applyNumberFormat="1" applyFont="1" applyFill="1" applyBorder="1" applyAlignment="1">
      <alignment vertical="center"/>
    </xf>
    <xf numFmtId="37" fontId="19" fillId="16" borderId="8" xfId="3" applyNumberFormat="1" applyFont="1" applyFill="1" applyBorder="1" applyAlignment="1" applyProtection="1">
      <alignment vertical="center"/>
    </xf>
    <xf numFmtId="37" fontId="19" fillId="16" borderId="0" xfId="3" applyNumberFormat="1" applyFont="1" applyFill="1" applyBorder="1" applyAlignment="1" applyProtection="1">
      <alignment vertical="center"/>
    </xf>
    <xf numFmtId="167" fontId="19" fillId="16" borderId="8" xfId="3" applyNumberFormat="1" applyFont="1" applyFill="1" applyBorder="1" applyAlignment="1" applyProtection="1">
      <alignment vertical="center"/>
    </xf>
    <xf numFmtId="167" fontId="19" fillId="16" borderId="0" xfId="3" applyNumberFormat="1" applyFont="1" applyFill="1" applyBorder="1" applyAlignment="1" applyProtection="1">
      <alignment vertical="center"/>
    </xf>
    <xf numFmtId="49" fontId="19" fillId="0" borderId="8" xfId="3" applyNumberFormat="1" applyFont="1" applyFill="1" applyBorder="1" applyAlignment="1">
      <alignment horizontal="left" vertical="center"/>
    </xf>
    <xf numFmtId="167" fontId="19" fillId="16" borderId="8" xfId="3" applyFont="1" applyFill="1" applyBorder="1" applyAlignment="1">
      <alignment vertical="center"/>
    </xf>
    <xf numFmtId="167" fontId="19" fillId="16" borderId="0" xfId="3" applyFont="1" applyFill="1" applyBorder="1" applyAlignment="1">
      <alignment vertical="center"/>
    </xf>
    <xf numFmtId="167" fontId="19" fillId="0" borderId="8" xfId="3" applyFont="1" applyFill="1" applyBorder="1" applyAlignment="1" applyProtection="1">
      <alignment horizontal="left" vertical="center"/>
    </xf>
    <xf numFmtId="167" fontId="19" fillId="0" borderId="0" xfId="3" applyFont="1" applyFill="1" applyBorder="1"/>
    <xf numFmtId="167" fontId="19" fillId="16" borderId="8" xfId="3" applyFont="1" applyFill="1" applyBorder="1"/>
    <xf numFmtId="167" fontId="19" fillId="16" borderId="0" xfId="3" applyFont="1" applyFill="1" applyBorder="1"/>
    <xf numFmtId="167" fontId="19" fillId="0" borderId="0" xfId="3" applyFont="1" applyFill="1"/>
    <xf numFmtId="167" fontId="21" fillId="16" borderId="0" xfId="3" applyFont="1" applyFill="1" applyBorder="1"/>
    <xf numFmtId="167" fontId="21" fillId="0" borderId="0" xfId="3" applyFont="1"/>
    <xf numFmtId="3" fontId="19" fillId="16" borderId="10" xfId="3" applyNumberFormat="1" applyFont="1" applyFill="1" applyBorder="1" applyProtection="1"/>
    <xf numFmtId="3" fontId="21" fillId="0" borderId="8" xfId="3" applyNumberFormat="1" applyFont="1" applyBorder="1" applyProtection="1"/>
    <xf numFmtId="3" fontId="21" fillId="0" borderId="0" xfId="3" applyNumberFormat="1" applyFont="1" applyBorder="1" applyProtection="1"/>
    <xf numFmtId="3" fontId="21" fillId="0" borderId="0" xfId="3" applyNumberFormat="1" applyFont="1" applyFill="1" applyBorder="1"/>
    <xf numFmtId="3" fontId="21" fillId="0" borderId="8" xfId="3" applyNumberFormat="1" applyFont="1" applyFill="1" applyBorder="1" applyProtection="1"/>
    <xf numFmtId="3" fontId="21" fillId="0" borderId="0" xfId="3" applyNumberFormat="1" applyFont="1" applyFill="1" applyBorder="1" applyProtection="1"/>
    <xf numFmtId="167" fontId="19" fillId="17" borderId="8" xfId="3" applyFont="1" applyFill="1" applyBorder="1" applyAlignment="1" applyProtection="1">
      <alignment horizontal="left" vertical="center"/>
    </xf>
    <xf numFmtId="3" fontId="19" fillId="17" borderId="0" xfId="3" applyNumberFormat="1" applyFont="1" applyFill="1" applyBorder="1" applyProtection="1"/>
    <xf numFmtId="3" fontId="19" fillId="17" borderId="8" xfId="3" applyNumberFormat="1" applyFont="1" applyFill="1" applyBorder="1"/>
    <xf numFmtId="3" fontId="21" fillId="17" borderId="0" xfId="3" applyNumberFormat="1" applyFont="1" applyFill="1" applyBorder="1"/>
    <xf numFmtId="3" fontId="21" fillId="17" borderId="8" xfId="3" applyNumberFormat="1" applyFont="1" applyFill="1" applyBorder="1" applyProtection="1"/>
    <xf numFmtId="3" fontId="21" fillId="17" borderId="0" xfId="3" applyNumberFormat="1" applyFont="1" applyFill="1" applyBorder="1" applyProtection="1"/>
    <xf numFmtId="3" fontId="19" fillId="17" borderId="9" xfId="3" applyNumberFormat="1" applyFont="1" applyFill="1" applyBorder="1" applyProtection="1"/>
    <xf numFmtId="49" fontId="19" fillId="0" borderId="12" xfId="3" applyNumberFormat="1" applyFont="1" applyFill="1" applyBorder="1" applyAlignment="1" applyProtection="1">
      <alignment horizontal="left" vertical="center"/>
    </xf>
    <xf numFmtId="3" fontId="19" fillId="17" borderId="8" xfId="3" applyNumberFormat="1" applyFont="1" applyFill="1" applyBorder="1" applyProtection="1"/>
    <xf numFmtId="167" fontId="21" fillId="17" borderId="0" xfId="3" applyFont="1" applyFill="1" applyBorder="1"/>
    <xf numFmtId="3" fontId="21" fillId="0" borderId="10" xfId="3" applyNumberFormat="1" applyFont="1" applyBorder="1" applyProtection="1"/>
    <xf numFmtId="3" fontId="19" fillId="6" borderId="8" xfId="3" applyNumberFormat="1" applyFont="1" applyFill="1" applyBorder="1"/>
    <xf numFmtId="3" fontId="21" fillId="6" borderId="0" xfId="3" applyNumberFormat="1" applyFont="1" applyFill="1" applyBorder="1"/>
    <xf numFmtId="37" fontId="18" fillId="0" borderId="0" xfId="3" applyNumberFormat="1" applyFont="1" applyAlignment="1">
      <alignment vertical="center"/>
    </xf>
    <xf numFmtId="169" fontId="19" fillId="0" borderId="12" xfId="3" applyNumberFormat="1" applyFont="1" applyFill="1" applyBorder="1" applyAlignment="1" applyProtection="1">
      <alignment horizontal="left" vertical="center"/>
    </xf>
    <xf numFmtId="167" fontId="19" fillId="0" borderId="12" xfId="3" applyFont="1" applyFill="1" applyBorder="1" applyAlignment="1" applyProtection="1">
      <alignment horizontal="left" vertical="center"/>
    </xf>
    <xf numFmtId="167" fontId="19" fillId="0" borderId="13" xfId="3" applyFont="1" applyFill="1" applyBorder="1"/>
    <xf numFmtId="3" fontId="19" fillId="0" borderId="13" xfId="3" applyNumberFormat="1" applyFont="1" applyFill="1" applyBorder="1" applyProtection="1"/>
    <xf numFmtId="3" fontId="19" fillId="0" borderId="14" xfId="3" applyNumberFormat="1" applyFont="1" applyFill="1" applyBorder="1" applyProtection="1"/>
    <xf numFmtId="3" fontId="19" fillId="16" borderId="13" xfId="3" applyNumberFormat="1" applyFont="1" applyFill="1" applyBorder="1" applyProtection="1"/>
    <xf numFmtId="3" fontId="19" fillId="16" borderId="14" xfId="3" applyNumberFormat="1" applyFont="1" applyFill="1" applyBorder="1" applyProtection="1"/>
    <xf numFmtId="3" fontId="19" fillId="0" borderId="15" xfId="3" applyNumberFormat="1" applyFont="1" applyFill="1" applyBorder="1" applyProtection="1"/>
    <xf numFmtId="167" fontId="23" fillId="0" borderId="0" xfId="3" applyFont="1"/>
    <xf numFmtId="3" fontId="19" fillId="0" borderId="0" xfId="3" applyNumberFormat="1" applyFont="1" applyFill="1" applyAlignment="1" applyProtection="1"/>
    <xf numFmtId="3" fontId="19" fillId="0" borderId="0" xfId="3" applyNumberFormat="1" applyFont="1" applyFill="1"/>
    <xf numFmtId="167" fontId="24" fillId="0" borderId="0" xfId="3" applyFont="1"/>
    <xf numFmtId="3" fontId="23" fillId="0" borderId="0" xfId="3" applyNumberFormat="1" applyFont="1"/>
    <xf numFmtId="3" fontId="25" fillId="0" borderId="0" xfId="3" applyNumberFormat="1" applyFont="1" applyFill="1"/>
    <xf numFmtId="167" fontId="23" fillId="0" borderId="0" xfId="3" applyFont="1" applyAlignment="1" applyProtection="1">
      <alignment horizontal="left"/>
    </xf>
    <xf numFmtId="3" fontId="20" fillId="0" borderId="0" xfId="3" applyNumberFormat="1" applyFont="1" applyFill="1" applyBorder="1" applyProtection="1"/>
    <xf numFmtId="3" fontId="26" fillId="0" borderId="0" xfId="3" applyNumberFormat="1" applyFont="1" applyFill="1" applyAlignment="1" applyProtection="1"/>
    <xf numFmtId="167" fontId="23" fillId="0" borderId="0" xfId="3" applyFont="1" applyBorder="1"/>
    <xf numFmtId="39" fontId="25" fillId="0" borderId="0" xfId="3" applyNumberFormat="1" applyFont="1" applyFill="1" applyBorder="1" applyProtection="1"/>
    <xf numFmtId="170" fontId="23" fillId="0" borderId="0" xfId="3" applyNumberFormat="1" applyFont="1"/>
    <xf numFmtId="167" fontId="26" fillId="0" borderId="0" xfId="3" applyFont="1" applyFill="1" applyAlignment="1" applyProtection="1"/>
    <xf numFmtId="167" fontId="25" fillId="0" borderId="0" xfId="3" applyFont="1" applyFill="1"/>
    <xf numFmtId="167" fontId="25" fillId="0" borderId="0" xfId="3" applyFont="1" applyFill="1" applyBorder="1"/>
    <xf numFmtId="0" fontId="2" fillId="0" borderId="0" xfId="0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171" fontId="0" fillId="0" borderId="0" xfId="0" applyNumberFormat="1"/>
    <xf numFmtId="172" fontId="2" fillId="0" borderId="0" xfId="0" applyNumberFormat="1" applyFont="1" applyFill="1" applyAlignment="1">
      <alignment horizontal="center" vertical="center" wrapText="1"/>
    </xf>
    <xf numFmtId="0" fontId="24" fillId="0" borderId="0" xfId="0" applyFont="1" applyFill="1" applyBorder="1" applyAlignment="1">
      <alignment horizontal="left" indent="1"/>
    </xf>
    <xf numFmtId="0" fontId="28" fillId="0" borderId="0" xfId="4"/>
    <xf numFmtId="173" fontId="0" fillId="0" borderId="0" xfId="1" applyNumberFormat="1" applyFont="1"/>
    <xf numFmtId="165" fontId="30" fillId="0" borderId="0" xfId="1" applyNumberFormat="1" applyFont="1"/>
    <xf numFmtId="0" fontId="30" fillId="0" borderId="0" xfId="0" applyFont="1"/>
    <xf numFmtId="0" fontId="32" fillId="0" borderId="0" xfId="4" applyFont="1"/>
    <xf numFmtId="0" fontId="34" fillId="18" borderId="16" xfId="0" applyFont="1" applyFill="1" applyBorder="1" applyAlignment="1">
      <alignment horizontal="left" vertical="center" wrapText="1"/>
    </xf>
    <xf numFmtId="0" fontId="29" fillId="0" borderId="16" xfId="0" applyFont="1" applyBorder="1" applyAlignment="1">
      <alignment horizontal="right" vertical="center" wrapText="1"/>
    </xf>
    <xf numFmtId="0" fontId="29" fillId="19" borderId="16" xfId="0" applyFont="1" applyFill="1" applyBorder="1" applyAlignment="1">
      <alignment horizontal="right" vertical="center" wrapText="1"/>
    </xf>
    <xf numFmtId="10" fontId="29" fillId="19" borderId="16" xfId="0" applyNumberFormat="1" applyFont="1" applyFill="1" applyBorder="1" applyAlignment="1">
      <alignment horizontal="right" vertical="center" wrapText="1"/>
    </xf>
    <xf numFmtId="10" fontId="29" fillId="0" borderId="16" xfId="0" applyNumberFormat="1" applyFont="1" applyBorder="1" applyAlignment="1">
      <alignment horizontal="right" vertical="center" wrapText="1"/>
    </xf>
    <xf numFmtId="0" fontId="28" fillId="0" borderId="0" xfId="4" applyAlignment="1">
      <alignment horizontal="center" vertical="center" wrapText="1"/>
    </xf>
    <xf numFmtId="0" fontId="34" fillId="18" borderId="17" xfId="0" applyFont="1" applyFill="1" applyBorder="1" applyAlignment="1">
      <alignment horizontal="left" vertical="center" wrapText="1"/>
    </xf>
    <xf numFmtId="0" fontId="29" fillId="0" borderId="0" xfId="0" applyFont="1" applyFill="1" applyBorder="1" applyAlignment="1">
      <alignment horizontal="right" vertical="center" wrapText="1"/>
    </xf>
    <xf numFmtId="0" fontId="35" fillId="0" borderId="0" xfId="0" applyFont="1"/>
    <xf numFmtId="174" fontId="0" fillId="0" borderId="0" xfId="0" applyNumberFormat="1"/>
    <xf numFmtId="0" fontId="33" fillId="0" borderId="0" xfId="0" applyFont="1"/>
    <xf numFmtId="0" fontId="34" fillId="18" borderId="0" xfId="0" applyFont="1" applyFill="1" applyBorder="1" applyAlignment="1">
      <alignment horizontal="left" vertical="center" wrapText="1"/>
    </xf>
    <xf numFmtId="9" fontId="0" fillId="0" borderId="0" xfId="2" applyFont="1"/>
    <xf numFmtId="165" fontId="30" fillId="0" borderId="0" xfId="0" applyNumberFormat="1" applyFont="1"/>
    <xf numFmtId="0" fontId="36" fillId="0" borderId="0" xfId="0" applyFont="1"/>
    <xf numFmtId="9" fontId="30" fillId="0" borderId="0" xfId="2" applyFont="1"/>
    <xf numFmtId="43" fontId="30" fillId="0" borderId="0" xfId="1" applyFont="1"/>
    <xf numFmtId="43" fontId="0" fillId="0" borderId="0" xfId="0" applyNumberFormat="1"/>
    <xf numFmtId="43" fontId="30" fillId="0" borderId="0" xfId="1" applyNumberFormat="1" applyFont="1"/>
    <xf numFmtId="165" fontId="0" fillId="0" borderId="0" xfId="0" applyNumberFormat="1"/>
    <xf numFmtId="165" fontId="30" fillId="0" borderId="0" xfId="1" applyNumberFormat="1" applyFont="1" applyAlignment="1">
      <alignment horizontal="center" vertical="center"/>
    </xf>
    <xf numFmtId="173" fontId="30" fillId="0" borderId="0" xfId="1" applyNumberFormat="1" applyFont="1"/>
    <xf numFmtId="0" fontId="0" fillId="20" borderId="0" xfId="0" applyFill="1"/>
    <xf numFmtId="175" fontId="0" fillId="0" borderId="0" xfId="1" applyNumberFormat="1" applyFont="1"/>
    <xf numFmtId="0" fontId="0" fillId="21" borderId="0" xfId="0" applyFill="1"/>
    <xf numFmtId="165" fontId="2" fillId="0" borderId="0" xfId="0" applyNumberFormat="1" applyFont="1" applyAlignment="1">
      <alignment horizontal="center" vertical="center" wrapText="1"/>
    </xf>
    <xf numFmtId="164" fontId="2" fillId="0" borderId="0" xfId="2" applyNumberFormat="1" applyFont="1" applyAlignment="1">
      <alignment horizontal="center" vertical="center" wrapText="1"/>
    </xf>
    <xf numFmtId="10" fontId="0" fillId="0" borderId="0" xfId="0" applyNumberFormat="1"/>
    <xf numFmtId="0" fontId="38" fillId="22" borderId="0" xfId="0" applyFont="1" applyFill="1"/>
    <xf numFmtId="0" fontId="37" fillId="0" borderId="0" xfId="0" applyFont="1" applyFill="1"/>
    <xf numFmtId="0" fontId="0" fillId="0" borderId="0" xfId="0" applyAlignment="1">
      <alignment wrapText="1"/>
    </xf>
    <xf numFmtId="0" fontId="0" fillId="7" borderId="0" xfId="0" applyFill="1"/>
    <xf numFmtId="3" fontId="40" fillId="0" borderId="18" xfId="0" applyNumberFormat="1" applyFont="1" applyBorder="1" applyAlignment="1">
      <alignment vertical="center"/>
    </xf>
    <xf numFmtId="176" fontId="40" fillId="0" borderId="18" xfId="0" applyNumberFormat="1" applyFont="1" applyBorder="1" applyAlignment="1">
      <alignment vertical="center"/>
    </xf>
    <xf numFmtId="10" fontId="40" fillId="0" borderId="18" xfId="2" applyNumberFormat="1" applyFont="1" applyBorder="1" applyAlignment="1">
      <alignment vertical="center"/>
    </xf>
    <xf numFmtId="0" fontId="41" fillId="23" borderId="0" xfId="0" applyFont="1" applyFill="1" applyBorder="1" applyAlignment="1"/>
    <xf numFmtId="0" fontId="39" fillId="24" borderId="0" xfId="0" applyFont="1" applyFill="1"/>
    <xf numFmtId="0" fontId="37" fillId="0" borderId="0" xfId="0" applyFont="1"/>
    <xf numFmtId="0" fontId="42" fillId="0" borderId="0" xfId="0" applyFont="1"/>
    <xf numFmtId="176" fontId="40" fillId="25" borderId="18" xfId="0" applyNumberFormat="1" applyFont="1" applyFill="1" applyBorder="1" applyAlignment="1">
      <alignment vertical="center"/>
    </xf>
    <xf numFmtId="164" fontId="37" fillId="0" borderId="0" xfId="2" applyNumberFormat="1" applyFont="1"/>
    <xf numFmtId="176" fontId="37" fillId="0" borderId="0" xfId="0" applyNumberFormat="1" applyFont="1"/>
    <xf numFmtId="173" fontId="37" fillId="0" borderId="0" xfId="1" applyNumberFormat="1" applyFont="1"/>
    <xf numFmtId="3" fontId="0" fillId="0" borderId="0" xfId="0" applyNumberFormat="1"/>
    <xf numFmtId="164" fontId="40" fillId="0" borderId="18" xfId="2" applyNumberFormat="1" applyFont="1" applyBorder="1" applyAlignment="1">
      <alignment vertical="center"/>
    </xf>
    <xf numFmtId="3" fontId="37" fillId="0" borderId="0" xfId="0" applyNumberFormat="1" applyFont="1"/>
    <xf numFmtId="10" fontId="37" fillId="0" borderId="0" xfId="2" applyNumberFormat="1" applyFont="1"/>
    <xf numFmtId="173" fontId="2" fillId="0" borderId="0" xfId="1" applyNumberFormat="1" applyFont="1"/>
    <xf numFmtId="0" fontId="43" fillId="20" borderId="0" xfId="0" applyFont="1" applyFill="1" applyAlignment="1">
      <alignment horizontal="center" vertical="center" wrapText="1"/>
    </xf>
    <xf numFmtId="165" fontId="1" fillId="0" borderId="0" xfId="1" applyNumberFormat="1" applyFont="1"/>
    <xf numFmtId="0" fontId="0" fillId="0" borderId="0" xfId="0" applyAlignment="1"/>
    <xf numFmtId="173" fontId="1" fillId="0" borderId="0" xfId="1" applyNumberFormat="1" applyFont="1" applyAlignment="1">
      <alignment horizontal="right"/>
    </xf>
    <xf numFmtId="167" fontId="14" fillId="0" borderId="0" xfId="3" applyFont="1" applyFill="1" applyAlignment="1" applyProtection="1">
      <alignment horizontal="center"/>
    </xf>
    <xf numFmtId="0" fontId="31" fillId="17" borderId="0" xfId="0" applyFont="1" applyFill="1" applyAlignment="1">
      <alignment horizontal="left" wrapText="1"/>
    </xf>
  </cellXfs>
  <cellStyles count="5">
    <cellStyle name="Hipervínculo" xfId="4" builtinId="8"/>
    <cellStyle name="Millares" xfId="1" builtinId="3"/>
    <cellStyle name="Normal" xfId="0" builtinId="0"/>
    <cellStyle name="Normal 2" xfId="3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Tasa de ganancia(%) y Ventas totales de YPFB (M$2017) (2007-2017)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Ventas Totales (eje izquierdo)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TG!$A$4:$A$14</c:f>
              <c:strCache>
                <c:ptCount val="11"/>
                <c:pt idx="0">
                  <c:v>2007*</c:v>
                </c:pt>
                <c:pt idx="1">
                  <c:v> 2.008 </c:v>
                </c:pt>
                <c:pt idx="2">
                  <c:v> 2.009 </c:v>
                </c:pt>
                <c:pt idx="3">
                  <c:v> 2.010 </c:v>
                </c:pt>
                <c:pt idx="4">
                  <c:v> 2.011 </c:v>
                </c:pt>
                <c:pt idx="5">
                  <c:v> 2.012 </c:v>
                </c:pt>
                <c:pt idx="6">
                  <c:v> 2.013 </c:v>
                </c:pt>
                <c:pt idx="7">
                  <c:v> 2.014 </c:v>
                </c:pt>
                <c:pt idx="8">
                  <c:v> 2.015 </c:v>
                </c:pt>
                <c:pt idx="9">
                  <c:v> 2.016 </c:v>
                </c:pt>
                <c:pt idx="10">
                  <c:v> 2.017 </c:v>
                </c:pt>
              </c:strCache>
            </c:strRef>
          </c:cat>
          <c:val>
            <c:numRef>
              <c:f>TG!$AG$4:$AG$14</c:f>
              <c:numCache>
                <c:formatCode>_-* #,##0_-;\-* #,##0_-;_-* "-"??_-;_-@_-</c:formatCode>
                <c:ptCount val="11"/>
                <c:pt idx="0">
                  <c:v>31578.124102595102</c:v>
                </c:pt>
                <c:pt idx="1">
                  <c:v>40446.445383945764</c:v>
                </c:pt>
                <c:pt idx="2">
                  <c:v>32564.393619543</c:v>
                </c:pt>
                <c:pt idx="3">
                  <c:v>40126.909117288182</c:v>
                </c:pt>
                <c:pt idx="4">
                  <c:v>42000.78400418863</c:v>
                </c:pt>
                <c:pt idx="5">
                  <c:v>65407.35205454567</c:v>
                </c:pt>
                <c:pt idx="6">
                  <c:v>70960.884439689951</c:v>
                </c:pt>
                <c:pt idx="7">
                  <c:v>68016.06654501248</c:v>
                </c:pt>
                <c:pt idx="8">
                  <c:v>46464.969000609832</c:v>
                </c:pt>
                <c:pt idx="9">
                  <c:v>32272.304503634758</c:v>
                </c:pt>
                <c:pt idx="10">
                  <c:v>35801.23809069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99-4D01-9AB7-CA12B8911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7549248"/>
        <c:axId val="427547288"/>
      </c:lineChart>
      <c:lineChart>
        <c:grouping val="standard"/>
        <c:varyColors val="0"/>
        <c:ser>
          <c:idx val="0"/>
          <c:order val="0"/>
          <c:tx>
            <c:v>Tasa de ganancia (eje derecho)</c:v>
          </c:tx>
          <c:spPr>
            <a:ln w="1270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marker>
            <c:symbol val="circle"/>
            <c:size val="5"/>
            <c:spPr>
              <a:solidFill>
                <a:schemeClr val="lt1"/>
              </a:solidFill>
              <a:ln w="12700" cap="flat" cmpd="sng" algn="ctr">
                <a:solidFill>
                  <a:schemeClr val="dk1"/>
                </a:solidFill>
                <a:prstDash val="solid"/>
                <a:miter lim="800000"/>
              </a:ln>
              <a:effectLst/>
            </c:spPr>
          </c:marker>
          <c:cat>
            <c:numRef>
              <c:f>TG!$A$5:$A$14</c:f>
              <c:numCache>
                <c:formatCode>_-* #,##0_-;\-* #,##0_-;_-* "-"??_-;_-@_-</c:formatCode>
                <c:ptCount val="10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TG!$BR$4:$BR$14</c:f>
              <c:numCache>
                <c:formatCode>0%</c:formatCode>
                <c:ptCount val="11"/>
                <c:pt idx="1">
                  <c:v>1.4390386319820425</c:v>
                </c:pt>
                <c:pt idx="2">
                  <c:v>0.40667545439649394</c:v>
                </c:pt>
                <c:pt idx="3">
                  <c:v>0.92480673087746601</c:v>
                </c:pt>
                <c:pt idx="4">
                  <c:v>1.290235373932483</c:v>
                </c:pt>
                <c:pt idx="5">
                  <c:v>0.82616964229268064</c:v>
                </c:pt>
                <c:pt idx="6">
                  <c:v>0.92953394887166785</c:v>
                </c:pt>
                <c:pt idx="7">
                  <c:v>0.72292549356686653</c:v>
                </c:pt>
                <c:pt idx="8">
                  <c:v>0.11395720978195388</c:v>
                </c:pt>
                <c:pt idx="9">
                  <c:v>1.51925314650863E-2</c:v>
                </c:pt>
                <c:pt idx="10">
                  <c:v>1.780449674798372E-2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99-4D01-9AB7-CA12B8911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3973016"/>
        <c:axId val="693974192"/>
      </c:lineChart>
      <c:catAx>
        <c:axId val="42754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47288"/>
        <c:crosses val="autoZero"/>
        <c:auto val="1"/>
        <c:lblAlgn val="ctr"/>
        <c:lblOffset val="100"/>
        <c:noMultiLvlLbl val="0"/>
      </c:catAx>
      <c:valAx>
        <c:axId val="42754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49248"/>
        <c:crosses val="autoZero"/>
        <c:crossBetween val="between"/>
      </c:valAx>
      <c:valAx>
        <c:axId val="693974192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973016"/>
        <c:crosses val="max"/>
        <c:crossBetween val="between"/>
      </c:valAx>
      <c:catAx>
        <c:axId val="693973016"/>
        <c:scaling>
          <c:orientation val="minMax"/>
        </c:scaling>
        <c:delete val="1"/>
        <c:axPos val="b"/>
        <c:numFmt formatCode="_-* #,##0_-;\-* #,##0_-;_-* &quot;-&quot;??_-;_-@_-" sourceLinked="1"/>
        <c:majorTickMark val="out"/>
        <c:minorTickMark val="none"/>
        <c:tickLblPos val="nextTo"/>
        <c:crossAx val="6939741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latin typeface="+mn-lt"/>
                <a:ea typeface="+mn-ea"/>
                <a:cs typeface="+mn-cs"/>
              </a:rPr>
              <a:t>Exportación</a:t>
            </a:r>
            <a:r>
              <a:rPr lang="en-US" sz="1400" b="0" i="0" baseline="0">
                <a:effectLst/>
              </a:rPr>
              <a:t> de gas natural desde Bolivia (MMBTU)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'Comparación precio'!$U$4</c:f>
              <c:strCache>
                <c:ptCount val="1"/>
                <c:pt idx="0">
                  <c:v> Brasil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'Comparación precio'!$A$17:$A$34</c:f>
              <c:numCache>
                <c:formatCode>General</c:formatCode>
                <c:ptCount val="1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'Comparación precio'!$U$17:$U$34</c:f>
              <c:numCache>
                <c:formatCode>0.0%</c:formatCode>
                <c:ptCount val="18"/>
                <c:pt idx="0">
                  <c:v>0.98813103318198237</c:v>
                </c:pt>
                <c:pt idx="1">
                  <c:v>0.90517022984032003</c:v>
                </c:pt>
                <c:pt idx="2">
                  <c:v>0.83247019106198616</c:v>
                </c:pt>
                <c:pt idx="3">
                  <c:v>0.83712285714109613</c:v>
                </c:pt>
                <c:pt idx="4">
                  <c:v>0.8577858446425527</c:v>
                </c:pt>
                <c:pt idx="5">
                  <c:v>0.92279085942951666</c:v>
                </c:pt>
                <c:pt idx="6">
                  <c:v>0.8259016271372146</c:v>
                </c:pt>
                <c:pt idx="7">
                  <c:v>0.84821645393184097</c:v>
                </c:pt>
                <c:pt idx="8">
                  <c:v>0.78126834482942642</c:v>
                </c:pt>
                <c:pt idx="9">
                  <c:v>0.6870972833992246</c:v>
                </c:pt>
                <c:pt idx="10">
                  <c:v>0.67421184427171743</c:v>
                </c:pt>
                <c:pt idx="11">
                  <c:v>0.67076523004166377</c:v>
                </c:pt>
                <c:pt idx="12">
                  <c:v>0.66666770051063307</c:v>
                </c:pt>
                <c:pt idx="13">
                  <c:v>0.64882071727628299</c:v>
                </c:pt>
                <c:pt idx="14">
                  <c:v>0.57731514785336158</c:v>
                </c:pt>
                <c:pt idx="15">
                  <c:v>0.58090302765731938</c:v>
                </c:pt>
                <c:pt idx="16">
                  <c:v>0.57859113243727067</c:v>
                </c:pt>
                <c:pt idx="17">
                  <c:v>0.55317176692280101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BD-45CD-BDBB-5DFB394FCBF0}"/>
            </c:ext>
          </c:extLst>
        </c:ser>
        <c:ser>
          <c:idx val="0"/>
          <c:order val="1"/>
          <c:tx>
            <c:strRef>
              <c:f>'Comparación precio'!$T$4</c:f>
              <c:strCache>
                <c:ptCount val="1"/>
                <c:pt idx="0">
                  <c:v> Argentina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'Comparación precio'!$A$17:$A$34</c:f>
              <c:numCache>
                <c:formatCode>General</c:formatCode>
                <c:ptCount val="1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'Comparación precio'!$T$17:$T$34</c:f>
              <c:numCache>
                <c:formatCode>0.0%</c:formatCode>
                <c:ptCount val="18"/>
                <c:pt idx="0">
                  <c:v>1.1868966818017582E-2</c:v>
                </c:pt>
                <c:pt idx="1">
                  <c:v>9.4829770159679957E-2</c:v>
                </c:pt>
                <c:pt idx="2">
                  <c:v>0.16752980893801386</c:v>
                </c:pt>
                <c:pt idx="3">
                  <c:v>0.16287714285890381</c:v>
                </c:pt>
                <c:pt idx="4">
                  <c:v>0.14221415535744719</c:v>
                </c:pt>
                <c:pt idx="5">
                  <c:v>7.7209140570483364E-2</c:v>
                </c:pt>
                <c:pt idx="6">
                  <c:v>0.17409837286278548</c:v>
                </c:pt>
                <c:pt idx="7">
                  <c:v>0.15178354606815903</c:v>
                </c:pt>
                <c:pt idx="8">
                  <c:v>0.21873165517057355</c:v>
                </c:pt>
                <c:pt idx="9">
                  <c:v>0.31290271660077534</c:v>
                </c:pt>
                <c:pt idx="10">
                  <c:v>0.32578815572828262</c:v>
                </c:pt>
                <c:pt idx="11">
                  <c:v>0.32923476995833628</c:v>
                </c:pt>
                <c:pt idx="12">
                  <c:v>0.33333229948936682</c:v>
                </c:pt>
                <c:pt idx="13">
                  <c:v>0.35117928272371707</c:v>
                </c:pt>
                <c:pt idx="14">
                  <c:v>0.42268485214663842</c:v>
                </c:pt>
                <c:pt idx="15">
                  <c:v>0.41909697234268051</c:v>
                </c:pt>
                <c:pt idx="16">
                  <c:v>0.42140886756272922</c:v>
                </c:pt>
                <c:pt idx="17">
                  <c:v>0.44682823307719899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BD-45CD-BDBB-5DFB394FC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8981343"/>
        <c:axId val="808965951"/>
      </c:barChart>
      <c:catAx>
        <c:axId val="80898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965951"/>
        <c:crosses val="autoZero"/>
        <c:auto val="1"/>
        <c:lblAlgn val="ctr"/>
        <c:lblOffset val="100"/>
        <c:noMultiLvlLbl val="0"/>
      </c:catAx>
      <c:valAx>
        <c:axId val="808965951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981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TG!$BI$4:$BI$14</c:f>
              <c:numCache>
                <c:formatCode>0%</c:formatCode>
                <c:ptCount val="11"/>
                <c:pt idx="0">
                  <c:v>0.64007562967993781</c:v>
                </c:pt>
                <c:pt idx="1">
                  <c:v>0.75825344182503596</c:v>
                </c:pt>
                <c:pt idx="2">
                  <c:v>0.50716374248303986</c:v>
                </c:pt>
                <c:pt idx="3">
                  <c:v>1.086726462246453</c:v>
                </c:pt>
                <c:pt idx="4">
                  <c:v>0.97675569339282731</c:v>
                </c:pt>
                <c:pt idx="5">
                  <c:v>0.87455984935851172</c:v>
                </c:pt>
                <c:pt idx="6">
                  <c:v>0.82236812576969709</c:v>
                </c:pt>
                <c:pt idx="7">
                  <c:v>0.69039070232972954</c:v>
                </c:pt>
                <c:pt idx="8">
                  <c:v>0.5735940769684047</c:v>
                </c:pt>
                <c:pt idx="9">
                  <c:v>0.49806029889020026</c:v>
                </c:pt>
                <c:pt idx="10">
                  <c:v>0.48164646208476003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E-44C0-B0F2-6D09E0460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546504"/>
        <c:axId val="427553560"/>
      </c:lineChart>
      <c:catAx>
        <c:axId val="4275465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53560"/>
        <c:crosses val="autoZero"/>
        <c:auto val="1"/>
        <c:lblAlgn val="ctr"/>
        <c:lblOffset val="100"/>
        <c:noMultiLvlLbl val="0"/>
      </c:catAx>
      <c:valAx>
        <c:axId val="42755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46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TG!$AG$4:$AG$14</c:f>
              <c:numCache>
                <c:formatCode>_-* #,##0_-;\-* #,##0_-;_-* "-"??_-;_-@_-</c:formatCode>
                <c:ptCount val="11"/>
                <c:pt idx="0">
                  <c:v>31578.124102595102</c:v>
                </c:pt>
                <c:pt idx="1">
                  <c:v>40446.445383945764</c:v>
                </c:pt>
                <c:pt idx="2">
                  <c:v>32564.393619543</c:v>
                </c:pt>
                <c:pt idx="3">
                  <c:v>40126.909117288182</c:v>
                </c:pt>
                <c:pt idx="4">
                  <c:v>42000.78400418863</c:v>
                </c:pt>
                <c:pt idx="5">
                  <c:v>65407.35205454567</c:v>
                </c:pt>
                <c:pt idx="6">
                  <c:v>70960.884439689951</c:v>
                </c:pt>
                <c:pt idx="7">
                  <c:v>68016.06654501248</c:v>
                </c:pt>
                <c:pt idx="8">
                  <c:v>46464.969000609832</c:v>
                </c:pt>
                <c:pt idx="9">
                  <c:v>32272.304503634758</c:v>
                </c:pt>
                <c:pt idx="10">
                  <c:v>35801.23809069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07-4BC5-96C3-37430C99A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464192"/>
        <c:axId val="693467328"/>
      </c:lineChart>
      <c:catAx>
        <c:axId val="693464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467328"/>
        <c:crosses val="autoZero"/>
        <c:auto val="1"/>
        <c:lblAlgn val="ctr"/>
        <c:lblOffset val="100"/>
        <c:noMultiLvlLbl val="0"/>
      </c:catAx>
      <c:valAx>
        <c:axId val="69346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46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Obras en Construcción y Activo</a:t>
            </a:r>
            <a:r>
              <a:rPr lang="es-AR" baseline="0"/>
              <a:t> fijo YPFB. M$2017. (2007-2017)</a:t>
            </a:r>
            <a:endParaRPr lang="es-AR"/>
          </a:p>
        </c:rich>
      </c:tx>
      <c:layout>
        <c:manualLayout>
          <c:xMode val="edge"/>
          <c:yMode val="edge"/>
          <c:x val="0.20499300087489067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19225721784777"/>
          <c:y val="0.19990740740740739"/>
          <c:w val="0.84725218722659668"/>
          <c:h val="0.54653543307086616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TG!$AO$2</c:f>
              <c:strCache>
                <c:ptCount val="1"/>
                <c:pt idx="0">
                  <c:v>Activo Fijo s/ terreno; s/ obras en construcción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  <a:prstDash val="dashDot"/>
            </a:ln>
            <a:effectLst/>
          </c:spPr>
          <c:invertIfNegative val="0"/>
          <c:cat>
            <c:strRef>
              <c:f>TG!$A$4:$A$14</c:f>
              <c:strCache>
                <c:ptCount val="11"/>
                <c:pt idx="0">
                  <c:v>2007*</c:v>
                </c:pt>
                <c:pt idx="1">
                  <c:v> 2.008 </c:v>
                </c:pt>
                <c:pt idx="2">
                  <c:v> 2.009 </c:v>
                </c:pt>
                <c:pt idx="3">
                  <c:v> 2.010 </c:v>
                </c:pt>
                <c:pt idx="4">
                  <c:v> 2.011 </c:v>
                </c:pt>
                <c:pt idx="5">
                  <c:v> 2.012 </c:v>
                </c:pt>
                <c:pt idx="6">
                  <c:v> 2.013 </c:v>
                </c:pt>
                <c:pt idx="7">
                  <c:v> 2.014 </c:v>
                </c:pt>
                <c:pt idx="8">
                  <c:v> 2.015 </c:v>
                </c:pt>
                <c:pt idx="9">
                  <c:v> 2.016 </c:v>
                </c:pt>
                <c:pt idx="10">
                  <c:v> 2.017 </c:v>
                </c:pt>
              </c:strCache>
            </c:strRef>
          </c:cat>
          <c:val>
            <c:numRef>
              <c:f>TG!$AO$4:$AO$14</c:f>
              <c:numCache>
                <c:formatCode>_-* #,##0_-;\-* #,##0_-;_-* "-"??_-;_-@_-</c:formatCode>
                <c:ptCount val="11"/>
                <c:pt idx="0">
                  <c:v>877.31214440757924</c:v>
                </c:pt>
                <c:pt idx="1">
                  <c:v>554.97782434257738</c:v>
                </c:pt>
                <c:pt idx="2">
                  <c:v>547.22404651467377</c:v>
                </c:pt>
                <c:pt idx="3">
                  <c:v>532.02686611271361</c:v>
                </c:pt>
                <c:pt idx="4">
                  <c:v>751.80099987677841</c:v>
                </c:pt>
                <c:pt idx="5">
                  <c:v>733.97989277517763</c:v>
                </c:pt>
                <c:pt idx="6">
                  <c:v>3520.5452966670227</c:v>
                </c:pt>
                <c:pt idx="7">
                  <c:v>3687.6199463475664</c:v>
                </c:pt>
                <c:pt idx="8">
                  <c:v>9070.8066653986352</c:v>
                </c:pt>
                <c:pt idx="9">
                  <c:v>10635.912192484342</c:v>
                </c:pt>
                <c:pt idx="10">
                  <c:v>11750.501271510002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51-44FC-9C68-15970B618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1973760"/>
        <c:axId val="541971408"/>
      </c:barChart>
      <c:lineChart>
        <c:grouping val="standard"/>
        <c:varyColors val="0"/>
        <c:ser>
          <c:idx val="0"/>
          <c:order val="0"/>
          <c:tx>
            <c:strRef>
              <c:f>TG!$AL$2</c:f>
              <c:strCache>
                <c:ptCount val="1"/>
                <c:pt idx="0">
                  <c:v>Obras en construcción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TG!$A$4:$A$14</c:f>
              <c:strCache>
                <c:ptCount val="11"/>
                <c:pt idx="0">
                  <c:v>2007*</c:v>
                </c:pt>
                <c:pt idx="1">
                  <c:v> 2.008 </c:v>
                </c:pt>
                <c:pt idx="2">
                  <c:v> 2.009 </c:v>
                </c:pt>
                <c:pt idx="3">
                  <c:v> 2.010 </c:v>
                </c:pt>
                <c:pt idx="4">
                  <c:v> 2.011 </c:v>
                </c:pt>
                <c:pt idx="5">
                  <c:v> 2.012 </c:v>
                </c:pt>
                <c:pt idx="6">
                  <c:v> 2.013 </c:v>
                </c:pt>
                <c:pt idx="7">
                  <c:v> 2.014 </c:v>
                </c:pt>
                <c:pt idx="8">
                  <c:v> 2.015 </c:v>
                </c:pt>
                <c:pt idx="9">
                  <c:v> 2.016 </c:v>
                </c:pt>
                <c:pt idx="10">
                  <c:v> 2.017 </c:v>
                </c:pt>
              </c:strCache>
            </c:strRef>
          </c:cat>
          <c:val>
            <c:numRef>
              <c:f>TG!$AL$4:$AL$14</c:f>
              <c:numCache>
                <c:formatCode>_-* #,##0_-;\-* #,##0_-;_-* "-"??_-;_-@_-</c:formatCode>
                <c:ptCount val="11"/>
                <c:pt idx="0">
                  <c:v>0</c:v>
                </c:pt>
                <c:pt idx="1">
                  <c:v>427.24844595251255</c:v>
                </c:pt>
                <c:pt idx="2">
                  <c:v>501.06906167111794</c:v>
                </c:pt>
                <c:pt idx="3">
                  <c:v>891.42793770787284</c:v>
                </c:pt>
                <c:pt idx="4">
                  <c:v>2034.4415588247966</c:v>
                </c:pt>
                <c:pt idx="5">
                  <c:v>4594.2474793806123</c:v>
                </c:pt>
                <c:pt idx="6">
                  <c:v>7114.2248041955663</c:v>
                </c:pt>
                <c:pt idx="7">
                  <c:v>11486.98354511943</c:v>
                </c:pt>
                <c:pt idx="8">
                  <c:v>9839.5974823881315</c:v>
                </c:pt>
                <c:pt idx="9">
                  <c:v>10397.497204766318</c:v>
                </c:pt>
                <c:pt idx="10">
                  <c:v>10725.859673139999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51-44FC-9C68-15970B618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973760"/>
        <c:axId val="541971408"/>
      </c:lineChart>
      <c:catAx>
        <c:axId val="54197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71408"/>
        <c:crosses val="autoZero"/>
        <c:auto val="1"/>
        <c:lblAlgn val="ctr"/>
        <c:lblOffset val="100"/>
        <c:noMultiLvlLbl val="0"/>
      </c:catAx>
      <c:valAx>
        <c:axId val="54197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7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Exportación</a:t>
            </a:r>
            <a:r>
              <a:rPr lang="es-AR" baseline="0"/>
              <a:t> de Hidrocarburos (Miles de u$s) (2000-2017)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'Exportación Hidrocarburos'!$A$18:$A$324</c:f>
              <c:strCache>
                <c:ptCount val="18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 </c:v>
                </c:pt>
                <c:pt idx="16">
                  <c:v>2016(p)</c:v>
                </c:pt>
                <c:pt idx="17">
                  <c:v>2017(p)</c:v>
                </c:pt>
              </c:strCache>
            </c:strRef>
          </c:cat>
          <c:val>
            <c:numRef>
              <c:f>'Exportación Hidrocarburos'!$N$18:$N$324</c:f>
              <c:numCache>
                <c:formatCode>#,##0.0_);\(#,##0.0\)</c:formatCode>
                <c:ptCount val="18"/>
                <c:pt idx="0">
                  <c:v>165790.80783001002</c:v>
                </c:pt>
                <c:pt idx="1">
                  <c:v>289322.78000000003</c:v>
                </c:pt>
                <c:pt idx="2">
                  <c:v>330844.76</c:v>
                </c:pt>
                <c:pt idx="3">
                  <c:v>490864.15499999997</c:v>
                </c:pt>
                <c:pt idx="4">
                  <c:v>838854.53999999992</c:v>
                </c:pt>
                <c:pt idx="5" formatCode="#,##0">
                  <c:v>1427502.72285</c:v>
                </c:pt>
                <c:pt idx="6" formatCode="#,##0">
                  <c:v>2014016.5543699998</c:v>
                </c:pt>
                <c:pt idx="7" formatCode="#,##0">
                  <c:v>2241980.4315400003</c:v>
                </c:pt>
                <c:pt idx="8" formatCode="#,##0">
                  <c:v>3486622.9363500001</c:v>
                </c:pt>
                <c:pt idx="9" formatCode="#,##0">
                  <c:v>2110216.3481999999</c:v>
                </c:pt>
                <c:pt idx="10" formatCode="#,##0">
                  <c:v>2987251.2404299998</c:v>
                </c:pt>
                <c:pt idx="11" formatCode="#,##0">
                  <c:v>4114485.6505299998</c:v>
                </c:pt>
                <c:pt idx="12" formatCode="#,##0">
                  <c:v>5871682.9368599998</c:v>
                </c:pt>
                <c:pt idx="13" formatCode="#,##0">
                  <c:v>6630462.9742500018</c:v>
                </c:pt>
                <c:pt idx="14" formatCode="#,##0">
                  <c:v>6623596.4888700005</c:v>
                </c:pt>
                <c:pt idx="15" formatCode="#,##0">
                  <c:v>3986002.2575499997</c:v>
                </c:pt>
                <c:pt idx="16" formatCode="#,##0">
                  <c:v>2152857.2740099998</c:v>
                </c:pt>
                <c:pt idx="17" formatCode="#,##0">
                  <c:v>2678822.8395299995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93-4ABE-BC41-A589E5309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7548856"/>
        <c:axId val="427550032"/>
      </c:barChart>
      <c:catAx>
        <c:axId val="427548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50032"/>
        <c:crosses val="autoZero"/>
        <c:auto val="1"/>
        <c:lblAlgn val="ctr"/>
        <c:lblOffset val="100"/>
        <c:noMultiLvlLbl val="0"/>
      </c:catAx>
      <c:valAx>
        <c:axId val="42755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\(#,##0.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548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Costos unitarios. Bolivia. (dólares por barril de petróleo equivalente)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'Costos I c ponderación'!$O$3</c:f>
              <c:strCache>
                <c:ptCount val="1"/>
                <c:pt idx="0">
                  <c:v>Petróleo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'Costos I c ponderación'!$A$4:$A$11</c:f>
              <c:numCache>
                <c:formatCode>General</c:formatCode>
                <c:ptCount val="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numCache>
            </c:numRef>
          </c:cat>
          <c:val>
            <c:numRef>
              <c:f>'Costos I c ponderación'!$O$4:$O$11</c:f>
              <c:numCache>
                <c:formatCode>_(* #,##0.00_);_(* \(#,##0.00\);_(* "-"??_);_(@_)</c:formatCode>
                <c:ptCount val="8"/>
                <c:pt idx="0">
                  <c:v>7.8670103173408172</c:v>
                </c:pt>
                <c:pt idx="1">
                  <c:v>14.710387807105258</c:v>
                </c:pt>
                <c:pt idx="2">
                  <c:v>19.899066959877512</c:v>
                </c:pt>
                <c:pt idx="3">
                  <c:v>21.098523950943239</c:v>
                </c:pt>
                <c:pt idx="4">
                  <c:v>25.42495869749019</c:v>
                </c:pt>
                <c:pt idx="5">
                  <c:v>25.604717040570819</c:v>
                </c:pt>
                <c:pt idx="6">
                  <c:v>21.21100742261817</c:v>
                </c:pt>
                <c:pt idx="7">
                  <c:v>24.541121595813749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4-45A2-A703-D4C688C075EE}"/>
            </c:ext>
          </c:extLst>
        </c:ser>
        <c:ser>
          <c:idx val="1"/>
          <c:order val="1"/>
          <c:tx>
            <c:strRef>
              <c:f>'Costos I c ponderación'!$P$3</c:f>
              <c:strCache>
                <c:ptCount val="1"/>
                <c:pt idx="0">
                  <c:v>Gas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'Costos I c ponderación'!$A$4:$A$11</c:f>
              <c:numCache>
                <c:formatCode>General</c:formatCode>
                <c:ptCount val="8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</c:numCache>
            </c:numRef>
          </c:cat>
          <c:val>
            <c:numRef>
              <c:f>'Costos I c ponderación'!$P$4:$P$11</c:f>
              <c:numCache>
                <c:formatCode>_(* #,##0.00_);_(* \(#,##0.00\);_(* "-"??_);_(@_)</c:formatCode>
                <c:ptCount val="8"/>
                <c:pt idx="0">
                  <c:v>2.0541766811476228</c:v>
                </c:pt>
                <c:pt idx="1">
                  <c:v>3.454251890109628</c:v>
                </c:pt>
                <c:pt idx="2">
                  <c:v>4.0243818881712343</c:v>
                </c:pt>
                <c:pt idx="3">
                  <c:v>3.6467881834870846</c:v>
                </c:pt>
                <c:pt idx="4">
                  <c:v>3.7183011630280336</c:v>
                </c:pt>
                <c:pt idx="5">
                  <c:v>3.4398980339679461</c:v>
                </c:pt>
                <c:pt idx="6">
                  <c:v>3.110878161350676</c:v>
                </c:pt>
                <c:pt idx="7">
                  <c:v>3.9307224689886602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F4-45A2-A703-D4C688C07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728176"/>
        <c:axId val="1921730256"/>
      </c:lineChart>
      <c:catAx>
        <c:axId val="192172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730256"/>
        <c:crosses val="autoZero"/>
        <c:auto val="1"/>
        <c:lblAlgn val="ctr"/>
        <c:lblOffset val="100"/>
        <c:noMultiLvlLbl val="0"/>
      </c:catAx>
      <c:valAx>
        <c:axId val="192173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72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Precio de exportación de gas natural de Bolivia en</a:t>
            </a:r>
            <a:r>
              <a:rPr lang="en-US" baseline="0"/>
              <a:t> base a INE-YPFB y Banco Mundial (u$s/MMBTU)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'Comparación precio'!$D$4</c:f>
              <c:strCache>
                <c:ptCount val="1"/>
                <c:pt idx="0">
                  <c:v> Argentina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'Comparación precio'!$A$16:$A$34</c:f>
              <c:numCache>
                <c:formatCode>General</c:formatCod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numCache>
            </c:numRef>
          </c:cat>
          <c:val>
            <c:numRef>
              <c:f>'Comparación precio'!$D$16:$D$34</c:f>
              <c:numCache>
                <c:formatCode>#,##0.0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2.7398000000000002</c:v>
                </c:pt>
                <c:pt idx="4">
                  <c:v>4.3260000000000005</c:v>
                </c:pt>
                <c:pt idx="5">
                  <c:v>5.7988999999999997</c:v>
                </c:pt>
                <c:pt idx="6">
                  <c:v>9.5893000000000015</c:v>
                </c:pt>
                <c:pt idx="7">
                  <c:v>6.6023000000000005</c:v>
                </c:pt>
                <c:pt idx="8">
                  <c:v>8.1576000000000004</c:v>
                </c:pt>
                <c:pt idx="9">
                  <c:v>10.4442</c:v>
                </c:pt>
                <c:pt idx="10">
                  <c:v>11.886199999999999</c:v>
                </c:pt>
                <c:pt idx="11">
                  <c:v>11.659600000000001</c:v>
                </c:pt>
                <c:pt idx="12">
                  <c:v>11.288800000000002</c:v>
                </c:pt>
                <c:pt idx="13">
                  <c:v>6.9422000000000006</c:v>
                </c:pt>
                <c:pt idx="14">
                  <c:v>3.8727999999999998</c:v>
                </c:pt>
                <c:pt idx="15">
                  <c:v>6.4272</c:v>
                </c:pt>
                <c:pt idx="16">
                  <c:v>6.798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461-4B31-B956-A9A267E694EA}"/>
            </c:ext>
          </c:extLst>
        </c:ser>
        <c:ser>
          <c:idx val="1"/>
          <c:order val="1"/>
          <c:tx>
            <c:strRef>
              <c:f>'Comparación precio'!$E$4</c:f>
              <c:strCache>
                <c:ptCount val="1"/>
                <c:pt idx="0">
                  <c:v> Brasil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'Comparación precio'!$A$16:$A$34</c:f>
              <c:numCache>
                <c:formatCode>General</c:formatCod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numCache>
            </c:numRef>
          </c:cat>
          <c:val>
            <c:numRef>
              <c:f>'Comparación precio'!$E$16:$E$34</c:f>
              <c:numCache>
                <c:formatCode>#,##0.0</c:formatCode>
                <c:ptCount val="19"/>
                <c:pt idx="0">
                  <c:v>1.5965</c:v>
                </c:pt>
                <c:pt idx="1">
                  <c:v>2.0806</c:v>
                </c:pt>
                <c:pt idx="2">
                  <c:v>2.2145000000000001</c:v>
                </c:pt>
                <c:pt idx="3">
                  <c:v>2.8325</c:v>
                </c:pt>
                <c:pt idx="4">
                  <c:v>3.8831000000000002</c:v>
                </c:pt>
                <c:pt idx="5">
                  <c:v>4.3980999999999995</c:v>
                </c:pt>
                <c:pt idx="6">
                  <c:v>7.0554999999999994</c:v>
                </c:pt>
                <c:pt idx="7">
                  <c:v>5.3457000000000008</c:v>
                </c:pt>
                <c:pt idx="8">
                  <c:v>6.4786999999999999</c:v>
                </c:pt>
                <c:pt idx="9">
                  <c:v>8.2606000000000002</c:v>
                </c:pt>
                <c:pt idx="10">
                  <c:v>9.7952999999999992</c:v>
                </c:pt>
                <c:pt idx="11">
                  <c:v>9.7026000000000003</c:v>
                </c:pt>
                <c:pt idx="12">
                  <c:v>9.0743000000000009</c:v>
                </c:pt>
                <c:pt idx="13">
                  <c:v>6.0975999999999999</c:v>
                </c:pt>
                <c:pt idx="14">
                  <c:v>3.3475000000000001</c:v>
                </c:pt>
                <c:pt idx="15">
                  <c:v>5.1603000000000003</c:v>
                </c:pt>
                <c:pt idx="16">
                  <c:v>5.4589999999999996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461-4B31-B956-A9A267E694EA}"/>
            </c:ext>
          </c:extLst>
        </c:ser>
        <c:ser>
          <c:idx val="2"/>
          <c:order val="2"/>
          <c:tx>
            <c:strRef>
              <c:f>'Comparación precio'!$F$4</c:f>
              <c:strCache>
                <c:ptCount val="1"/>
                <c:pt idx="0">
                  <c:v>Precio Mundial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'Comparación precio'!$A$16:$A$34</c:f>
              <c:numCache>
                <c:formatCode>General</c:formatCode>
                <c:ptCount val="19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</c:numCache>
            </c:numRef>
          </c:cat>
          <c:val>
            <c:numRef>
              <c:f>'Comparación precio'!$F$16:$F$34</c:f>
              <c:numCache>
                <c:formatCode>#,##0.0</c:formatCode>
                <c:ptCount val="19"/>
                <c:pt idx="0">
                  <c:v>3.355</c:v>
                </c:pt>
                <c:pt idx="1">
                  <c:v>5.4919830000000003</c:v>
                </c:pt>
                <c:pt idx="2">
                  <c:v>5.8948669999999996</c:v>
                </c:pt>
                <c:pt idx="3">
                  <c:v>8.915673</c:v>
                </c:pt>
                <c:pt idx="4">
                  <c:v>6.7195429999999998</c:v>
                </c:pt>
                <c:pt idx="5">
                  <c:v>6.9819509999999996</c:v>
                </c:pt>
                <c:pt idx="6">
                  <c:v>8.8572019999999991</c:v>
                </c:pt>
                <c:pt idx="7">
                  <c:v>3.9502920000000001</c:v>
                </c:pt>
                <c:pt idx="8">
                  <c:v>4.3852539999999998</c:v>
                </c:pt>
                <c:pt idx="9">
                  <c:v>3.9985789999999999</c:v>
                </c:pt>
                <c:pt idx="10">
                  <c:v>2.7520419999999999</c:v>
                </c:pt>
                <c:pt idx="11">
                  <c:v>3.723983</c:v>
                </c:pt>
                <c:pt idx="12">
                  <c:v>4.3694920000000002</c:v>
                </c:pt>
                <c:pt idx="13">
                  <c:v>2.6137079999999999</c:v>
                </c:pt>
                <c:pt idx="14">
                  <c:v>2.4922170000000001</c:v>
                </c:pt>
                <c:pt idx="15">
                  <c:v>3.0282330000000002</c:v>
                </c:pt>
                <c:pt idx="16">
                  <c:v>3.0554000000000001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461-4B31-B956-A9A267E69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527343"/>
        <c:axId val="534523183"/>
      </c:lineChart>
      <c:catAx>
        <c:axId val="5345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23183"/>
        <c:crosses val="autoZero"/>
        <c:auto val="1"/>
        <c:lblAlgn val="ctr"/>
        <c:lblOffset val="100"/>
        <c:noMultiLvlLbl val="0"/>
      </c:catAx>
      <c:valAx>
        <c:axId val="534523183"/>
        <c:scaling>
          <c:orientation val="minMax"/>
        </c:scaling>
        <c:delete val="0"/>
        <c:axPos val="l"/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2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Precio de exportación de gas natural de Bolivia en</a:t>
            </a:r>
            <a:r>
              <a:rPr lang="en-US" baseline="0"/>
              <a:t> base a UNcomtre (u$s/MMBTU)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'Comparación precio'!$H$4</c:f>
              <c:strCache>
                <c:ptCount val="1"/>
                <c:pt idx="0">
                  <c:v>Argentina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'Comparación precio'!$A$17:$A$34</c:f>
              <c:numCache>
                <c:formatCode>General</c:formatCode>
                <c:ptCount val="1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'Comparación precio'!$H$17:$H$34</c:f>
              <c:numCache>
                <c:formatCode>#,##0.0</c:formatCode>
                <c:ptCount val="18"/>
                <c:pt idx="0">
                  <c:v>0.63790921246604626</c:v>
                </c:pt>
                <c:pt idx="1">
                  <c:v>1.1676192509146015</c:v>
                </c:pt>
                <c:pt idx="2">
                  <c:v>1.763875036944518</c:v>
                </c:pt>
                <c:pt idx="3">
                  <c:v>2.9061226132083102</c:v>
                </c:pt>
                <c:pt idx="4">
                  <c:v>3.660918989419093</c:v>
                </c:pt>
                <c:pt idx="5">
                  <c:v>10.860359029437127</c:v>
                </c:pt>
                <c:pt idx="6">
                  <c:v>7.3178334659555642</c:v>
                </c:pt>
                <c:pt idx="7">
                  <c:v>9.3001202081194734</c:v>
                </c:pt>
                <c:pt idx="8">
                  <c:v>11.853791699763601</c:v>
                </c:pt>
                <c:pt idx="9">
                  <c:v>13.742327036941715</c:v>
                </c:pt>
                <c:pt idx="10">
                  <c:v>13.035731462659269</c:v>
                </c:pt>
                <c:pt idx="11">
                  <c:v>12.717987960202143</c:v>
                </c:pt>
                <c:pt idx="12">
                  <c:v>7.8279693688266487</c:v>
                </c:pt>
                <c:pt idx="13">
                  <c:v>4.4462961332360065</c:v>
                </c:pt>
                <c:pt idx="14">
                  <c:v>6.1447199666616861</c:v>
                </c:pt>
                <c:pt idx="15">
                  <c:v>7.7860352943168989</c:v>
                </c:pt>
                <c:pt idx="16">
                  <c:v>8.5094223752452898</c:v>
                </c:pt>
                <c:pt idx="17">
                  <c:v>6.0369623770502763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D8E-4DD4-866A-DDCA53D9C0AD}"/>
            </c:ext>
          </c:extLst>
        </c:ser>
        <c:ser>
          <c:idx val="1"/>
          <c:order val="1"/>
          <c:tx>
            <c:strRef>
              <c:f>'Comparación precio'!$I$4</c:f>
              <c:strCache>
                <c:ptCount val="1"/>
                <c:pt idx="0">
                  <c:v>Brasil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'Comparación precio'!$A$17:$A$34</c:f>
              <c:numCache>
                <c:formatCode>General</c:formatCode>
                <c:ptCount val="1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'Comparación precio'!$I$17:$I$34</c:f>
              <c:numCache>
                <c:formatCode>#,##0.0</c:formatCode>
                <c:ptCount val="18"/>
                <c:pt idx="0">
                  <c:v>1.3346368027107869</c:v>
                </c:pt>
                <c:pt idx="1">
                  <c:v>1.4205603834108298</c:v>
                </c:pt>
                <c:pt idx="2">
                  <c:v>1.8036887829261621</c:v>
                </c:pt>
                <c:pt idx="3">
                  <c:v>2.8331192839731876</c:v>
                </c:pt>
                <c:pt idx="4">
                  <c:v>3.1001651971842024</c:v>
                </c:pt>
                <c:pt idx="5">
                  <c:v>8.449758652341238</c:v>
                </c:pt>
                <c:pt idx="6">
                  <c:v>6.4473853931971661</c:v>
                </c:pt>
                <c:pt idx="7">
                  <c:v>7.7277521044490758</c:v>
                </c:pt>
                <c:pt idx="8">
                  <c:v>9.7491496535706705</c:v>
                </c:pt>
                <c:pt idx="9">
                  <c:v>11.671917427096542</c:v>
                </c:pt>
                <c:pt idx="10">
                  <c:v>11.334031603577209</c:v>
                </c:pt>
                <c:pt idx="11">
                  <c:v>10.542599491198521</c:v>
                </c:pt>
                <c:pt idx="12">
                  <c:v>6.8754078390080204</c:v>
                </c:pt>
                <c:pt idx="13">
                  <c:v>4.2027994131720172</c:v>
                </c:pt>
                <c:pt idx="14">
                  <c:v>5.3393200034105712</c:v>
                </c:pt>
                <c:pt idx="15">
                  <c:v>6.7332280011138543</c:v>
                </c:pt>
                <c:pt idx="16">
                  <c:v>7.1175086112828483</c:v>
                </c:pt>
                <c:pt idx="17">
                  <c:v>5.1363428253148538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D8E-4DD4-866A-DDCA53D9C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527343"/>
        <c:axId val="534523183"/>
      </c:lineChart>
      <c:catAx>
        <c:axId val="5345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23183"/>
        <c:crosses val="autoZero"/>
        <c:auto val="1"/>
        <c:lblAlgn val="ctr"/>
        <c:lblOffset val="100"/>
        <c:noMultiLvlLbl val="0"/>
      </c:catAx>
      <c:valAx>
        <c:axId val="534523183"/>
        <c:scaling>
          <c:orientation val="minMax"/>
        </c:scaling>
        <c:delete val="0"/>
        <c:axPos val="l"/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52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Exportación</a:t>
            </a:r>
            <a:r>
              <a:rPr lang="en-US" baseline="0"/>
              <a:t> de gas natural desde Bolivia (MMBTU)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472003499562556"/>
          <c:y val="0.18560185185185185"/>
          <c:w val="0.79027996500437447"/>
          <c:h val="0.5701687809857101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'Comparación precio'!$Q$4</c:f>
              <c:strCache>
                <c:ptCount val="1"/>
                <c:pt idx="0">
                  <c:v> Brasil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'Comparación precio'!$A$17:$A$34</c:f>
              <c:numCache>
                <c:formatCode>General</c:formatCode>
                <c:ptCount val="1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'Comparación precio'!$Q$17:$Q$34</c:f>
              <c:numCache>
                <c:formatCode>#,##0</c:formatCode>
                <c:ptCount val="18"/>
                <c:pt idx="0">
                  <c:v>284450300.80761737</c:v>
                </c:pt>
                <c:pt idx="1">
                  <c:v>401663136.36735064</c:v>
                </c:pt>
                <c:pt idx="2">
                  <c:v>455814665.91271496</c:v>
                </c:pt>
                <c:pt idx="3">
                  <c:v>491121058.28762841</c:v>
                </c:pt>
                <c:pt idx="4">
                  <c:v>536460864.57281864</c:v>
                </c:pt>
                <c:pt idx="5">
                  <c:v>337565601.97251058</c:v>
                </c:pt>
                <c:pt idx="6">
                  <c:v>246218357.23904184</c:v>
                </c:pt>
                <c:pt idx="7">
                  <c:v>297890461.14388978</c:v>
                </c:pt>
                <c:pt idx="8">
                  <c:v>297215177.21689117</c:v>
                </c:pt>
                <c:pt idx="9">
                  <c:v>305497972.74285555</c:v>
                </c:pt>
                <c:pt idx="10">
                  <c:v>346643105.68535781</c:v>
                </c:pt>
                <c:pt idx="11">
                  <c:v>358122575.57085502</c:v>
                </c:pt>
                <c:pt idx="12">
                  <c:v>349453008.49915111</c:v>
                </c:pt>
                <c:pt idx="13">
                  <c:v>310028521.20810217</c:v>
                </c:pt>
                <c:pt idx="14">
                  <c:v>262377822.66377398</c:v>
                </c:pt>
                <c:pt idx="15">
                  <c:v>240504610.97294089</c:v>
                </c:pt>
                <c:pt idx="16">
                  <c:v>204272594.86489743</c:v>
                </c:pt>
                <c:pt idx="17">
                  <c:v>198676144.623864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48-4C79-9A17-3048B4CFA50E}"/>
            </c:ext>
          </c:extLst>
        </c:ser>
        <c:ser>
          <c:idx val="0"/>
          <c:order val="1"/>
          <c:tx>
            <c:strRef>
              <c:f>'Comparación precio'!$P$4</c:f>
              <c:strCache>
                <c:ptCount val="1"/>
                <c:pt idx="0">
                  <c:v> Argentina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'Comparación precio'!$A$17:$A$34</c:f>
              <c:numCache>
                <c:formatCode>General</c:formatCode>
                <c:ptCount val="18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</c:numCache>
            </c:numRef>
          </c:cat>
          <c:val>
            <c:numRef>
              <c:f>'Comparación precio'!$P$17:$P$34</c:f>
              <c:numCache>
                <c:formatCode>#,##0</c:formatCode>
                <c:ptCount val="18"/>
                <c:pt idx="0">
                  <c:v>3416683.6869690279</c:v>
                </c:pt>
                <c:pt idx="1">
                  <c:v>42080065.87893571</c:v>
                </c:pt>
                <c:pt idx="2">
                  <c:v>91730063.984736443</c:v>
                </c:pt>
                <c:pt idx="3">
                  <c:v>95556338.104201883</c:v>
                </c:pt>
                <c:pt idx="4">
                  <c:v>88940997.585872948</c:v>
                </c:pt>
                <c:pt idx="5">
                  <c:v>28243832.010395121</c:v>
                </c:pt>
                <c:pt idx="6">
                  <c:v>51902325.840972662</c:v>
                </c:pt>
                <c:pt idx="7">
                  <c:v>53305816.366457805</c:v>
                </c:pt>
                <c:pt idx="8">
                  <c:v>83211316.681030512</c:v>
                </c:pt>
                <c:pt idx="9">
                  <c:v>139123160.42694601</c:v>
                </c:pt>
                <c:pt idx="10">
                  <c:v>167502572.16134503</c:v>
                </c:pt>
                <c:pt idx="11">
                  <c:v>175778943.964692</c:v>
                </c:pt>
                <c:pt idx="12">
                  <c:v>174725691.37109622</c:v>
                </c:pt>
                <c:pt idx="13">
                  <c:v>167805359.4817538</c:v>
                </c:pt>
                <c:pt idx="14">
                  <c:v>192101543.83020571</c:v>
                </c:pt>
                <c:pt idx="15">
                  <c:v>173513907.64772117</c:v>
                </c:pt>
                <c:pt idx="16">
                  <c:v>148779125.79389456</c:v>
                </c:pt>
                <c:pt idx="17">
                  <c:v>160481998.4770847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48-4C79-9A17-3048B4CFA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8975519"/>
        <c:axId val="808977599"/>
      </c:barChart>
      <c:catAx>
        <c:axId val="80897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977599"/>
        <c:crosses val="autoZero"/>
        <c:auto val="1"/>
        <c:lblAlgn val="ctr"/>
        <c:lblOffset val="100"/>
        <c:noMultiLvlLbl val="0"/>
      </c:catAx>
      <c:valAx>
        <c:axId val="808977599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97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59</xdr:col>
      <xdr:colOff>161925</xdr:colOff>
      <xdr:row>15</xdr:row>
      <xdr:rowOff>23812</xdr:rowOff>
    </xdr:from>
    <xdr:to>
      <xdr:col>65</xdr:col>
      <xdr:colOff>419100</xdr:colOff>
      <xdr:row>31</xdr:row>
      <xdr:rowOff>147637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66</xdr:col>
      <xdr:colOff>438150</xdr:colOff>
      <xdr:row>14</xdr:row>
      <xdr:rowOff>128587</xdr:rowOff>
    </xdr:from>
    <xdr:to>
      <xdr:col>72</xdr:col>
      <xdr:colOff>666750</xdr:colOff>
      <xdr:row>31</xdr:row>
      <xdr:rowOff>90487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61912</xdr:colOff>
      <xdr:row>17</xdr:row>
      <xdr:rowOff>80962</xdr:rowOff>
    </xdr:from>
    <xdr:to>
      <xdr:col>29</xdr:col>
      <xdr:colOff>433387</xdr:colOff>
      <xdr:row>34</xdr:row>
      <xdr:rowOff>71437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80962</xdr:colOff>
      <xdr:row>17</xdr:row>
      <xdr:rowOff>109537</xdr:rowOff>
    </xdr:from>
    <xdr:to>
      <xdr:col>40</xdr:col>
      <xdr:colOff>481012</xdr:colOff>
      <xdr:row>34</xdr:row>
      <xdr:rowOff>100012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515471</xdr:colOff>
      <xdr:row>6</xdr:row>
      <xdr:rowOff>1121</xdr:rowOff>
    </xdr:from>
    <xdr:to>
      <xdr:col>11</xdr:col>
      <xdr:colOff>481853</xdr:colOff>
      <xdr:row>167</xdr:row>
      <xdr:rowOff>77320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1114425</xdr:colOff>
      <xdr:row>18</xdr:row>
      <xdr:rowOff>180975</xdr:rowOff>
    </xdr:from>
    <xdr:to>
      <xdr:col>13</xdr:col>
      <xdr:colOff>762000</xdr:colOff>
      <xdr:row>33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42</xdr:row>
      <xdr:rowOff>107156</xdr:rowOff>
    </xdr:from>
    <xdr:to>
      <xdr:col>6</xdr:col>
      <xdr:colOff>678656</xdr:colOff>
      <xdr:row>56</xdr:row>
      <xdr:rowOff>183356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723900</xdr:colOff>
      <xdr:row>42</xdr:row>
      <xdr:rowOff>128588</xdr:rowOff>
    </xdr:from>
    <xdr:to>
      <xdr:col>12</xdr:col>
      <xdr:colOff>723900</xdr:colOff>
      <xdr:row>57</xdr:row>
      <xdr:rowOff>14288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37</xdr:row>
      <xdr:rowOff>0</xdr:rowOff>
    </xdr:from>
    <xdr:to>
      <xdr:col>19</xdr:col>
      <xdr:colOff>595313</xdr:colOff>
      <xdr:row>51</xdr:row>
      <xdr:rowOff>76200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631032</xdr:colOff>
      <xdr:row>36</xdr:row>
      <xdr:rowOff>178593</xdr:rowOff>
    </xdr:from>
    <xdr:to>
      <xdr:col>24</xdr:col>
      <xdr:colOff>446484</xdr:colOff>
      <xdr:row>51</xdr:row>
      <xdr:rowOff>97631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46</xdr:row>
      <xdr:rowOff>57150</xdr:rowOff>
    </xdr:from>
    <xdr:to>
      <xdr:col>2</xdr:col>
      <xdr:colOff>519223</xdr:colOff>
      <xdr:row>52</xdr:row>
      <xdr:rowOff>54979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15C542E-7794-4368-B6E7-479A81B3B8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5" y="8629650"/>
          <a:ext cx="1633648" cy="9122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https://ingenieroandreotti.blogspot.com/2014/11/que-es-el-barril-de-petroleo-equivalente.html" TargetMode="External"/><Relationship Id="rId1" Type="http://schemas.openxmlformats.org/officeDocument/2006/relationships/hyperlink" Target="https://www.indexmundi.com/es/precios-de-mercado/?mercancia=petroleo-crudo&amp;meses=180&amp;mercancia=gas-natural&amp;formato=exce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ine.gob.bo/index.php/estadisticas-economicas/hidrocarburos-mineria/hidrocarburo-cuadros-estadistico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3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7" sqref="D17"/>
    </sheetView>
  </sheetViews>
  <sheetFormatPr baseColWidth="10" defaultRowHeight="12.75" x14ac:dyDescent="0.25"/>
  <cols>
    <col min="1" max="1" width="5.7109375" style="3" bestFit="1" customWidth="1"/>
    <col min="2" max="2" width="9.42578125" style="3" customWidth="1"/>
    <col min="3" max="3" width="12.28515625" style="3" customWidth="1"/>
    <col min="4" max="4" width="17.42578125" style="3" customWidth="1"/>
    <col min="5" max="5" width="16.85546875" style="3" customWidth="1"/>
    <col min="6" max="6" width="20.42578125" style="3" customWidth="1"/>
    <col min="7" max="7" width="13.7109375" style="3" customWidth="1"/>
    <col min="8" max="8" width="14.140625" style="3" customWidth="1"/>
    <col min="9" max="9" width="15.42578125" style="3" customWidth="1"/>
    <col min="10" max="10" width="8.7109375" style="3" customWidth="1"/>
    <col min="11" max="11" width="12.5703125" style="3" customWidth="1"/>
    <col min="12" max="12" width="14" style="3" customWidth="1"/>
    <col min="13" max="13" width="14.28515625" style="3" customWidth="1"/>
    <col min="14" max="14" width="11.85546875" style="3" customWidth="1"/>
    <col min="15" max="15" width="13.5703125" style="3" customWidth="1"/>
    <col min="16" max="16" width="12" style="3" customWidth="1"/>
    <col min="17" max="17" width="17" style="3" customWidth="1"/>
    <col min="18" max="18" width="15" style="3" customWidth="1"/>
    <col min="19" max="19" width="15.7109375" style="3" customWidth="1"/>
    <col min="20" max="20" width="12.5703125" style="3" customWidth="1"/>
    <col min="21" max="21" width="14.7109375" style="3" customWidth="1"/>
    <col min="22" max="22" width="18.28515625" style="3" customWidth="1"/>
    <col min="23" max="23" width="16.85546875" style="3" bestFit="1" customWidth="1"/>
    <col min="24" max="24" width="10.42578125" style="3" customWidth="1"/>
    <col min="25" max="25" width="14.140625" style="3" customWidth="1"/>
    <col min="26" max="26" width="9" style="3" customWidth="1"/>
    <col min="27" max="29" width="18" style="3" bestFit="1" customWidth="1"/>
    <col min="30" max="30" width="8.28515625" style="12" customWidth="1"/>
    <col min="31" max="31" width="6.85546875" style="12" customWidth="1"/>
    <col min="32" max="32" width="9" style="12" customWidth="1"/>
    <col min="33" max="34" width="7.28515625" style="12" customWidth="1"/>
    <col min="35" max="35" width="7.7109375" style="12" customWidth="1"/>
    <col min="36" max="36" width="7.85546875" style="12" customWidth="1"/>
    <col min="37" max="37" width="5.42578125" style="12" customWidth="1"/>
    <col min="38" max="38" width="7" style="12" customWidth="1"/>
    <col min="39" max="39" width="6" style="12" customWidth="1"/>
    <col min="40" max="40" width="5" style="12" customWidth="1"/>
    <col min="41" max="41" width="7.7109375" style="12" customWidth="1"/>
    <col min="42" max="42" width="6.5703125" style="12" customWidth="1"/>
    <col min="43" max="43" width="6" style="12" customWidth="1"/>
    <col min="44" max="44" width="4.28515625" style="12" customWidth="1"/>
    <col min="45" max="45" width="8.140625" style="12" customWidth="1"/>
    <col min="46" max="46" width="10.5703125" style="12" customWidth="1"/>
    <col min="47" max="47" width="8.85546875" style="12" customWidth="1"/>
    <col min="48" max="49" width="8" style="12" customWidth="1"/>
    <col min="50" max="50" width="10.5703125" style="3" customWidth="1"/>
    <col min="51" max="51" width="8.28515625" style="3" customWidth="1"/>
    <col min="52" max="52" width="7.5703125" style="3" customWidth="1"/>
    <col min="53" max="53" width="7.140625" style="3" customWidth="1"/>
    <col min="54" max="54" width="7.28515625" style="3" customWidth="1"/>
    <col min="55" max="55" width="7.7109375" style="3" customWidth="1"/>
    <col min="56" max="56" width="9.140625" style="3" customWidth="1"/>
    <col min="57" max="57" width="8" style="3" customWidth="1"/>
    <col min="58" max="58" width="7.85546875" style="3" customWidth="1"/>
    <col min="59" max="59" width="8.140625" style="3" customWidth="1"/>
    <col min="60" max="60" width="11.42578125" style="3"/>
    <col min="61" max="61" width="9.42578125" style="3" customWidth="1"/>
    <col min="62" max="62" width="11" style="3" customWidth="1"/>
    <col min="63" max="63" width="9.140625" style="3" customWidth="1"/>
    <col min="64" max="64" width="9.5703125" style="3" customWidth="1"/>
    <col min="65" max="66" width="14.140625" style="3" customWidth="1"/>
    <col min="67" max="67" width="9.5703125" style="3" customWidth="1"/>
    <col min="68" max="69" width="11.7109375" style="3" customWidth="1"/>
    <col min="70" max="70" width="10.140625" style="3" customWidth="1"/>
    <col min="71" max="72" width="11" style="3" customWidth="1"/>
    <col min="73" max="16384" width="11.42578125" style="3"/>
  </cols>
  <sheetData>
    <row r="1" spans="1:76" ht="43.5" customHeight="1" x14ac:dyDescent="0.25">
      <c r="C1" s="3" t="s">
        <v>467</v>
      </c>
      <c r="D1" s="4" t="s">
        <v>25</v>
      </c>
      <c r="E1" s="5" t="s">
        <v>13</v>
      </c>
      <c r="F1" s="6" t="s">
        <v>24</v>
      </c>
      <c r="G1" s="7" t="s">
        <v>1</v>
      </c>
      <c r="H1" s="7"/>
      <c r="I1" s="7"/>
      <c r="J1" s="7"/>
      <c r="K1" s="7"/>
      <c r="L1" s="7"/>
      <c r="M1" s="8" t="s">
        <v>16</v>
      </c>
      <c r="N1" s="8"/>
      <c r="O1" s="8"/>
      <c r="P1" s="8"/>
      <c r="Q1" s="9" t="s">
        <v>17</v>
      </c>
      <c r="R1" s="9"/>
      <c r="S1" s="9"/>
      <c r="T1" s="9" t="s">
        <v>29</v>
      </c>
      <c r="U1" s="27" t="s">
        <v>18</v>
      </c>
      <c r="V1" s="10" t="s">
        <v>19</v>
      </c>
      <c r="W1" s="10"/>
      <c r="X1" s="46" t="s">
        <v>215</v>
      </c>
      <c r="Y1" s="10"/>
      <c r="Z1" s="10"/>
      <c r="AA1" s="11" t="s">
        <v>20</v>
      </c>
      <c r="AB1" s="11"/>
      <c r="AC1" s="8" t="s">
        <v>23</v>
      </c>
      <c r="AE1" s="26" t="s">
        <v>222</v>
      </c>
      <c r="AF1" s="12" t="s">
        <v>60</v>
      </c>
      <c r="AG1" s="4" t="s">
        <v>25</v>
      </c>
      <c r="AH1" s="5" t="s">
        <v>13</v>
      </c>
      <c r="AI1" s="6" t="s">
        <v>24</v>
      </c>
      <c r="AJ1" s="7" t="s">
        <v>1</v>
      </c>
      <c r="AK1" s="7"/>
      <c r="AL1" s="7"/>
      <c r="AM1" s="7"/>
      <c r="AN1" s="7"/>
      <c r="AO1" s="7"/>
      <c r="AP1" s="8" t="s">
        <v>16</v>
      </c>
      <c r="AQ1" s="8"/>
      <c r="AR1" s="8"/>
      <c r="AS1" s="8"/>
      <c r="AT1" s="8" t="s">
        <v>28</v>
      </c>
      <c r="AU1" s="9" t="s">
        <v>17</v>
      </c>
      <c r="AV1" s="9"/>
      <c r="AW1" s="9"/>
      <c r="AX1" s="9" t="s">
        <v>29</v>
      </c>
      <c r="AY1" s="27" t="s">
        <v>18</v>
      </c>
      <c r="AZ1" s="10" t="s">
        <v>19</v>
      </c>
      <c r="BA1" s="10"/>
      <c r="BB1" s="46" t="s">
        <v>126</v>
      </c>
      <c r="BC1" s="10"/>
      <c r="BD1" s="10"/>
      <c r="BE1" s="11" t="s">
        <v>20</v>
      </c>
      <c r="BF1" s="11"/>
      <c r="BG1" s="8" t="s">
        <v>23</v>
      </c>
      <c r="BI1" s="34" t="s">
        <v>58</v>
      </c>
      <c r="BJ1" s="34" t="s">
        <v>59</v>
      </c>
      <c r="BK1" s="34" t="s">
        <v>26</v>
      </c>
      <c r="BL1" s="34" t="s">
        <v>211</v>
      </c>
      <c r="BM1" s="34" t="s">
        <v>212</v>
      </c>
      <c r="BN1" s="37" t="s">
        <v>217</v>
      </c>
      <c r="BO1" s="34" t="s">
        <v>129</v>
      </c>
      <c r="BP1" s="34" t="s">
        <v>216</v>
      </c>
      <c r="BQ1" s="34" t="s">
        <v>218</v>
      </c>
      <c r="BR1" s="34" t="s">
        <v>127</v>
      </c>
      <c r="BS1" s="34" t="s">
        <v>128</v>
      </c>
      <c r="BT1" s="34" t="s">
        <v>214</v>
      </c>
      <c r="BU1" s="3" t="s">
        <v>213</v>
      </c>
    </row>
    <row r="2" spans="1:76" ht="43.5" customHeight="1" x14ac:dyDescent="0.25">
      <c r="D2" s="4"/>
      <c r="E2" s="5" t="s">
        <v>0</v>
      </c>
      <c r="F2" s="6"/>
      <c r="G2" s="7" t="s">
        <v>1</v>
      </c>
      <c r="H2" s="7" t="s">
        <v>2</v>
      </c>
      <c r="I2" s="7" t="s">
        <v>3</v>
      </c>
      <c r="J2" s="7" t="s">
        <v>122</v>
      </c>
      <c r="K2" s="7" t="s">
        <v>4</v>
      </c>
      <c r="L2" s="7" t="s">
        <v>14</v>
      </c>
      <c r="M2" s="8" t="s">
        <v>5</v>
      </c>
      <c r="N2" s="8" t="s">
        <v>6</v>
      </c>
      <c r="O2" s="8" t="s">
        <v>7</v>
      </c>
      <c r="P2" s="8" t="s">
        <v>15</v>
      </c>
      <c r="Q2" s="9" t="s">
        <v>8</v>
      </c>
      <c r="R2" s="9" t="s">
        <v>9</v>
      </c>
      <c r="S2" s="9" t="s">
        <v>10</v>
      </c>
      <c r="T2" s="9"/>
      <c r="U2" s="27" t="s">
        <v>27</v>
      </c>
      <c r="V2" s="10" t="s">
        <v>12</v>
      </c>
      <c r="W2" s="10" t="s">
        <v>11</v>
      </c>
      <c r="X2" s="10" t="s">
        <v>123</v>
      </c>
      <c r="Y2" s="10" t="s">
        <v>124</v>
      </c>
      <c r="Z2" s="10" t="s">
        <v>125</v>
      </c>
      <c r="AA2" s="11" t="s">
        <v>21</v>
      </c>
      <c r="AB2" s="11" t="s">
        <v>22</v>
      </c>
      <c r="AC2" s="8"/>
      <c r="AE2" s="26"/>
      <c r="AG2" s="4"/>
      <c r="AH2" s="5" t="s">
        <v>0</v>
      </c>
      <c r="AI2" s="6"/>
      <c r="AJ2" s="7" t="s">
        <v>1</v>
      </c>
      <c r="AK2" s="7" t="s">
        <v>2</v>
      </c>
      <c r="AL2" s="7" t="s">
        <v>3</v>
      </c>
      <c r="AM2" s="7" t="s">
        <v>122</v>
      </c>
      <c r="AN2" s="7" t="s">
        <v>4</v>
      </c>
      <c r="AO2" s="7" t="s">
        <v>224</v>
      </c>
      <c r="AP2" s="8" t="s">
        <v>5</v>
      </c>
      <c r="AQ2" s="8" t="s">
        <v>6</v>
      </c>
      <c r="AR2" s="8" t="s">
        <v>7</v>
      </c>
      <c r="AS2" s="8" t="s">
        <v>15</v>
      </c>
      <c r="AT2" s="8"/>
      <c r="AU2" s="9" t="s">
        <v>8</v>
      </c>
      <c r="AV2" s="9" t="s">
        <v>9</v>
      </c>
      <c r="AW2" s="9" t="s">
        <v>10</v>
      </c>
      <c r="AX2" s="9"/>
      <c r="AY2" s="27" t="s">
        <v>27</v>
      </c>
      <c r="AZ2" s="10" t="s">
        <v>12</v>
      </c>
      <c r="BA2" s="10" t="s">
        <v>11</v>
      </c>
      <c r="BB2" s="10" t="s">
        <v>123</v>
      </c>
      <c r="BC2" s="10" t="s">
        <v>124</v>
      </c>
      <c r="BD2" s="10" t="s">
        <v>125</v>
      </c>
      <c r="BE2" s="11" t="s">
        <v>21</v>
      </c>
      <c r="BF2" s="11" t="s">
        <v>22</v>
      </c>
      <c r="BG2" s="8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176"/>
    </row>
    <row r="3" spans="1:76" x14ac:dyDescent="0.25">
      <c r="A3" s="13">
        <v>2006</v>
      </c>
      <c r="B3" s="13"/>
      <c r="C3" s="13"/>
      <c r="D3" s="4"/>
      <c r="E3" s="5"/>
      <c r="F3" s="6"/>
      <c r="G3" s="7"/>
      <c r="H3" s="7"/>
      <c r="I3" s="7"/>
      <c r="J3" s="7"/>
      <c r="K3" s="7"/>
      <c r="L3" s="7"/>
      <c r="M3" s="8"/>
      <c r="N3" s="8"/>
      <c r="O3" s="8"/>
      <c r="P3" s="8"/>
      <c r="Q3" s="12"/>
      <c r="R3" s="12"/>
      <c r="S3" s="12"/>
      <c r="T3" s="9"/>
      <c r="U3" s="12"/>
      <c r="V3" s="10"/>
      <c r="W3" s="10"/>
      <c r="X3" s="10"/>
      <c r="Y3" s="10"/>
      <c r="Z3" s="10"/>
      <c r="AA3" s="11"/>
      <c r="AB3" s="11"/>
      <c r="AE3" s="30">
        <v>0.53489863522954606</v>
      </c>
      <c r="AF3" s="25">
        <v>1000000</v>
      </c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  <c r="BE3" s="13"/>
      <c r="BF3" s="13"/>
      <c r="BG3" s="13"/>
      <c r="BH3" s="32"/>
      <c r="BI3" s="35"/>
      <c r="BJ3" s="35"/>
      <c r="BK3" s="35"/>
      <c r="BL3" s="35"/>
      <c r="BM3" s="35"/>
      <c r="BN3" s="35"/>
      <c r="BO3" s="35"/>
      <c r="BP3" s="35"/>
      <c r="BQ3" s="35"/>
      <c r="BR3" s="35"/>
      <c r="BS3" s="35"/>
      <c r="BT3" s="177"/>
      <c r="BU3" s="32"/>
      <c r="BV3" s="32"/>
      <c r="BW3" s="32"/>
      <c r="BX3" s="32"/>
    </row>
    <row r="4" spans="1:76" ht="16.5" customHeight="1" x14ac:dyDescent="0.25">
      <c r="A4" s="13" t="s">
        <v>219</v>
      </c>
      <c r="B4" s="13"/>
      <c r="C4" s="13"/>
      <c r="D4" s="13">
        <v>18361300484.259998</v>
      </c>
      <c r="E4" s="13">
        <v>557120387.97000003</v>
      </c>
      <c r="F4" s="13">
        <f>(653278220.2/3907889525.1-1)*F5+F5</f>
        <v>221168257.29734564</v>
      </c>
      <c r="G4" s="13">
        <v>859731971.90999997</v>
      </c>
      <c r="H4" s="7"/>
      <c r="I4" s="7"/>
      <c r="J4" s="7"/>
      <c r="K4" s="7"/>
      <c r="L4" s="13">
        <f>G4-L5/G5*G4</f>
        <v>510118709.06651646</v>
      </c>
      <c r="M4" s="13">
        <v>72127612.170000002</v>
      </c>
      <c r="N4" s="13">
        <v>6111521.5199999996</v>
      </c>
      <c r="O4" s="13">
        <v>1222306.6499999999</v>
      </c>
      <c r="P4" s="13">
        <f t="shared" ref="P4:P14" si="0">M4+N4+O4</f>
        <v>79461440.340000004</v>
      </c>
      <c r="Q4" s="13">
        <v>13727610911.700001</v>
      </c>
      <c r="R4" s="13">
        <v>1031815481.78</v>
      </c>
      <c r="S4" s="13">
        <f>4777390031.32*0.01</f>
        <v>47773900.313199997</v>
      </c>
      <c r="T4" s="9"/>
      <c r="U4" s="13">
        <v>648088368.74000001</v>
      </c>
      <c r="V4" s="13">
        <v>4433918305.5799999</v>
      </c>
      <c r="W4" s="13">
        <v>2528248371.9299998</v>
      </c>
      <c r="X4" s="10"/>
      <c r="Y4" s="10"/>
      <c r="Z4" s="10"/>
      <c r="AA4" s="13">
        <v>7668436148.4899998</v>
      </c>
      <c r="AB4" s="13">
        <v>6785876916.46</v>
      </c>
      <c r="AC4" s="13">
        <v>11980515728</v>
      </c>
      <c r="AE4" s="30">
        <v>0.58145634061749285</v>
      </c>
      <c r="AF4" s="31"/>
      <c r="AG4" s="25">
        <f t="shared" ref="AG4:AG14" si="1">D4/$AE4/$AF$3</f>
        <v>31578.124102595102</v>
      </c>
      <c r="AH4" s="25">
        <f t="shared" ref="AH4" si="2">E4/$AE4/$AF$3</f>
        <v>958.14655211834372</v>
      </c>
      <c r="AI4" s="25">
        <f t="shared" ref="AI4" si="3">F4/$AE4/$AF$3</f>
        <v>380.36949956117115</v>
      </c>
      <c r="AJ4" s="25">
        <f t="shared" ref="AJ4" si="4">G4/$AE4/$AF$3</f>
        <v>1478.5838795686448</v>
      </c>
      <c r="AK4" s="25">
        <f t="shared" ref="AK4" si="5">H4/$AE4/$AF$3</f>
        <v>0</v>
      </c>
      <c r="AL4" s="25">
        <f t="shared" ref="AL4" si="6">I4/$AE4/$AF$3</f>
        <v>0</v>
      </c>
      <c r="AM4" s="25">
        <f t="shared" ref="AM4" si="7">J4/$AE4/$AF$3</f>
        <v>0</v>
      </c>
      <c r="AN4" s="25">
        <f t="shared" ref="AN4" si="8">K4/$AE4/$AF$3</f>
        <v>0</v>
      </c>
      <c r="AO4" s="25">
        <f t="shared" ref="AO4:AO9" si="9">L4/$AE4/$AF$3</f>
        <v>877.31214440757924</v>
      </c>
      <c r="AP4" s="25">
        <f t="shared" ref="AP4" si="10">M4/$AE4/$AF$3</f>
        <v>124.04647972950504</v>
      </c>
      <c r="AQ4" s="25">
        <f t="shared" ref="AQ4" si="11">N4/$AE4/$AF$3</f>
        <v>10.510714378846929</v>
      </c>
      <c r="AR4" s="25">
        <f t="shared" ref="AR4" si="12">O4/$AE4/$AF$3</f>
        <v>2.1021469104661223</v>
      </c>
      <c r="AS4" s="25">
        <f t="shared" ref="AS4:AS9" si="13">P4/$AE4/$AF$3</f>
        <v>136.65934101881808</v>
      </c>
      <c r="AT4" s="39" t="e">
        <f t="shared" ref="AT4:AT13" si="14">SUM(AP4:AS4)/BK4</f>
        <v>#DIV/0!</v>
      </c>
      <c r="AU4" s="25">
        <f t="shared" ref="AU4" si="15">Q4/$AE4/$AF$3</f>
        <v>23609.01404415266</v>
      </c>
      <c r="AV4" s="25">
        <f t="shared" ref="AV4" si="16">R4/$AE4/$AF$3</f>
        <v>1774.5364693834731</v>
      </c>
      <c r="AW4" s="25">
        <f t="shared" ref="AW4" si="17">S4/$AE4/$AF$3</f>
        <v>82.162489211941946</v>
      </c>
      <c r="AX4" s="14" t="e">
        <f t="shared" ref="AX4:AX13" si="18">(AU4+(AV4-AW4))/BK4</f>
        <v>#DIV/0!</v>
      </c>
      <c r="AY4" s="25">
        <f t="shared" ref="AY4:AY14" si="19">U4/$AE4/$AF$3</f>
        <v>1114.5950666764518</v>
      </c>
      <c r="AZ4" s="25">
        <f t="shared" ref="AZ4" si="20">V4/$AE4/$AF$3</f>
        <v>7625.5395218001813</v>
      </c>
      <c r="BA4" s="25">
        <f t="shared" ref="BA4" si="21">W4/$AE4/$AF$3</f>
        <v>4348.1310552827754</v>
      </c>
      <c r="BB4" s="25">
        <f t="shared" ref="BB4" si="22">X4/$AE4/$AF$3</f>
        <v>0</v>
      </c>
      <c r="BC4" s="25">
        <f t="shared" ref="BC4" si="23">Y4/$AE4/$AF$3</f>
        <v>0</v>
      </c>
      <c r="BD4" s="25">
        <f t="shared" ref="BD4" si="24">Z4/$AE4/$AF$3</f>
        <v>0</v>
      </c>
      <c r="BE4" s="25">
        <f t="shared" ref="BE4:BE14" si="25">AA4/$AE4/$AF$3</f>
        <v>13188.32664262686</v>
      </c>
      <c r="BF4" s="25">
        <f t="shared" ref="BF4" si="26">AB4/$AE4/$AF$3</f>
        <v>11670.483994126816</v>
      </c>
      <c r="BG4" s="25">
        <f t="shared" ref="BG4" si="27">AC4/$AE4/$AF$3</f>
        <v>20604.325537626741</v>
      </c>
      <c r="BH4" s="32"/>
      <c r="BI4" s="38">
        <f t="shared" ref="BI4:BI14" si="28">BE4/BG4</f>
        <v>0.64007562967993781</v>
      </c>
      <c r="BJ4" s="38">
        <f t="shared" ref="BJ4:BJ14" si="29">BF4/BG4</f>
        <v>0.56640941596533578</v>
      </c>
      <c r="BK4" s="36" t="e">
        <f t="shared" ref="BK4:BK13" si="30">AU4/(AY3+AV3-AW3)</f>
        <v>#DIV/0!</v>
      </c>
      <c r="BL4" s="37" t="e">
        <f t="shared" ref="BL4:BL14" si="31">AI3+AO3+AT4+AX4</f>
        <v>#DIV/0!</v>
      </c>
      <c r="BM4" s="37" t="e">
        <f t="shared" ref="BM4" si="32">BL4+AJ4-AO4</f>
        <v>#DIV/0!</v>
      </c>
      <c r="BN4" s="13" t="e">
        <f t="shared" ref="BN4" si="33">BL4+AK4</f>
        <v>#DIV/0!</v>
      </c>
      <c r="BO4" s="37">
        <f t="shared" ref="BO4" si="34">AH4</f>
        <v>958.14655211834372</v>
      </c>
      <c r="BP4" s="37">
        <f>AH4+AZ4+BA4</f>
        <v>12931.817129201299</v>
      </c>
      <c r="BQ4" s="38"/>
      <c r="BR4" s="38"/>
      <c r="BS4" s="38" t="e">
        <f>BP4/BL4</f>
        <v>#DIV/0!</v>
      </c>
      <c r="BT4" s="38" t="e">
        <f t="shared" ref="BT4" si="35">BO4/BM4</f>
        <v>#DIV/0!</v>
      </c>
      <c r="BU4" s="38" t="e">
        <f t="shared" ref="BU4" si="36">BP4/BG3</f>
        <v>#DIV/0!</v>
      </c>
      <c r="BV4" s="32"/>
      <c r="BW4" s="32"/>
      <c r="BX4" s="32"/>
    </row>
    <row r="5" spans="1:76" x14ac:dyDescent="0.25">
      <c r="A5" s="13">
        <v>2008</v>
      </c>
      <c r="B5" s="13"/>
      <c r="C5" s="13"/>
      <c r="D5" s="13">
        <v>26812150097.740002</v>
      </c>
      <c r="E5" s="13">
        <v>4440901899.8699999</v>
      </c>
      <c r="F5" s="13">
        <v>1323021477.3</v>
      </c>
      <c r="G5" s="13">
        <v>904694792.01999998</v>
      </c>
      <c r="H5" s="13">
        <v>240591313.30000001</v>
      </c>
      <c r="I5" s="13">
        <v>283225122.82999998</v>
      </c>
      <c r="J5" s="13"/>
      <c r="K5" s="13">
        <v>12980791.939999999</v>
      </c>
      <c r="L5" s="13">
        <f t="shared" ref="L5:L10" si="37">G5-H5-I5-K5-J5</f>
        <v>367897563.95000005</v>
      </c>
      <c r="M5" s="13">
        <v>103139248.17</v>
      </c>
      <c r="N5" s="13">
        <f>(N6/M6)*M5</f>
        <v>15719678.068057392</v>
      </c>
      <c r="O5" s="13">
        <f>O6/M6*M5</f>
        <v>11992027.360258959</v>
      </c>
      <c r="P5" s="13">
        <f t="shared" si="0"/>
        <v>130850953.59831634</v>
      </c>
      <c r="Q5" s="13">
        <v>11693833049.6</v>
      </c>
      <c r="R5" s="13">
        <v>2242542019.6300001</v>
      </c>
      <c r="S5" s="13">
        <v>43609121.420000002</v>
      </c>
      <c r="T5" s="9"/>
      <c r="U5" s="13">
        <v>530496979.52999997</v>
      </c>
      <c r="V5" s="13">
        <v>8332718051.6099997</v>
      </c>
      <c r="W5" s="13">
        <v>2419374848.5</v>
      </c>
      <c r="X5" s="48"/>
      <c r="Y5" s="10"/>
      <c r="Z5" s="10"/>
      <c r="AA5" s="13">
        <v>13078959839.92</v>
      </c>
      <c r="AB5" s="13">
        <v>10036827245.99</v>
      </c>
      <c r="AC5" s="13">
        <v>17248797194.299999</v>
      </c>
      <c r="AE5" s="30">
        <v>0.66290498072748905</v>
      </c>
      <c r="AF5" s="31"/>
      <c r="AG5" s="25">
        <f>D5/$AE5/$AF$3</f>
        <v>40446.445383945764</v>
      </c>
      <c r="AH5" s="25">
        <f t="shared" ref="AH5" si="38">E5/$AE5/$AF$3</f>
        <v>6699.1530143527343</v>
      </c>
      <c r="AI5" s="25">
        <f t="shared" ref="AI5" si="39">F5/$AE5/$AF$3</f>
        <v>1995.793538687976</v>
      </c>
      <c r="AJ5" s="25">
        <f t="shared" ref="AJ5" si="40">G5/$AE5/$AF$3</f>
        <v>1364.74278866809</v>
      </c>
      <c r="AK5" s="25">
        <f t="shared" ref="AK5" si="41">H5/$AE5/$AF$3</f>
        <v>362.93484027826872</v>
      </c>
      <c r="AL5" s="25">
        <f t="shared" ref="AL5" si="42">I5/$AE5/$AF$3</f>
        <v>427.24844595251255</v>
      </c>
      <c r="AM5" s="25">
        <f t="shared" ref="AM5" si="43">J5/$AE5/$AF$3</f>
        <v>0</v>
      </c>
      <c r="AN5" s="25">
        <f t="shared" ref="AN5" si="44">K5/$AE5/$AF$3</f>
        <v>19.581678094731682</v>
      </c>
      <c r="AO5" s="25">
        <f t="shared" si="9"/>
        <v>554.97782434257738</v>
      </c>
      <c r="AP5" s="25">
        <f t="shared" ref="AP5" si="45">M5/$AE5/$AF$3</f>
        <v>155.58677513150124</v>
      </c>
      <c r="AQ5" s="25">
        <f t="shared" ref="AQ5" si="46">N5/$AE5/$AF$3</f>
        <v>23.713320196819478</v>
      </c>
      <c r="AR5" s="25">
        <f t="shared" ref="AR5" si="47">O5/$AE5/$AF$3</f>
        <v>18.090115037450161</v>
      </c>
      <c r="AS5" s="25">
        <f t="shared" si="13"/>
        <v>197.39021036577088</v>
      </c>
      <c r="AT5" s="39">
        <f t="shared" si="14"/>
        <v>62.818508686265069</v>
      </c>
      <c r="AU5" s="25">
        <f t="shared" ref="AU5" si="48">Q5/$AE5/$AF$3</f>
        <v>17640.28539469848</v>
      </c>
      <c r="AV5" s="25">
        <f t="shared" ref="AV5" si="49">R5/$AE5/$AF$3</f>
        <v>3382.9011469622337</v>
      </c>
      <c r="AW5" s="25">
        <f t="shared" ref="AW5" si="50">S5/$AE5/$AF$3</f>
        <v>65.784875190019278</v>
      </c>
      <c r="AX5" s="14">
        <f t="shared" si="18"/>
        <v>3334.7973949346115</v>
      </c>
      <c r="AY5" s="25">
        <f t="shared" si="19"/>
        <v>800.26096492414172</v>
      </c>
      <c r="AZ5" s="25">
        <f t="shared" ref="AZ5" si="51">V5/$AE5/$AF$3</f>
        <v>12570.003686599939</v>
      </c>
      <c r="BA5" s="25">
        <f t="shared" ref="BA5" si="52">W5/$AE5/$AF$3</f>
        <v>3649.6555597529459</v>
      </c>
      <c r="BB5" s="25">
        <f t="shared" ref="BB5" si="53">X5/$AE5/$AF$3</f>
        <v>0</v>
      </c>
      <c r="BC5" s="25">
        <f t="shared" ref="BC5" si="54">Y5/$AE5/$AF$3</f>
        <v>0</v>
      </c>
      <c r="BD5" s="25">
        <f t="shared" ref="BD5" si="55">Z5/$AE5/$AF$3</f>
        <v>0</v>
      </c>
      <c r="BE5" s="25">
        <f t="shared" si="25"/>
        <v>19729.765532258953</v>
      </c>
      <c r="BF5" s="25">
        <f t="shared" ref="BF5" si="56">AB5/$AE5/$AF$3</f>
        <v>15140.672551555317</v>
      </c>
      <c r="BG5" s="25">
        <f t="shared" ref="BG5" si="57">AC5/$AE5/$AF$3</f>
        <v>26020.014475333592</v>
      </c>
      <c r="BH5" s="32"/>
      <c r="BI5" s="38">
        <f t="shared" si="28"/>
        <v>0.75825344182503596</v>
      </c>
      <c r="BJ5" s="38">
        <f t="shared" si="29"/>
        <v>0.58188563138227101</v>
      </c>
      <c r="BK5" s="36">
        <f t="shared" si="30"/>
        <v>6.2844602488606736</v>
      </c>
      <c r="BL5" s="37">
        <f t="shared" si="31"/>
        <v>4655.2975475896274</v>
      </c>
      <c r="BM5" s="37">
        <f>BL5+AJ5-AO5</f>
        <v>5465.06251191514</v>
      </c>
      <c r="BN5" s="13">
        <f>BL5+AK5</f>
        <v>5018.2323878678963</v>
      </c>
      <c r="BO5" s="37">
        <f t="shared" ref="BO5" si="58">AH5</f>
        <v>6699.1530143527343</v>
      </c>
      <c r="BP5" s="37">
        <f>AH5+AZ5+BA5</f>
        <v>22918.812260705621</v>
      </c>
      <c r="BQ5" s="38"/>
      <c r="BR5" s="38">
        <f>BO5/BL5</f>
        <v>1.4390386319820425</v>
      </c>
      <c r="BS5" s="38">
        <f>BP5/BL5</f>
        <v>4.9231680738801087</v>
      </c>
      <c r="BT5" s="38">
        <f t="shared" ref="BT5" si="59">BO5/BM5</f>
        <v>1.2258145263200526</v>
      </c>
      <c r="BU5" s="38">
        <f t="shared" ref="BU5" si="60">BP5/BG4</f>
        <v>1.11233013761369</v>
      </c>
      <c r="BV5" s="32"/>
      <c r="BW5" s="32"/>
      <c r="BX5" s="32"/>
    </row>
    <row r="6" spans="1:76" x14ac:dyDescent="0.25">
      <c r="A6" s="13">
        <v>2009</v>
      </c>
      <c r="B6" s="13"/>
      <c r="C6" s="13"/>
      <c r="D6" s="13">
        <v>22309382794.560001</v>
      </c>
      <c r="E6" s="13">
        <v>2021757696.21</v>
      </c>
      <c r="F6" s="13">
        <v>796985522.15999997</v>
      </c>
      <c r="G6" s="13">
        <v>983114857.59000003</v>
      </c>
      <c r="H6" s="13">
        <v>251963634.5</v>
      </c>
      <c r="I6" s="13">
        <v>343274978</v>
      </c>
      <c r="J6" s="13"/>
      <c r="K6" s="13">
        <v>12981171.939999999</v>
      </c>
      <c r="L6" s="13">
        <f t="shared" si="37"/>
        <v>374895073.15000004</v>
      </c>
      <c r="M6" s="13">
        <f>108647630.06</f>
        <v>108647630.06</v>
      </c>
      <c r="N6" s="13">
        <f>(N7/M7)*M6</f>
        <v>16559222.582130201</v>
      </c>
      <c r="O6" s="13">
        <f>O7/M7*M6</f>
        <v>12632488.363297846</v>
      </c>
      <c r="P6" s="13">
        <f t="shared" si="0"/>
        <v>137839341.00542805</v>
      </c>
      <c r="Q6" s="13">
        <v>13402975709.879999</v>
      </c>
      <c r="R6" s="13">
        <v>1710344108.3699999</v>
      </c>
      <c r="S6" s="13">
        <v>70298084.340000004</v>
      </c>
      <c r="T6" s="9"/>
      <c r="U6" s="13">
        <v>1124847141.0899999</v>
      </c>
      <c r="V6" s="13">
        <v>6523672890.46</v>
      </c>
      <c r="W6" s="13">
        <v>1648858343.22</v>
      </c>
      <c r="X6" s="48">
        <v>123851693.13</v>
      </c>
      <c r="Y6" s="48">
        <v>70700000</v>
      </c>
      <c r="Z6" s="48"/>
      <c r="AA6" s="13">
        <v>12269717561.93</v>
      </c>
      <c r="AB6" s="13">
        <v>10303226234.360001</v>
      </c>
      <c r="AC6" s="13">
        <v>24192812959.889999</v>
      </c>
      <c r="AE6" s="30">
        <v>0.685085159429205</v>
      </c>
      <c r="AF6" s="31"/>
      <c r="AG6" s="25">
        <f t="shared" si="1"/>
        <v>32564.393619543</v>
      </c>
      <c r="AH6" s="25">
        <f t="shared" ref="AH6" si="61">E6/$AE6/$AF$3</f>
        <v>2951.1042070951817</v>
      </c>
      <c r="AI6" s="25">
        <f t="shared" ref="AI6" si="62">F6/$AE6/$AF$3</f>
        <v>1163.3378875467504</v>
      </c>
      <c r="AJ6" s="25">
        <f t="shared" ref="AJ6" si="63">G6/$AE6/$AF$3</f>
        <v>1435.0257687804908</v>
      </c>
      <c r="AK6" s="25">
        <f t="shared" ref="AK6" si="64">H6/$AE6/$AF$3</f>
        <v>367.78440027795887</v>
      </c>
      <c r="AL6" s="25">
        <f t="shared" ref="AL6" si="65">I6/$AE6/$AF$3</f>
        <v>501.06906167111794</v>
      </c>
      <c r="AM6" s="25">
        <f t="shared" ref="AM6" si="66">J6/$AE6/$AF$3</f>
        <v>0</v>
      </c>
      <c r="AN6" s="25">
        <f t="shared" ref="AN6" si="67">K6/$AE6/$AF$3</f>
        <v>18.948260316740143</v>
      </c>
      <c r="AO6" s="25">
        <f t="shared" si="9"/>
        <v>547.22404651467377</v>
      </c>
      <c r="AP6" s="25">
        <f t="shared" ref="AP6" si="68">M6/$AE6/$AF$3</f>
        <v>158.5899629624474</v>
      </c>
      <c r="AQ6" s="25">
        <f t="shared" ref="AQ6" si="69">N6/$AE6/$AF$3</f>
        <v>24.171042613048151</v>
      </c>
      <c r="AR6" s="25">
        <f t="shared" ref="AR6" si="70">O6/$AE6/$AF$3</f>
        <v>18.439296472022402</v>
      </c>
      <c r="AS6" s="25">
        <f t="shared" si="13"/>
        <v>201.20030204751797</v>
      </c>
      <c r="AT6" s="39">
        <f t="shared" si="14"/>
        <v>84.688143478260045</v>
      </c>
      <c r="AU6" s="25">
        <f t="shared" ref="AU6" si="71">Q6/$AE6/$AF$3</f>
        <v>19563.955700116185</v>
      </c>
      <c r="AV6" s="25">
        <f t="shared" ref="AV6" si="72">R6/$AE6/$AF$3</f>
        <v>2496.5423419695935</v>
      </c>
      <c r="AW6" s="25">
        <f t="shared" ref="AW6" si="73">S6/$AE6/$AF$3</f>
        <v>102.61218386130349</v>
      </c>
      <c r="AX6" s="14">
        <f t="shared" si="18"/>
        <v>4621.1973071526309</v>
      </c>
      <c r="AY6" s="25">
        <f t="shared" si="19"/>
        <v>1641.9084921167948</v>
      </c>
      <c r="AZ6" s="25">
        <f t="shared" ref="AZ6" si="74">V6/$AE6/$AF$3</f>
        <v>9522.4262278507886</v>
      </c>
      <c r="BA6" s="25">
        <f t="shared" ref="BA6" si="75">W6/$AE6/$AF$3</f>
        <v>2406.7932585107892</v>
      </c>
      <c r="BB6" s="25">
        <f t="shared" ref="BB6" si="76">X6/$AE6/$AF$3</f>
        <v>180.78291643799434</v>
      </c>
      <c r="BC6" s="25">
        <f t="shared" ref="BC6" si="77">Y6/$AE6/$AF$3</f>
        <v>103.19884911666367</v>
      </c>
      <c r="BD6" s="25">
        <f t="shared" ref="BD6" si="78">Z6/$AE6/$AF$3</f>
        <v>0</v>
      </c>
      <c r="BE6" s="25">
        <f t="shared" si="25"/>
        <v>17909.769892188011</v>
      </c>
      <c r="BF6" s="25">
        <f t="shared" ref="BF6" si="79">AB6/$AE6/$AF$3</f>
        <v>15039.336486203232</v>
      </c>
      <c r="BG6" s="25">
        <f t="shared" ref="BG6" si="80">AC6/$AE6/$AF$3</f>
        <v>35313.584927232718</v>
      </c>
      <c r="BH6" s="32"/>
      <c r="BI6" s="38">
        <f t="shared" si="28"/>
        <v>0.50716374248303986</v>
      </c>
      <c r="BJ6" s="38">
        <f t="shared" si="29"/>
        <v>0.42587963009684049</v>
      </c>
      <c r="BK6" s="36">
        <f t="shared" si="30"/>
        <v>4.7515577454869407</v>
      </c>
      <c r="BL6" s="37">
        <f t="shared" si="31"/>
        <v>7256.6568136614442</v>
      </c>
      <c r="BM6" s="37">
        <f t="shared" ref="BM6:BM13" si="81">BL6+AJ6-AO6</f>
        <v>8144.4585359272623</v>
      </c>
      <c r="BN6" s="13">
        <f>BL6+AK6</f>
        <v>7624.4412139394026</v>
      </c>
      <c r="BO6" s="37">
        <f t="shared" ref="BO6" si="82">AH6</f>
        <v>2951.1042070951817</v>
      </c>
      <c r="BP6" s="37">
        <f t="shared" ref="BP6:BP14" si="83">AH6+AZ6+BA6</f>
        <v>14880.323693456758</v>
      </c>
      <c r="BQ6" s="38"/>
      <c r="BR6" s="38">
        <f t="shared" ref="BR6:BR14" si="84">BO6/BL6</f>
        <v>0.40667545439649394</v>
      </c>
      <c r="BS6" s="38">
        <f>BP6/BL6</f>
        <v>2.0505756404854276</v>
      </c>
      <c r="BT6" s="38">
        <f t="shared" ref="BT6:BT14" si="85">BO6/BM6</f>
        <v>0.36234504652176891</v>
      </c>
      <c r="BU6" s="38">
        <f t="shared" ref="BU6:BU13" si="86">BP6/BG5</f>
        <v>0.57187991603782473</v>
      </c>
      <c r="BV6" s="15"/>
      <c r="BW6" s="32"/>
      <c r="BX6" s="32"/>
    </row>
    <row r="7" spans="1:76" x14ac:dyDescent="0.25">
      <c r="A7" s="13">
        <v>2010</v>
      </c>
      <c r="B7" s="13"/>
      <c r="C7" s="13"/>
      <c r="D7" s="13">
        <v>28178039602.07</v>
      </c>
      <c r="E7" s="13">
        <v>3841997460.6999998</v>
      </c>
      <c r="F7" s="13">
        <v>296524415.85000002</v>
      </c>
      <c r="G7" s="13">
        <v>1268934784.75</v>
      </c>
      <c r="H7" s="13">
        <v>256370871.05000001</v>
      </c>
      <c r="I7" s="13">
        <v>625981225.15999997</v>
      </c>
      <c r="J7" s="12"/>
      <c r="K7" s="13">
        <v>12981171.939999999</v>
      </c>
      <c r="L7" s="13">
        <f t="shared" si="37"/>
        <v>373601516.60000008</v>
      </c>
      <c r="M7" s="13">
        <v>132583076.58</v>
      </c>
      <c r="N7" s="13">
        <f>(N8/M8)*M7</f>
        <v>20207276.260875616</v>
      </c>
      <c r="O7" s="13">
        <f>O8/M8*M7</f>
        <v>15415468.990369592</v>
      </c>
      <c r="P7" s="13">
        <f t="shared" si="0"/>
        <v>168205821.83124521</v>
      </c>
      <c r="Q7" s="13">
        <v>16008648912.299999</v>
      </c>
      <c r="R7" s="13">
        <v>494091282.48000002</v>
      </c>
      <c r="S7" s="13">
        <v>157611542.63999999</v>
      </c>
      <c r="T7" s="9"/>
      <c r="U7" s="13">
        <v>1574158130.8299999</v>
      </c>
      <c r="V7" s="13">
        <v>7172283087.5600004</v>
      </c>
      <c r="W7" s="13">
        <v>1902273071.3900001</v>
      </c>
      <c r="X7" s="48">
        <v>128689706.54000001</v>
      </c>
      <c r="Y7" s="48">
        <v>70700000</v>
      </c>
      <c r="Z7" s="10"/>
      <c r="AA7" s="13">
        <v>23889257745.450001</v>
      </c>
      <c r="AB7" s="13">
        <v>16809317023.43</v>
      </c>
      <c r="AC7" s="13">
        <v>21982769883.110001</v>
      </c>
      <c r="AE7" s="30">
        <v>0.70222302743796028</v>
      </c>
      <c r="AF7" s="31"/>
      <c r="AG7" s="25">
        <f>D7/$AE7/$AF$3</f>
        <v>40126.909117288182</v>
      </c>
      <c r="AH7" s="25">
        <f t="shared" ref="AH7" si="87">E7/$AE7/$AF$3</f>
        <v>5471.1926419123747</v>
      </c>
      <c r="AI7" s="25">
        <f t="shared" ref="AI7" si="88">F7/$AE7/$AF$3</f>
        <v>422.26529786677668</v>
      </c>
      <c r="AJ7" s="25">
        <f t="shared" ref="AJ7" si="89">G7/$AE7/$AF$3</f>
        <v>1807.0253112884529</v>
      </c>
      <c r="AK7" s="25">
        <f t="shared" ref="AK7" si="90">H7/$AE7/$AF$3</f>
        <v>365.08468254788147</v>
      </c>
      <c r="AL7" s="25">
        <f t="shared" ref="AL7" si="91">I7/$AE7/$AF$3</f>
        <v>891.42793770787284</v>
      </c>
      <c r="AM7" s="25">
        <f t="shared" ref="AM7" si="92">J7/$AE7/$AF$3</f>
        <v>0</v>
      </c>
      <c r="AN7" s="25">
        <f t="shared" ref="AN7" si="93">K7/$AE7/$AF$3</f>
        <v>18.48582491998506</v>
      </c>
      <c r="AO7" s="25">
        <f t="shared" si="9"/>
        <v>532.02686611271361</v>
      </c>
      <c r="AP7" s="25">
        <f t="shared" ref="AP7" si="94">M7/$AE7/$AF$3</f>
        <v>188.80479762067245</v>
      </c>
      <c r="AQ7" s="25">
        <f t="shared" ref="AQ7" si="95">N7/$AE7/$AF$3</f>
        <v>28.776151552023663</v>
      </c>
      <c r="AR7" s="25">
        <f t="shared" ref="AR7" si="96">O7/$AE7/$AF$3</f>
        <v>21.95238320026683</v>
      </c>
      <c r="AS7" s="25">
        <f t="shared" si="13"/>
        <v>239.53333237296295</v>
      </c>
      <c r="AT7" s="39">
        <f t="shared" si="14"/>
        <v>84.810599652520168</v>
      </c>
      <c r="AU7" s="25">
        <f t="shared" ref="AU7" si="97">Q7/$AE7/$AF$3</f>
        <v>22797.100474911902</v>
      </c>
      <c r="AV7" s="25">
        <f t="shared" ref="AV7" si="98">R7/$AE7/$AF$3</f>
        <v>703.61019672436169</v>
      </c>
      <c r="AW7" s="25">
        <f t="shared" ref="AW7" si="99">S7/$AE7/$AF$3</f>
        <v>224.44655968494936</v>
      </c>
      <c r="AX7" s="14">
        <f t="shared" si="18"/>
        <v>4120.6664171717739</v>
      </c>
      <c r="AY7" s="25">
        <f t="shared" si="19"/>
        <v>2241.6783120503305</v>
      </c>
      <c r="AZ7" s="25">
        <f t="shared" ref="AZ7" si="100">V7/$AE7/$AF$3</f>
        <v>10213.682558556733</v>
      </c>
      <c r="BA7" s="25">
        <f t="shared" ref="BA7" si="101">W7/$AE7/$AF$3</f>
        <v>2708.9300650398582</v>
      </c>
      <c r="BB7" s="25">
        <f t="shared" ref="BB7" si="102">X7/$AE7/$AF$3</f>
        <v>183.26044790858049</v>
      </c>
      <c r="BC7" s="25">
        <f t="shared" ref="BC7" si="103">Y7/$AE7/$AF$3</f>
        <v>100.68026430000002</v>
      </c>
      <c r="BD7" s="25">
        <f t="shared" ref="BD7" si="104">Z7/$AE7/$AF$3</f>
        <v>0</v>
      </c>
      <c r="BE7" s="25">
        <f t="shared" si="25"/>
        <v>34019.473603150334</v>
      </c>
      <c r="BF7" s="25">
        <f t="shared" ref="BF7" si="105">AB7/$AE7/$AF$3</f>
        <v>23937.291097898473</v>
      </c>
      <c r="BG7" s="25">
        <f t="shared" ref="BG7" si="106">AC7/$AE7/$AF$3</f>
        <v>31304.541469272914</v>
      </c>
      <c r="BH7" s="32"/>
      <c r="BI7" s="38">
        <f t="shared" si="28"/>
        <v>1.086726462246453</v>
      </c>
      <c r="BJ7" s="38">
        <f t="shared" si="29"/>
        <v>0.76465873558295716</v>
      </c>
      <c r="BK7" s="36">
        <f t="shared" si="30"/>
        <v>5.6486649865550183</v>
      </c>
      <c r="BL7" s="37">
        <f t="shared" si="31"/>
        <v>5916.0389508857179</v>
      </c>
      <c r="BM7" s="37">
        <f t="shared" si="81"/>
        <v>7191.037396061457</v>
      </c>
      <c r="BN7" s="13">
        <f t="shared" ref="BN7:BN13" si="107">BL7+AK7</f>
        <v>6281.123633433599</v>
      </c>
      <c r="BO7" s="37">
        <f t="shared" ref="BO7" si="108">AH7</f>
        <v>5471.1926419123747</v>
      </c>
      <c r="BP7" s="37">
        <f t="shared" si="83"/>
        <v>18393.805265508967</v>
      </c>
      <c r="BQ7" s="38"/>
      <c r="BR7" s="38">
        <f t="shared" si="84"/>
        <v>0.92480673087746601</v>
      </c>
      <c r="BS7" s="38">
        <f t="shared" ref="BS7:BS14" si="109">BP7/BL7</f>
        <v>3.1091420151578184</v>
      </c>
      <c r="BT7" s="38">
        <f t="shared" si="85"/>
        <v>0.76083495893220576</v>
      </c>
      <c r="BU7" s="38">
        <f t="shared" si="86"/>
        <v>0.5208705177741455</v>
      </c>
      <c r="BV7" s="15"/>
      <c r="BW7" s="32"/>
      <c r="BX7" s="32"/>
    </row>
    <row r="8" spans="1:76" x14ac:dyDescent="0.25">
      <c r="A8" s="13">
        <v>2011</v>
      </c>
      <c r="B8" s="13"/>
      <c r="C8" s="13"/>
      <c r="D8" s="13">
        <v>32408802026.709999</v>
      </c>
      <c r="E8" s="13">
        <v>4216464032.6500001</v>
      </c>
      <c r="F8" s="13">
        <v>333989546.54000002</v>
      </c>
      <c r="G8" s="13">
        <v>2445363650.8600001</v>
      </c>
      <c r="H8" s="13">
        <v>282451575.86000001</v>
      </c>
      <c r="I8" s="13">
        <v>1569823403.97</v>
      </c>
      <c r="J8" s="13"/>
      <c r="K8" s="13">
        <v>12981171.939999999</v>
      </c>
      <c r="L8" s="13">
        <f t="shared" si="37"/>
        <v>580107499.08999991</v>
      </c>
      <c r="M8" s="13">
        <v>199728562.06</v>
      </c>
      <c r="N8" s="13">
        <f>(N9/M9)*M8</f>
        <v>30441066.347548321</v>
      </c>
      <c r="O8" s="13">
        <f>O9/M9*M8</f>
        <v>23222492.148681127</v>
      </c>
      <c r="P8" s="13">
        <f t="shared" si="0"/>
        <v>253392120.55622944</v>
      </c>
      <c r="Q8" s="13">
        <v>22646647417.630001</v>
      </c>
      <c r="R8" s="13">
        <v>4204360090.29</v>
      </c>
      <c r="S8" s="13">
        <v>49497663.789999999</v>
      </c>
      <c r="T8" s="13"/>
      <c r="U8" s="13">
        <v>1411873247.76</v>
      </c>
      <c r="V8" s="13">
        <v>8266365040.1000004</v>
      </c>
      <c r="W8" s="13">
        <v>2426285155.3400002</v>
      </c>
      <c r="X8" s="48">
        <v>86045845.519999996</v>
      </c>
      <c r="Y8" s="48">
        <v>271619928.67000002</v>
      </c>
      <c r="Z8" s="48"/>
      <c r="AA8" s="13">
        <v>28840928034.720001</v>
      </c>
      <c r="AB8" s="13">
        <v>22431358894.099998</v>
      </c>
      <c r="AC8" s="13">
        <v>29527268926.93</v>
      </c>
      <c r="AE8" s="30">
        <v>0.77162373977299936</v>
      </c>
      <c r="AF8" s="31"/>
      <c r="AG8" s="25">
        <f t="shared" si="1"/>
        <v>42000.78400418863</v>
      </c>
      <c r="AH8" s="25">
        <f t="shared" ref="AH8" si="110">E8/$AE8/$AF$3</f>
        <v>5464.4042365653804</v>
      </c>
      <c r="AI8" s="25">
        <f t="shared" ref="AI8" si="111">F8/$AE8/$AF$3</f>
        <v>432.83990541588958</v>
      </c>
      <c r="AJ8" s="25">
        <f t="shared" ref="AJ8" si="112">G8/$AE8/$AF$3</f>
        <v>3169.1140705175699</v>
      </c>
      <c r="AK8" s="25">
        <f t="shared" ref="AK8" si="113">H8/$AE8/$AF$3</f>
        <v>366.0483229081226</v>
      </c>
      <c r="AL8" s="25">
        <f t="shared" ref="AL8" si="114">I8/$AE8/$AF$3</f>
        <v>2034.4415588247966</v>
      </c>
      <c r="AM8" s="25">
        <f t="shared" ref="AM8" si="115">J8/$AE8/$AF$3</f>
        <v>0</v>
      </c>
      <c r="AN8" s="25">
        <f t="shared" ref="AN8" si="116">K8/$AE8/$AF$3</f>
        <v>16.823188907872215</v>
      </c>
      <c r="AO8" s="25">
        <f t="shared" si="9"/>
        <v>751.80099987677841</v>
      </c>
      <c r="AP8" s="25">
        <f t="shared" ref="AP8" si="117">M8/$AE8/$AF$3</f>
        <v>258.84190929475199</v>
      </c>
      <c r="AQ8" s="25">
        <f t="shared" ref="AQ8" si="118">N8/$AE8/$AF$3</f>
        <v>39.450660702201368</v>
      </c>
      <c r="AR8" s="25">
        <f t="shared" ref="AR8" si="119">O8/$AE8/$AF$3</f>
        <v>30.095616492453757</v>
      </c>
      <c r="AS8" s="25">
        <f t="shared" si="13"/>
        <v>328.38818648940708</v>
      </c>
      <c r="AT8" s="39">
        <f t="shared" si="14"/>
        <v>60.886708612019802</v>
      </c>
      <c r="AU8" s="25">
        <f t="shared" ref="AU8" si="120">Q8/$AE8/$AF$3</f>
        <v>29349.3399053434</v>
      </c>
      <c r="AV8" s="25">
        <f t="shared" ref="AV8" si="121">R8/$AE8/$AF$3</f>
        <v>5448.7179094915646</v>
      </c>
      <c r="AW8" s="25">
        <f t="shared" ref="AW8" si="122">S8/$AE8/$AF$3</f>
        <v>64.147409208225625</v>
      </c>
      <c r="AX8" s="14">
        <f t="shared" si="18"/>
        <v>3220.0206475631189</v>
      </c>
      <c r="AY8" s="25">
        <f t="shared" si="19"/>
        <v>1829.7431442108727</v>
      </c>
      <c r="AZ8" s="25">
        <f t="shared" ref="AZ8" si="123">V8/$AE8/$AF$3</f>
        <v>10712.948052287566</v>
      </c>
      <c r="BA8" s="25">
        <f t="shared" ref="BA8" si="124">W8/$AE8/$AF$3</f>
        <v>3144.3889427945523</v>
      </c>
      <c r="BB8" s="25">
        <f t="shared" ref="BB8" si="125">X8/$AE8/$AF$3</f>
        <v>111.51269859233913</v>
      </c>
      <c r="BC8" s="25">
        <f t="shared" ref="BC8" si="126">Y8/$AE8/$AF$3</f>
        <v>352.01085019741191</v>
      </c>
      <c r="BD8" s="25">
        <f t="shared" ref="BD8" si="127">Z8/$AE8/$AF$3</f>
        <v>0</v>
      </c>
      <c r="BE8" s="25">
        <f t="shared" si="25"/>
        <v>37376.931978796536</v>
      </c>
      <c r="BF8" s="25">
        <f t="shared" ref="BF8" si="128">AB8/$AE8/$AF$3</f>
        <v>29070.332777344283</v>
      </c>
      <c r="BG8" s="25">
        <f t="shared" ref="BG8" si="129">AC8/$AE8/$AF$3</f>
        <v>38266.408101462119</v>
      </c>
      <c r="BH8" s="32"/>
      <c r="BI8" s="38">
        <f t="shared" si="28"/>
        <v>0.97675569339282731</v>
      </c>
      <c r="BJ8" s="38">
        <f t="shared" si="29"/>
        <v>0.75968281894305978</v>
      </c>
      <c r="BK8" s="36">
        <f t="shared" si="30"/>
        <v>10.7868595289639</v>
      </c>
      <c r="BL8" s="37">
        <f t="shared" si="31"/>
        <v>4235.1995201546288</v>
      </c>
      <c r="BM8" s="37">
        <f t="shared" si="81"/>
        <v>6652.5125907954198</v>
      </c>
      <c r="BN8" s="13">
        <f t="shared" si="107"/>
        <v>4601.2478430627516</v>
      </c>
      <c r="BO8" s="37">
        <f t="shared" ref="BO8:BO13" si="130">AH8</f>
        <v>5464.4042365653804</v>
      </c>
      <c r="BP8" s="37">
        <f t="shared" si="83"/>
        <v>19321.741231647498</v>
      </c>
      <c r="BQ8" s="38"/>
      <c r="BR8" s="38">
        <f t="shared" si="84"/>
        <v>1.290235373932483</v>
      </c>
      <c r="BS8" s="38">
        <f t="shared" si="109"/>
        <v>4.5621796894570048</v>
      </c>
      <c r="BT8" s="38">
        <f t="shared" si="85"/>
        <v>0.82140456887312996</v>
      </c>
      <c r="BU8" s="38">
        <f t="shared" si="86"/>
        <v>0.61721847133946439</v>
      </c>
      <c r="BV8" s="15"/>
      <c r="BW8" s="32"/>
      <c r="BX8" s="32"/>
    </row>
    <row r="9" spans="1:76" x14ac:dyDescent="0.25">
      <c r="A9" s="13">
        <v>2012</v>
      </c>
      <c r="B9" s="13"/>
      <c r="C9" s="13"/>
      <c r="D9" s="13">
        <v>52750504147.269997</v>
      </c>
      <c r="E9" s="13">
        <v>6015352984.4300003</v>
      </c>
      <c r="F9" s="13">
        <v>10758914.85</v>
      </c>
      <c r="G9" s="13">
        <v>4592445168.8699999</v>
      </c>
      <c r="H9" s="13">
        <v>295272584.07999998</v>
      </c>
      <c r="I9" s="13">
        <v>3705223695.8400002</v>
      </c>
      <c r="J9" s="13"/>
      <c r="K9" s="13"/>
      <c r="L9" s="13">
        <f t="shared" si="37"/>
        <v>591948888.94999981</v>
      </c>
      <c r="M9" s="13">
        <v>247605188.27000001</v>
      </c>
      <c r="N9" s="13">
        <v>37738047.509999998</v>
      </c>
      <c r="O9" s="13">
        <v>28789120</v>
      </c>
      <c r="P9" s="13">
        <f t="shared" si="0"/>
        <v>314132355.78000003</v>
      </c>
      <c r="Q9" s="13">
        <v>49707916242.029999</v>
      </c>
      <c r="R9" s="13">
        <v>3731158149.9899998</v>
      </c>
      <c r="S9" s="13">
        <v>25145685.449999999</v>
      </c>
      <c r="T9" s="13"/>
      <c r="U9" s="13">
        <v>1801974974.8900001</v>
      </c>
      <c r="V9" s="13">
        <v>450658434.06999999</v>
      </c>
      <c r="W9" s="13">
        <v>8823069.3699999992</v>
      </c>
      <c r="X9" s="48">
        <v>430712666.01999998</v>
      </c>
      <c r="Y9" s="48">
        <v>70250000</v>
      </c>
      <c r="Z9" s="48">
        <v>0</v>
      </c>
      <c r="AA9" s="13">
        <v>33341145472.009998</v>
      </c>
      <c r="AB9" s="13">
        <v>26266952249.82</v>
      </c>
      <c r="AC9" s="13">
        <v>38123343412.650002</v>
      </c>
      <c r="AE9" s="30">
        <v>0.80649196902634668</v>
      </c>
      <c r="AF9" s="31"/>
      <c r="AG9" s="25">
        <f t="shared" si="1"/>
        <v>65407.35205454567</v>
      </c>
      <c r="AH9" s="25">
        <f t="shared" ref="AH9" si="131">E9/$AE9/$AF$3</f>
        <v>7458.6644572445693</v>
      </c>
      <c r="AI9" s="25">
        <f t="shared" ref="AI9" si="132">F9/$AE9/$AF$3</f>
        <v>13.340386839795704</v>
      </c>
      <c r="AJ9" s="25">
        <f t="shared" ref="AJ9" si="133">G9/$AE9/$AF$3</f>
        <v>5694.347055202943</v>
      </c>
      <c r="AK9" s="25">
        <f t="shared" ref="AK9" si="134">H9/$AE9/$AF$3</f>
        <v>366.11968304715253</v>
      </c>
      <c r="AL9" s="25">
        <f t="shared" ref="AL9" si="135">I9/$AE9/$AF$3</f>
        <v>4594.2474793806123</v>
      </c>
      <c r="AM9" s="25">
        <f t="shared" ref="AM9" si="136">J9/$AE9/$AF$3</f>
        <v>0</v>
      </c>
      <c r="AN9" s="25">
        <f t="shared" ref="AN9" si="137">K9/$AE9/$AF$3</f>
        <v>0</v>
      </c>
      <c r="AO9" s="25">
        <f t="shared" si="9"/>
        <v>733.97989277517763</v>
      </c>
      <c r="AP9" s="25">
        <f t="shared" ref="AP9" si="138">M9/$AE9/$AF$3</f>
        <v>307.015069931727</v>
      </c>
      <c r="AQ9" s="25">
        <f t="shared" ref="AQ9" si="139">N9/$AE9/$AF$3</f>
        <v>46.792837324294744</v>
      </c>
      <c r="AR9" s="25">
        <f t="shared" ref="AR9" si="140">O9/$AE9/$AF$3</f>
        <v>35.696722479154047</v>
      </c>
      <c r="AS9" s="25">
        <f t="shared" si="13"/>
        <v>389.5046297351758</v>
      </c>
      <c r="AT9" s="39">
        <f t="shared" si="14"/>
        <v>91.182632941050997</v>
      </c>
      <c r="AU9" s="25">
        <f t="shared" ref="AU9" si="141">Q9/$AE9/$AF$3</f>
        <v>61634.731839972148</v>
      </c>
      <c r="AV9" s="25">
        <f t="shared" ref="AV9" si="142">R9/$AE9/$AF$3</f>
        <v>4626.4045933334137</v>
      </c>
      <c r="AW9" s="25">
        <f t="shared" ref="AW9" si="143">S9/$AE9/$AF$3</f>
        <v>31.17908970669308</v>
      </c>
      <c r="AX9" s="14">
        <f t="shared" si="18"/>
        <v>7752.1824249801239</v>
      </c>
      <c r="AY9" s="25">
        <f t="shared" si="19"/>
        <v>2234.3371590735983</v>
      </c>
      <c r="AZ9" s="25">
        <f t="shared" ref="AZ9" si="144">V9/$AE9/$AF$3</f>
        <v>558.78849558051547</v>
      </c>
      <c r="BA9" s="25">
        <f t="shared" ref="BA9" si="145">W9/$AE9/$AF$3</f>
        <v>10.940058560845712</v>
      </c>
      <c r="BB9" s="25">
        <f t="shared" ref="BB9" si="146">X9/$AE9/$AF$3</f>
        <v>534.05698080290415</v>
      </c>
      <c r="BC9" s="25">
        <f t="shared" ref="BC9" si="147">Y9/$AE9/$AF$3</f>
        <v>87.105641094989082</v>
      </c>
      <c r="BD9" s="25">
        <f t="shared" ref="BD9:BD10" si="148">Z9/$AE9/$AF$3</f>
        <v>0</v>
      </c>
      <c r="BE9" s="25">
        <f t="shared" si="25"/>
        <v>41340.951618230931</v>
      </c>
      <c r="BF9" s="25">
        <f t="shared" ref="BF9" si="149">AB9/$AE9/$AF$3</f>
        <v>32569.390965580595</v>
      </c>
      <c r="BG9" s="25">
        <f t="shared" ref="BG9" si="150">AC9/$AE9/$AF$3</f>
        <v>47270.580336559535</v>
      </c>
      <c r="BH9" s="32"/>
      <c r="BI9" s="38">
        <f t="shared" si="28"/>
        <v>0.87455984935851172</v>
      </c>
      <c r="BJ9" s="38">
        <f t="shared" si="29"/>
        <v>0.68899917736764282</v>
      </c>
      <c r="BK9" s="36">
        <f t="shared" si="30"/>
        <v>8.5433950999635666</v>
      </c>
      <c r="BL9" s="37">
        <f>AI8+AO8+AT9+AX9</f>
        <v>9028.0059632138436</v>
      </c>
      <c r="BM9" s="37">
        <f t="shared" si="81"/>
        <v>13988.373125641609</v>
      </c>
      <c r="BN9" s="13">
        <f t="shared" si="107"/>
        <v>9394.1256462609963</v>
      </c>
      <c r="BO9" s="37">
        <f t="shared" si="130"/>
        <v>7458.6644572445693</v>
      </c>
      <c r="BP9" s="37">
        <f t="shared" si="83"/>
        <v>8028.3930113859305</v>
      </c>
      <c r="BQ9" s="38"/>
      <c r="BR9" s="38">
        <f t="shared" si="84"/>
        <v>0.82616964229268064</v>
      </c>
      <c r="BS9" s="38">
        <f t="shared" si="109"/>
        <v>0.88927644089946245</v>
      </c>
      <c r="BT9" s="38">
        <f t="shared" si="85"/>
        <v>0.53320456855503418</v>
      </c>
      <c r="BU9" s="38">
        <f t="shared" si="86"/>
        <v>0.20980262872070227</v>
      </c>
      <c r="BV9" s="15"/>
      <c r="BW9" s="32"/>
      <c r="BX9" s="32"/>
    </row>
    <row r="10" spans="1:76" x14ac:dyDescent="0.25">
      <c r="A10" s="13">
        <v>2013</v>
      </c>
      <c r="B10" s="13"/>
      <c r="C10" s="13"/>
      <c r="D10" s="13">
        <v>60494065660.510002</v>
      </c>
      <c r="E10" s="13">
        <v>6416537230.0600004</v>
      </c>
      <c r="F10" s="13">
        <v>5228926.43</v>
      </c>
      <c r="G10" s="13">
        <v>9731417419.5499992</v>
      </c>
      <c r="H10" s="13">
        <v>661488147.37</v>
      </c>
      <c r="I10" s="13">
        <v>6064867790.5699997</v>
      </c>
      <c r="J10" s="13">
        <v>3636008</v>
      </c>
      <c r="K10" s="13">
        <v>164990.19</v>
      </c>
      <c r="L10" s="13">
        <f t="shared" si="37"/>
        <v>3001260483.4199986</v>
      </c>
      <c r="M10" s="13">
        <v>281811549</v>
      </c>
      <c r="N10" s="13">
        <v>42883837.280000001</v>
      </c>
      <c r="O10" s="13">
        <v>29686190.02</v>
      </c>
      <c r="P10" s="13">
        <f t="shared" si="0"/>
        <v>354381576.29999995</v>
      </c>
      <c r="Q10" s="13">
        <v>55492991951</v>
      </c>
      <c r="R10" s="13">
        <v>3583711090.5</v>
      </c>
      <c r="S10" s="13">
        <v>63648569.43</v>
      </c>
      <c r="T10" s="13"/>
      <c r="U10" s="13">
        <v>1806530447.27</v>
      </c>
      <c r="V10" s="13">
        <v>472188852.13999999</v>
      </c>
      <c r="W10" s="13">
        <v>7509819.2400000002</v>
      </c>
      <c r="X10" s="48">
        <v>554450341.65999997</v>
      </c>
      <c r="Y10" s="48">
        <v>348800000</v>
      </c>
      <c r="Z10" s="48">
        <v>243600</v>
      </c>
      <c r="AA10" s="13">
        <v>39729448799.940002</v>
      </c>
      <c r="AB10" s="13">
        <v>29430536948.27</v>
      </c>
      <c r="AC10" s="13">
        <v>48311027087.480003</v>
      </c>
      <c r="AE10" s="30">
        <v>0.85249875530968389</v>
      </c>
      <c r="AF10" s="31"/>
      <c r="AG10" s="25">
        <f t="shared" si="1"/>
        <v>70960.884439689951</v>
      </c>
      <c r="AH10" s="25">
        <f t="shared" ref="AH10" si="151">E10/$AE10/$AF$3</f>
        <v>7526.7408780310652</v>
      </c>
      <c r="AI10" s="25">
        <f t="shared" ref="AI10" si="152">F10/$AE10/$AF$3</f>
        <v>6.1336469964704028</v>
      </c>
      <c r="AJ10" s="25">
        <f t="shared" ref="AJ10" si="153">G10/$AE10/$AF$3</f>
        <v>11415.169064985796</v>
      </c>
      <c r="AK10" s="25">
        <f t="shared" ref="AK10" si="154">H10/$AE10/$AF$3</f>
        <v>775.94030871013274</v>
      </c>
      <c r="AL10" s="25">
        <f t="shared" ref="AL10" si="155">I10/$AE10/$AF$3</f>
        <v>7114.2248041955663</v>
      </c>
      <c r="AM10" s="25">
        <f t="shared" ref="AM10" si="156">J10/$AE10/$AF$3</f>
        <v>4.2651182507347611</v>
      </c>
      <c r="AN10" s="25">
        <f t="shared" ref="AN10:AS11" si="157">K10/$AE10/$AF$3</f>
        <v>0.19353716233880558</v>
      </c>
      <c r="AO10" s="25">
        <f t="shared" si="157"/>
        <v>3520.5452966670227</v>
      </c>
      <c r="AP10" s="25">
        <f t="shared" si="157"/>
        <v>330.57121461441596</v>
      </c>
      <c r="AQ10" s="25">
        <f t="shared" si="157"/>
        <v>50.303694888588737</v>
      </c>
      <c r="AR10" s="25">
        <f t="shared" si="157"/>
        <v>34.822561129976094</v>
      </c>
      <c r="AS10" s="25">
        <f t="shared" si="157"/>
        <v>415.69747063298075</v>
      </c>
      <c r="AT10" s="39">
        <f t="shared" si="14"/>
        <v>87.227993905408809</v>
      </c>
      <c r="AU10" s="25">
        <f t="shared" ref="AU10" si="158">Q10/$AE10/$AF$3</f>
        <v>65094.513751918945</v>
      </c>
      <c r="AV10" s="25">
        <f t="shared" ref="AV10" si="159">R10/$AE10/$AF$3</f>
        <v>4203.7728127804239</v>
      </c>
      <c r="AW10" s="25">
        <f t="shared" ref="AW10" si="160">S10/$AE10/$AF$3</f>
        <v>74.661187519128561</v>
      </c>
      <c r="AX10" s="14">
        <f>(AU10+(AV10-AW10))/BK10</f>
        <v>7262.7793035600889</v>
      </c>
      <c r="AY10" s="25">
        <f t="shared" si="19"/>
        <v>2119.1003928372288</v>
      </c>
      <c r="AZ10" s="25">
        <f t="shared" ref="AZ10" si="161">V10/$AE10/$AF$3</f>
        <v>553.88802528922145</v>
      </c>
      <c r="BA10" s="25">
        <f t="shared" ref="BA10" si="162">W10/$AE10/$AF$3</f>
        <v>8.8091849908589452</v>
      </c>
      <c r="BB10" s="25">
        <f t="shared" ref="BB10" si="163">X10/$AE10/$AF$3</f>
        <v>650.38258203507519</v>
      </c>
      <c r="BC10" s="25">
        <f t="shared" ref="BC10" si="164">Y10/$AE10/$AF$3</f>
        <v>409.15015749588139</v>
      </c>
      <c r="BD10" s="25">
        <f t="shared" si="148"/>
        <v>0.28574821779242177</v>
      </c>
      <c r="BE10" s="25">
        <f t="shared" si="25"/>
        <v>46603.527046215611</v>
      </c>
      <c r="BF10" s="25">
        <f t="shared" ref="BF10" si="165">AB10/$AE10/$AF$3</f>
        <v>34522.674390977714</v>
      </c>
      <c r="BG10" s="25">
        <f t="shared" ref="BG10" si="166">AC10/$AE10/$AF$3</f>
        <v>56669.909236325213</v>
      </c>
      <c r="BH10" s="32"/>
      <c r="BI10" s="38">
        <f t="shared" si="28"/>
        <v>0.82236812576969709</v>
      </c>
      <c r="BJ10" s="38">
        <f t="shared" si="29"/>
        <v>0.60918880683240628</v>
      </c>
      <c r="BK10" s="36">
        <f t="shared" si="30"/>
        <v>9.5312858182607894</v>
      </c>
      <c r="BL10" s="37">
        <f t="shared" si="31"/>
        <v>8097.3275770804712</v>
      </c>
      <c r="BM10" s="37">
        <f t="shared" si="81"/>
        <v>15991.951345399244</v>
      </c>
      <c r="BN10" s="13">
        <f t="shared" si="107"/>
        <v>8873.267885790603</v>
      </c>
      <c r="BO10" s="37">
        <f t="shared" si="130"/>
        <v>7526.7408780310652</v>
      </c>
      <c r="BP10" s="37">
        <f t="shared" si="83"/>
        <v>8089.4380883111453</v>
      </c>
      <c r="BQ10" s="38"/>
      <c r="BR10" s="38">
        <f t="shared" si="84"/>
        <v>0.92953394887166785</v>
      </c>
      <c r="BS10" s="38">
        <f t="shared" si="109"/>
        <v>0.99902566758054134</v>
      </c>
      <c r="BT10" s="38">
        <f t="shared" si="85"/>
        <v>0.47065806513952707</v>
      </c>
      <c r="BU10" s="38">
        <f t="shared" si="86"/>
        <v>0.17113050084673265</v>
      </c>
      <c r="BV10" s="15"/>
      <c r="BW10" s="32"/>
      <c r="BX10" s="32"/>
    </row>
    <row r="11" spans="1:76" x14ac:dyDescent="0.25">
      <c r="A11" s="13">
        <v>2014</v>
      </c>
      <c r="B11" s="213">
        <f>C11/G11</f>
        <v>1.5687591400570376E-2</v>
      </c>
      <c r="C11" s="13">
        <v>226255642.90000001</v>
      </c>
      <c r="D11" s="13">
        <v>61326983442.139999</v>
      </c>
      <c r="E11" s="13">
        <v>6766729852.3000002</v>
      </c>
      <c r="F11" s="13">
        <v>5844265.8300000001</v>
      </c>
      <c r="G11" s="13">
        <v>14422586432.98</v>
      </c>
      <c r="H11" s="13">
        <v>735256928.50999999</v>
      </c>
      <c r="I11" s="13">
        <v>10357288879.76</v>
      </c>
      <c r="J11" s="13">
        <v>4259886.68</v>
      </c>
      <c r="K11" s="13">
        <v>822108.72</v>
      </c>
      <c r="L11" s="13">
        <f t="shared" ref="L11:L14" si="167">G11-H11-I11-K11-J11</f>
        <v>3324958629.3099995</v>
      </c>
      <c r="M11" s="13">
        <v>304103904.26999998</v>
      </c>
      <c r="N11" s="13">
        <v>46250452.100000001</v>
      </c>
      <c r="O11" s="13">
        <v>31890796.5</v>
      </c>
      <c r="P11" s="13">
        <f t="shared" si="0"/>
        <v>382245152.87</v>
      </c>
      <c r="Q11" s="13">
        <v>57374774896.660004</v>
      </c>
      <c r="R11" s="13">
        <v>4866328027.8699999</v>
      </c>
      <c r="S11" s="13">
        <v>63846347.530000001</v>
      </c>
      <c r="T11" s="9"/>
      <c r="U11" s="13">
        <v>1985329585.5699999</v>
      </c>
      <c r="V11" s="13">
        <v>455542154.31999999</v>
      </c>
      <c r="W11" s="13">
        <v>10284362.41</v>
      </c>
      <c r="X11" s="48">
        <v>467352741</v>
      </c>
      <c r="Y11" s="48">
        <v>1096820872.1700001</v>
      </c>
      <c r="Z11" s="48">
        <v>243600</v>
      </c>
      <c r="AA11" s="13">
        <v>40659593580</v>
      </c>
      <c r="AB11" s="13">
        <v>28134342739.34</v>
      </c>
      <c r="AC11" s="13">
        <v>58893599584.690002</v>
      </c>
      <c r="AE11" s="30">
        <v>0.90165436723034109</v>
      </c>
      <c r="AF11" s="31"/>
      <c r="AG11" s="25">
        <f t="shared" si="1"/>
        <v>68016.06654501248</v>
      </c>
      <c r="AH11" s="25">
        <f>E11/$AE11/$AF$3</f>
        <v>7504.7935198114974</v>
      </c>
      <c r="AI11" s="25">
        <f t="shared" ref="AI11:AM14" si="168">F11/$AE11/$AF$3</f>
        <v>6.4817141050978737</v>
      </c>
      <c r="AJ11" s="25">
        <f>G11/$AE11/$AF$3</f>
        <v>15995.692980762255</v>
      </c>
      <c r="AK11" s="25">
        <f t="shared" si="168"/>
        <v>815.45318830820634</v>
      </c>
      <c r="AL11" s="25">
        <f t="shared" si="168"/>
        <v>11486.98354511943</v>
      </c>
      <c r="AM11" s="25">
        <f t="shared" si="168"/>
        <v>4.7245228713141119</v>
      </c>
      <c r="AN11" s="25">
        <f t="shared" si="157"/>
        <v>0.91177811573775691</v>
      </c>
      <c r="AO11" s="25">
        <f t="shared" si="157"/>
        <v>3687.6199463475664</v>
      </c>
      <c r="AP11" s="25">
        <f t="shared" si="157"/>
        <v>337.27325605279538</v>
      </c>
      <c r="AQ11" s="25">
        <f t="shared" si="157"/>
        <v>51.295101294823134</v>
      </c>
      <c r="AR11" s="25">
        <f t="shared" si="157"/>
        <v>35.369203165910051</v>
      </c>
      <c r="AS11" s="25">
        <f t="shared" si="157"/>
        <v>423.93756051352852</v>
      </c>
      <c r="AT11" s="39">
        <f>SUM(AP11:AS11)/BK11</f>
        <v>83.254313845204322</v>
      </c>
      <c r="AU11" s="25">
        <f t="shared" ref="AU11:AU12" si="169">Q11/$AE11/$AF$3</f>
        <v>63632.781009979582</v>
      </c>
      <c r="AV11" s="25">
        <f t="shared" ref="AV11:AV12" si="170">R11/$AE11/$AF$3</f>
        <v>5397.1102505920917</v>
      </c>
      <c r="AW11" s="25">
        <f t="shared" ref="AW11:AW12" si="171">S11/$AE11/$AF$3</f>
        <v>70.810223795754652</v>
      </c>
      <c r="AX11" s="14">
        <f t="shared" si="18"/>
        <v>6771.2105624212691</v>
      </c>
      <c r="AY11" s="25">
        <f t="shared" si="19"/>
        <v>2201.8743076334681</v>
      </c>
      <c r="AZ11" s="25">
        <f t="shared" ref="AZ11:BA11" si="172">V11/$AE11/$AF$3</f>
        <v>505.2292440165433</v>
      </c>
      <c r="BA11" s="25">
        <f t="shared" si="172"/>
        <v>11.406102808098201</v>
      </c>
      <c r="BB11" s="25">
        <f t="shared" ref="BB11" si="173">X11/$AE11/$AF$3</f>
        <v>518.32804008435278</v>
      </c>
      <c r="BC11" s="25">
        <f t="shared" ref="BC11" si="174">Y11/$AE11/$AF$3</f>
        <v>1216.4537898697949</v>
      </c>
      <c r="BD11" s="25">
        <f t="shared" ref="BD11" si="175">Z11/$AE11/$AF$3</f>
        <v>0.27017004392523364</v>
      </c>
      <c r="BE11" s="25">
        <f t="shared" si="25"/>
        <v>45094.434250783037</v>
      </c>
      <c r="BF11" s="25">
        <f t="shared" ref="BF11:BG11" si="176">AB11/$AE11/$AF$3</f>
        <v>31203.023865743293</v>
      </c>
      <c r="BG11" s="25">
        <f t="shared" si="176"/>
        <v>65317.267597335063</v>
      </c>
      <c r="BH11" s="32"/>
      <c r="BI11" s="38">
        <f t="shared" si="28"/>
        <v>0.69039070232972954</v>
      </c>
      <c r="BJ11" s="38">
        <f t="shared" si="29"/>
        <v>0.47771477610028457</v>
      </c>
      <c r="BK11" s="36">
        <f t="shared" si="30"/>
        <v>10.184158416145507</v>
      </c>
      <c r="BL11" s="37">
        <f t="shared" si="31"/>
        <v>10381.143819929966</v>
      </c>
      <c r="BM11" s="37">
        <f t="shared" si="81"/>
        <v>22689.216854344653</v>
      </c>
      <c r="BN11" s="13">
        <f t="shared" si="107"/>
        <v>11196.597008238172</v>
      </c>
      <c r="BO11" s="37">
        <f t="shared" si="130"/>
        <v>7504.7935198114974</v>
      </c>
      <c r="BP11" s="37">
        <f t="shared" si="83"/>
        <v>8021.4288666361381</v>
      </c>
      <c r="BQ11" s="38"/>
      <c r="BR11" s="38">
        <f t="shared" si="84"/>
        <v>0.72292549356686653</v>
      </c>
      <c r="BS11" s="38">
        <f t="shared" si="109"/>
        <v>0.77269220095346414</v>
      </c>
      <c r="BT11" s="38">
        <f t="shared" si="85"/>
        <v>0.33076476671668109</v>
      </c>
      <c r="BU11" s="38">
        <f t="shared" si="86"/>
        <v>0.14154652750871941</v>
      </c>
      <c r="BV11" s="15"/>
      <c r="BW11" s="32"/>
      <c r="BX11" s="32"/>
    </row>
    <row r="12" spans="1:76" s="12" customFormat="1" x14ac:dyDescent="0.25">
      <c r="A12" s="13">
        <v>2015</v>
      </c>
      <c r="B12" s="13"/>
      <c r="C12" s="13"/>
      <c r="D12" s="13">
        <v>43608711627.18</v>
      </c>
      <c r="E12" s="13">
        <v>1311026218.8599999</v>
      </c>
      <c r="F12" s="13">
        <v>13781110.970000001</v>
      </c>
      <c r="G12" s="13">
        <v>18523770736.48</v>
      </c>
      <c r="H12" s="13">
        <v>771106639.11000001</v>
      </c>
      <c r="I12" s="13">
        <v>9234745623.7700005</v>
      </c>
      <c r="J12" s="13">
        <v>4441091.75</v>
      </c>
      <c r="K12" s="13">
        <v>264081.48</v>
      </c>
      <c r="L12" s="13">
        <f t="shared" si="167"/>
        <v>8513213300.3699989</v>
      </c>
      <c r="M12" s="13">
        <v>359914375.23000002</v>
      </c>
      <c r="N12" s="13">
        <v>54935398.18</v>
      </c>
      <c r="O12" s="13">
        <v>36159819.5</v>
      </c>
      <c r="P12" s="13">
        <f t="shared" si="0"/>
        <v>451009592.91000003</v>
      </c>
      <c r="Q12" s="13">
        <v>40871795760.230003</v>
      </c>
      <c r="R12" s="13">
        <v>4721470330</v>
      </c>
      <c r="S12" s="13">
        <v>0</v>
      </c>
      <c r="U12" s="13">
        <v>1626448364.45</v>
      </c>
      <c r="V12" s="13">
        <v>402958380.29000002</v>
      </c>
      <c r="W12" s="13">
        <v>9710414.1199999992</v>
      </c>
      <c r="X12" s="48">
        <v>850393944.75999999</v>
      </c>
      <c r="Y12" s="48">
        <v>1043336374.72</v>
      </c>
      <c r="Z12" s="48">
        <v>280499.95</v>
      </c>
      <c r="AA12" s="13">
        <v>36368083807.440002</v>
      </c>
      <c r="AB12" s="13">
        <v>22638428069.700001</v>
      </c>
      <c r="AC12" s="13">
        <v>63403869160.669998</v>
      </c>
      <c r="AE12" s="30">
        <v>0.93852880062413591</v>
      </c>
      <c r="AF12" s="31"/>
      <c r="AG12" s="25">
        <f t="shared" si="1"/>
        <v>46464.969000609832</v>
      </c>
      <c r="AH12" s="25">
        <f>E12/$AE12/$AF$3</f>
        <v>1396.8950318713155</v>
      </c>
      <c r="AI12" s="25">
        <f t="shared" ref="AI12:AL14" si="177">F12/$AE12/$AF$3</f>
        <v>14.683737953310919</v>
      </c>
      <c r="AJ12" s="25">
        <f t="shared" si="177"/>
        <v>19737.029619295015</v>
      </c>
      <c r="AK12" s="25">
        <f t="shared" si="177"/>
        <v>821.61212164954588</v>
      </c>
      <c r="AL12" s="25">
        <f t="shared" si="177"/>
        <v>9839.5974823881315</v>
      </c>
      <c r="AM12" s="25">
        <f t="shared" si="168"/>
        <v>4.731971727502243</v>
      </c>
      <c r="AN12" s="25">
        <f t="shared" ref="AN12:AN14" si="178">K12/$AE12/$AF$3</f>
        <v>0.28137813120319993</v>
      </c>
      <c r="AO12" s="25">
        <f t="shared" ref="AO12:AS14" si="179">L12/$AE12/$AF$3</f>
        <v>9070.8066653986352</v>
      </c>
      <c r="AP12" s="25">
        <f t="shared" si="179"/>
        <v>383.48783222278473</v>
      </c>
      <c r="AQ12" s="25">
        <f t="shared" si="179"/>
        <v>58.533524110786082</v>
      </c>
      <c r="AR12" s="25">
        <f t="shared" si="179"/>
        <v>38.528193781536771</v>
      </c>
      <c r="AS12" s="25">
        <f t="shared" si="179"/>
        <v>480.54955011510759</v>
      </c>
      <c r="AT12" s="39">
        <f>SUM(AP12:AS12)/BK12</f>
        <v>166.14287572998921</v>
      </c>
      <c r="AU12" s="25">
        <f t="shared" si="169"/>
        <v>43548.792251286948</v>
      </c>
      <c r="AV12" s="25">
        <f t="shared" si="170"/>
        <v>5030.7143764369839</v>
      </c>
      <c r="AW12" s="25">
        <f t="shared" si="171"/>
        <v>0</v>
      </c>
      <c r="AX12" s="14">
        <f>(AU12+(AV12-AW12))/BK12</f>
        <v>8397.8217550519184</v>
      </c>
      <c r="AY12" s="25">
        <f t="shared" si="19"/>
        <v>1732.9765089450502</v>
      </c>
      <c r="AZ12" s="25">
        <f t="shared" ref="AZ12:BA14" si="180">V12/$AE12/$AF$3</f>
        <v>429.35110784243017</v>
      </c>
      <c r="BA12" s="25">
        <f t="shared" si="180"/>
        <v>10.346421029959258</v>
      </c>
      <c r="BB12" s="25">
        <f t="shared" ref="BB12" si="181">X12/$AE12/$AF$3</f>
        <v>906.0925399353489</v>
      </c>
      <c r="BC12" s="25">
        <f t="shared" ref="BC12" si="182">Y12/$AE12/$AF$3</f>
        <v>1111.672198046736</v>
      </c>
      <c r="BD12" s="25">
        <f t="shared" ref="BD12" si="183">Z12/$AE12/$AF$3</f>
        <v>0.29887196835458146</v>
      </c>
      <c r="BE12" s="25">
        <f t="shared" si="25"/>
        <v>38750.098860316997</v>
      </c>
      <c r="BF12" s="25">
        <f t="shared" ref="BF12:BG14" si="184">AB12/$AE12/$AF$3</f>
        <v>24121.186323365997</v>
      </c>
      <c r="BG12" s="25">
        <f t="shared" si="184"/>
        <v>67556.657950726134</v>
      </c>
      <c r="BH12" s="31"/>
      <c r="BI12" s="38">
        <f t="shared" si="28"/>
        <v>0.5735940769684047</v>
      </c>
      <c r="BJ12" s="38">
        <f t="shared" si="29"/>
        <v>0.35705120790550787</v>
      </c>
      <c r="BK12" s="36">
        <f t="shared" si="30"/>
        <v>5.7847746766594232</v>
      </c>
      <c r="BL12" s="37">
        <f>AI11+AO11+AT12+AX12</f>
        <v>12258.066291234572</v>
      </c>
      <c r="BM12" s="37">
        <f t="shared" si="81"/>
        <v>22924.289245130953</v>
      </c>
      <c r="BN12" s="13">
        <f t="shared" si="107"/>
        <v>13079.678412884119</v>
      </c>
      <c r="BO12" s="37">
        <f t="shared" si="130"/>
        <v>1396.8950318713155</v>
      </c>
      <c r="BP12" s="37">
        <f t="shared" si="83"/>
        <v>1836.5925607437048</v>
      </c>
      <c r="BQ12" s="38"/>
      <c r="BR12" s="38">
        <f t="shared" si="84"/>
        <v>0.11395720978195388</v>
      </c>
      <c r="BS12" s="38">
        <f t="shared" si="109"/>
        <v>0.14982726615347192</v>
      </c>
      <c r="BT12" s="38">
        <f t="shared" si="85"/>
        <v>6.0935151224721686E-2</v>
      </c>
      <c r="BU12" s="38">
        <f t="shared" si="86"/>
        <v>2.811802496188064E-2</v>
      </c>
      <c r="BV12" s="15"/>
      <c r="BW12" s="31"/>
      <c r="BX12" s="31"/>
    </row>
    <row r="13" spans="1:76" s="13" customFormat="1" x14ac:dyDescent="0.25">
      <c r="A13" s="13">
        <v>2016</v>
      </c>
      <c r="D13" s="13">
        <v>31386455694.540001</v>
      </c>
      <c r="E13" s="13">
        <v>254289573.00999999</v>
      </c>
      <c r="F13" s="13">
        <v>4672560.97</v>
      </c>
      <c r="G13" s="13">
        <v>21260029943.880001</v>
      </c>
      <c r="H13" s="13">
        <v>799100799.66999996</v>
      </c>
      <c r="I13" s="13">
        <v>10112094266.92</v>
      </c>
      <c r="J13" s="13">
        <v>4597115.4400000004</v>
      </c>
      <c r="K13" s="13">
        <v>272806.92</v>
      </c>
      <c r="L13" s="13">
        <f t="shared" si="167"/>
        <v>10343964954.930002</v>
      </c>
      <c r="M13" s="13">
        <v>403002236.06</v>
      </c>
      <c r="N13" s="13">
        <v>61140479.350000001</v>
      </c>
      <c r="O13" s="13">
        <v>41713468.640000001</v>
      </c>
      <c r="P13" s="13">
        <f t="shared" si="0"/>
        <v>505856184.05000001</v>
      </c>
      <c r="Q13" s="13">
        <v>31381610205.290001</v>
      </c>
      <c r="R13" s="13">
        <v>5374198751.1599998</v>
      </c>
      <c r="S13" s="13">
        <v>71134163</v>
      </c>
      <c r="U13" s="13">
        <v>1533604082.4300001</v>
      </c>
      <c r="V13" s="13">
        <v>384606025.94</v>
      </c>
      <c r="W13" s="13">
        <v>40775191.409999996</v>
      </c>
      <c r="X13" s="48">
        <v>261424172.11000001</v>
      </c>
      <c r="Y13" s="48">
        <v>274191697.14999998</v>
      </c>
      <c r="Z13" s="48">
        <v>69809.22</v>
      </c>
      <c r="AA13" s="13">
        <v>33100967876.099998</v>
      </c>
      <c r="AB13" s="13">
        <v>19270911710.34</v>
      </c>
      <c r="AC13" s="13">
        <v>66459759892.239998</v>
      </c>
      <c r="AD13" s="24"/>
      <c r="AE13" s="29">
        <v>0.97255080408047756</v>
      </c>
      <c r="AF13" s="28"/>
      <c r="AG13" s="25">
        <f t="shared" si="1"/>
        <v>32272.304503634758</v>
      </c>
      <c r="AH13" s="25">
        <f>E13/$AE13/$AF$3</f>
        <v>261.46662153081496</v>
      </c>
      <c r="AI13" s="25">
        <f t="shared" si="177"/>
        <v>4.8044389561918974</v>
      </c>
      <c r="AJ13" s="25">
        <f t="shared" si="177"/>
        <v>21860.071324480396</v>
      </c>
      <c r="AK13" s="25">
        <f t="shared" si="177"/>
        <v>821.65455657149937</v>
      </c>
      <c r="AL13" s="25">
        <f t="shared" si="177"/>
        <v>10397.497204766318</v>
      </c>
      <c r="AM13" s="25">
        <f t="shared" si="168"/>
        <v>4.7268640576020688</v>
      </c>
      <c r="AN13" s="25">
        <f t="shared" si="178"/>
        <v>0.28050660063762128</v>
      </c>
      <c r="AO13" s="25">
        <f t="shared" si="179"/>
        <v>10635.912192484342</v>
      </c>
      <c r="AP13" s="25">
        <f t="shared" si="179"/>
        <v>414.37653885961112</v>
      </c>
      <c r="AQ13" s="25">
        <f t="shared" si="179"/>
        <v>62.866103337199739</v>
      </c>
      <c r="AR13" s="25">
        <f t="shared" si="179"/>
        <v>42.89078623449295</v>
      </c>
      <c r="AS13" s="25">
        <f t="shared" si="179"/>
        <v>520.13342843130386</v>
      </c>
      <c r="AT13" s="39">
        <f t="shared" si="14"/>
        <v>218.05476768023632</v>
      </c>
      <c r="AU13" s="25">
        <f t="shared" ref="AU13:AW14" si="185">Q13/$AE13/$AF$3</f>
        <v>32267.322255684656</v>
      </c>
      <c r="AV13" s="25">
        <f t="shared" si="185"/>
        <v>5525.8797058331256</v>
      </c>
      <c r="AW13" s="25">
        <f t="shared" si="185"/>
        <v>73.141847913287748</v>
      </c>
      <c r="AX13" s="14">
        <f t="shared" si="18"/>
        <v>7906.6624978929713</v>
      </c>
      <c r="AY13" s="25">
        <f t="shared" si="19"/>
        <v>1576.8884010948759</v>
      </c>
      <c r="AZ13" s="25">
        <f t="shared" si="180"/>
        <v>395.46111558011137</v>
      </c>
      <c r="BA13" s="25">
        <f t="shared" si="180"/>
        <v>41.92602714318037</v>
      </c>
      <c r="BB13" s="25">
        <f t="shared" ref="BB13" si="186">X13/$AE13/$AF$3</f>
        <v>268.80258698379259</v>
      </c>
      <c r="BC13" s="25">
        <f t="shared" ref="BC13" si="187">Y13/$AE13/$AF$3</f>
        <v>281.93046162687756</v>
      </c>
      <c r="BD13" s="25">
        <f t="shared" ref="BD13" si="188">Z13/$AE13/$AF$3</f>
        <v>7.177950982828385E-2</v>
      </c>
      <c r="BE13" s="25">
        <f t="shared" si="25"/>
        <v>34035.20693954506</v>
      </c>
      <c r="BF13" s="25">
        <f t="shared" si="184"/>
        <v>19814.812377395712</v>
      </c>
      <c r="BG13" s="25">
        <f t="shared" si="184"/>
        <v>68335.514826987404</v>
      </c>
      <c r="BH13" s="33"/>
      <c r="BI13" s="38">
        <f t="shared" si="28"/>
        <v>0.49806029889020026</v>
      </c>
      <c r="BJ13" s="38">
        <f t="shared" si="29"/>
        <v>0.28996360717502556</v>
      </c>
      <c r="BK13" s="36">
        <f t="shared" si="30"/>
        <v>4.7706677910757449</v>
      </c>
      <c r="BL13" s="37">
        <f t="shared" si="31"/>
        <v>17210.207668925155</v>
      </c>
      <c r="BM13" s="37">
        <f t="shared" si="81"/>
        <v>28434.366800921205</v>
      </c>
      <c r="BN13" s="13">
        <f t="shared" si="107"/>
        <v>18031.862225496654</v>
      </c>
      <c r="BO13" s="37">
        <f t="shared" si="130"/>
        <v>261.46662153081496</v>
      </c>
      <c r="BP13" s="37">
        <f t="shared" si="83"/>
        <v>698.85376425410664</v>
      </c>
      <c r="BQ13" s="38"/>
      <c r="BR13" s="38">
        <f t="shared" si="84"/>
        <v>1.51925314650863E-2</v>
      </c>
      <c r="BS13" s="38">
        <f t="shared" si="109"/>
        <v>4.0606933844032619E-2</v>
      </c>
      <c r="BT13" s="38">
        <f t="shared" si="85"/>
        <v>9.1954437867891644E-3</v>
      </c>
      <c r="BU13" s="38">
        <f t="shared" si="86"/>
        <v>1.034470599128557E-2</v>
      </c>
      <c r="BV13" s="15"/>
      <c r="BW13" s="33"/>
      <c r="BX13" s="33"/>
    </row>
    <row r="14" spans="1:76" s="13" customFormat="1" x14ac:dyDescent="0.25">
      <c r="A14" s="13">
        <v>2017</v>
      </c>
      <c r="D14" s="13">
        <v>35801238090.690002</v>
      </c>
      <c r="E14" s="13">
        <v>339681942.85000002</v>
      </c>
      <c r="F14" s="13">
        <v>4609230798.8699999</v>
      </c>
      <c r="G14" s="13">
        <v>23305079959.130001</v>
      </c>
      <c r="H14" s="13">
        <v>823712903.15999997</v>
      </c>
      <c r="I14" s="13">
        <v>10725859673.139999</v>
      </c>
      <c r="J14" s="13">
        <v>4733304.25</v>
      </c>
      <c r="K14" s="13">
        <v>272807.07</v>
      </c>
      <c r="L14" s="13">
        <f t="shared" si="167"/>
        <v>11750501271.510002</v>
      </c>
      <c r="M14" s="13">
        <v>420307806.43000001</v>
      </c>
      <c r="N14" s="13">
        <v>64353887.280000001</v>
      </c>
      <c r="O14" s="13">
        <v>57667455.25</v>
      </c>
      <c r="P14" s="13">
        <f t="shared" si="0"/>
        <v>542329148.96000004</v>
      </c>
      <c r="Q14" s="13">
        <v>35015036026.699997</v>
      </c>
      <c r="R14" s="13">
        <v>6101221702.8800001</v>
      </c>
      <c r="S14" s="13">
        <v>172077032.96000001</v>
      </c>
      <c r="T14" s="13">
        <f>(Q14+R14-S14)/BK14</f>
        <v>8219962634.3188763</v>
      </c>
      <c r="U14" s="13">
        <v>1242890687.651</v>
      </c>
      <c r="V14" s="13">
        <v>487107329.07999998</v>
      </c>
      <c r="W14" s="13">
        <v>28771095.309999999</v>
      </c>
      <c r="X14" s="48">
        <v>137186304.88999999</v>
      </c>
      <c r="Y14" s="48">
        <v>219332098.93000001</v>
      </c>
      <c r="Z14" s="48">
        <v>0</v>
      </c>
      <c r="AA14" s="13">
        <v>33189540382.900002</v>
      </c>
      <c r="AB14" s="13">
        <v>20441154148.830002</v>
      </c>
      <c r="AC14" s="13">
        <v>68908510693.179993</v>
      </c>
      <c r="AD14" s="24"/>
      <c r="AE14" s="29">
        <v>1</v>
      </c>
      <c r="AF14" s="28"/>
      <c r="AG14" s="25">
        <f t="shared" si="1"/>
        <v>35801.23809069</v>
      </c>
      <c r="AH14" s="25">
        <f>E14/$AE14/$AF$3</f>
        <v>339.68194285000004</v>
      </c>
      <c r="AI14" s="25">
        <f t="shared" si="177"/>
        <v>4609.2307988699995</v>
      </c>
      <c r="AJ14" s="25">
        <f t="shared" si="177"/>
        <v>23305.079959130002</v>
      </c>
      <c r="AK14" s="25">
        <f t="shared" si="177"/>
        <v>823.71290316</v>
      </c>
      <c r="AL14" s="25">
        <f t="shared" si="177"/>
        <v>10725.859673139999</v>
      </c>
      <c r="AM14" s="25">
        <f t="shared" si="168"/>
        <v>4.7333042499999998</v>
      </c>
      <c r="AN14" s="25">
        <f t="shared" si="178"/>
        <v>0.27280706999999998</v>
      </c>
      <c r="AO14" s="25">
        <f t="shared" si="179"/>
        <v>11750.501271510002</v>
      </c>
      <c r="AP14" s="25">
        <f t="shared" si="179"/>
        <v>420.30780643000003</v>
      </c>
      <c r="AQ14" s="25">
        <f t="shared" si="179"/>
        <v>64.353887279999995</v>
      </c>
      <c r="AR14" s="25">
        <f t="shared" si="179"/>
        <v>57.667455250000003</v>
      </c>
      <c r="AS14" s="25">
        <f t="shared" si="179"/>
        <v>542.32914896</v>
      </c>
      <c r="AT14" s="39">
        <f>SUM(AP14:AS14)/BK14</f>
        <v>217.75623612960285</v>
      </c>
      <c r="AU14" s="25">
        <f t="shared" si="185"/>
        <v>35015.0360267</v>
      </c>
      <c r="AV14" s="25">
        <f t="shared" si="185"/>
        <v>6101.2217028800005</v>
      </c>
      <c r="AW14" s="25">
        <f t="shared" si="185"/>
        <v>172.07703296</v>
      </c>
      <c r="AX14" s="14">
        <f>(AU14+(AV14-AW14))/BK14</f>
        <v>8219.9626343188775</v>
      </c>
      <c r="AY14" s="25">
        <f t="shared" si="19"/>
        <v>1242.890687651</v>
      </c>
      <c r="AZ14" s="25">
        <f t="shared" si="180"/>
        <v>487.10732908</v>
      </c>
      <c r="BA14" s="25">
        <f t="shared" si="180"/>
        <v>28.77109531</v>
      </c>
      <c r="BB14" s="25">
        <f t="shared" ref="BB14" si="189">X14/$AE14/$AF$3</f>
        <v>137.18630488999997</v>
      </c>
      <c r="BC14" s="25">
        <f t="shared" ref="BC14" si="190">Y14/$AE14/$AF$3</f>
        <v>219.33209893</v>
      </c>
      <c r="BD14" s="25">
        <f t="shared" ref="BD14" si="191">Z14/$AE14/$AF$3</f>
        <v>0</v>
      </c>
      <c r="BE14" s="25">
        <f t="shared" si="25"/>
        <v>33189.540382899999</v>
      </c>
      <c r="BF14" s="25">
        <f t="shared" si="184"/>
        <v>20441.154148830003</v>
      </c>
      <c r="BG14" s="25">
        <f t="shared" si="184"/>
        <v>68908.510693179996</v>
      </c>
      <c r="BH14" s="33"/>
      <c r="BI14" s="38">
        <f t="shared" si="28"/>
        <v>0.48164646208476003</v>
      </c>
      <c r="BJ14" s="38">
        <f t="shared" si="29"/>
        <v>0.29664193788552018</v>
      </c>
      <c r="BK14" s="36">
        <f>AU14/(AY13+AV13-AW13)</f>
        <v>4.9810665228179252</v>
      </c>
      <c r="BL14" s="37">
        <f t="shared" si="31"/>
        <v>19078.435501889013</v>
      </c>
      <c r="BM14" s="37">
        <f>BL14+AJ14-AO14</f>
        <v>30633.014189509013</v>
      </c>
      <c r="BN14" s="13">
        <f>BL14+AK14</f>
        <v>19902.148405049014</v>
      </c>
      <c r="BO14" s="37">
        <f>AH14</f>
        <v>339.68194285000004</v>
      </c>
      <c r="BP14" s="37">
        <f t="shared" si="83"/>
        <v>855.56036724000001</v>
      </c>
      <c r="BQ14" s="38"/>
      <c r="BR14" s="38">
        <f t="shared" si="84"/>
        <v>1.780449674798372E-2</v>
      </c>
      <c r="BS14" s="38">
        <f t="shared" si="109"/>
        <v>4.4844367199568767E-2</v>
      </c>
      <c r="BT14" s="38">
        <f t="shared" si="85"/>
        <v>1.1088753485000899E-2</v>
      </c>
      <c r="BU14" s="38">
        <f>BP14/BG13</f>
        <v>1.2519995926073243E-2</v>
      </c>
      <c r="BV14" s="15"/>
      <c r="BW14" s="33"/>
      <c r="BX14" s="33"/>
    </row>
    <row r="15" spans="1:76" x14ac:dyDescent="0.25">
      <c r="E15" s="13"/>
      <c r="F15" s="13"/>
      <c r="Q15" s="16"/>
      <c r="V15" s="15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2"/>
      <c r="AY15" s="32"/>
      <c r="AZ15" s="32"/>
      <c r="BA15" s="32"/>
      <c r="BB15" s="32"/>
      <c r="BC15" s="32"/>
      <c r="BD15" s="32"/>
      <c r="BE15" s="32"/>
      <c r="BF15" s="32"/>
      <c r="BG15" s="32"/>
      <c r="BH15" s="32"/>
      <c r="BI15" s="32"/>
      <c r="BJ15" s="32"/>
      <c r="BK15" s="32"/>
      <c r="BL15" s="32"/>
      <c r="BM15" s="32"/>
      <c r="BN15" s="32"/>
      <c r="BO15" s="32"/>
      <c r="BP15" s="32"/>
      <c r="BQ15" s="32"/>
      <c r="BR15" s="32"/>
      <c r="BS15" s="32"/>
      <c r="BT15" s="32"/>
      <c r="BU15" s="32"/>
      <c r="BV15" s="32"/>
      <c r="BW15" s="32"/>
      <c r="BX15" s="32"/>
    </row>
    <row r="16" spans="1:76" x14ac:dyDescent="0.25">
      <c r="O16" s="15"/>
      <c r="P16" s="15"/>
      <c r="V16" s="15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24">
        <f>AO12/AO11-1</f>
        <v>1.4597997617359919</v>
      </c>
      <c r="AR16" s="31"/>
      <c r="AS16" s="31"/>
      <c r="AT16" s="31"/>
      <c r="AU16" s="31"/>
      <c r="AV16" s="31"/>
      <c r="AW16" s="31"/>
      <c r="AX16" s="32"/>
      <c r="AY16" s="32"/>
      <c r="AZ16" s="32"/>
      <c r="BA16" s="32"/>
      <c r="BB16" s="32"/>
      <c r="BC16" s="32"/>
      <c r="BD16" s="32"/>
      <c r="BE16" s="32"/>
      <c r="BF16" s="32"/>
      <c r="BG16" s="32"/>
      <c r="BH16" s="32"/>
      <c r="BI16" s="32"/>
      <c r="BJ16" s="32"/>
      <c r="BK16" s="32"/>
      <c r="BL16" s="32"/>
      <c r="BM16" s="32"/>
      <c r="BN16" s="32"/>
      <c r="BO16" s="32"/>
      <c r="BP16" s="32"/>
      <c r="BQ16" s="32"/>
      <c r="BR16" s="32"/>
      <c r="BS16" s="32"/>
      <c r="BT16" s="32"/>
      <c r="BU16" s="32"/>
      <c r="BV16" s="32"/>
      <c r="BW16" s="32"/>
      <c r="BX16" s="32"/>
    </row>
    <row r="17" spans="1:76" ht="15" x14ac:dyDescent="0.25">
      <c r="A17" s="178" t="s">
        <v>220</v>
      </c>
      <c r="B17" s="178"/>
      <c r="C17" s="178"/>
      <c r="F17" s="47"/>
      <c r="V17" s="15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180">
        <f>AO13/AO12-1</f>
        <v>0.17254314691282469</v>
      </c>
      <c r="AR17" s="31"/>
      <c r="AS17" s="31"/>
      <c r="AT17" s="31"/>
      <c r="AU17" s="31"/>
      <c r="AV17" s="31"/>
      <c r="AW17" s="31"/>
      <c r="AX17" s="32"/>
      <c r="AY17" s="32"/>
      <c r="AZ17" s="32"/>
      <c r="BA17" s="32"/>
      <c r="BB17" s="32"/>
      <c r="BC17" s="32"/>
      <c r="BD17" s="32"/>
      <c r="BE17" s="32"/>
      <c r="BF17" s="32"/>
      <c r="BG17" s="32"/>
      <c r="BH17" s="32"/>
      <c r="BI17" s="32"/>
      <c r="BJ17" s="32"/>
      <c r="BK17" s="32"/>
      <c r="BL17" s="32"/>
      <c r="BM17" s="32"/>
      <c r="BN17" s="32"/>
      <c r="BO17" s="32"/>
      <c r="BP17" s="32"/>
      <c r="BQ17" s="32"/>
      <c r="BR17" s="32"/>
      <c r="BS17" s="32"/>
      <c r="BT17" s="32"/>
      <c r="BU17" s="32"/>
      <c r="BV17" s="32"/>
      <c r="BW17" s="32"/>
      <c r="BX17" s="32"/>
    </row>
    <row r="18" spans="1:76" x14ac:dyDescent="0.25">
      <c r="Y18" s="15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2"/>
      <c r="AY18" s="32"/>
      <c r="AZ18" s="32"/>
      <c r="BA18" s="32"/>
      <c r="BB18" s="32"/>
      <c r="BC18" s="32"/>
      <c r="BD18" s="32"/>
      <c r="BE18" s="32"/>
      <c r="BF18" s="32"/>
      <c r="BG18" s="32"/>
      <c r="BH18" s="32"/>
      <c r="BI18" s="32"/>
      <c r="BJ18" s="32"/>
      <c r="BK18" s="32"/>
      <c r="BL18" s="32"/>
      <c r="BM18" s="32"/>
      <c r="BN18" s="32"/>
      <c r="BO18" s="32"/>
      <c r="BP18" s="32"/>
      <c r="BQ18" s="32"/>
      <c r="BR18" s="32"/>
      <c r="BS18" s="32"/>
      <c r="BT18" s="32"/>
      <c r="BU18" s="32"/>
      <c r="BV18" s="32"/>
      <c r="BW18" s="32"/>
      <c r="BX18" s="32"/>
    </row>
    <row r="19" spans="1:76" x14ac:dyDescent="0.25">
      <c r="E19" s="13">
        <v>226255642.88999999</v>
      </c>
      <c r="F19" s="212">
        <f>C11+G11</f>
        <v>14648842075.879999</v>
      </c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2"/>
      <c r="AY19" s="32"/>
      <c r="AZ19" s="32"/>
      <c r="BA19" s="32"/>
      <c r="BB19" s="32"/>
      <c r="BC19" s="32"/>
      <c r="BD19" s="32"/>
      <c r="BE19" s="32"/>
      <c r="BF19" s="32"/>
      <c r="BG19" s="32"/>
      <c r="BH19" s="32"/>
      <c r="BI19" s="32"/>
      <c r="BJ19" s="32"/>
      <c r="BK19" s="32"/>
      <c r="BL19" s="32"/>
      <c r="BM19" s="32"/>
      <c r="BN19" s="32"/>
      <c r="BO19" s="32"/>
      <c r="BP19" s="32"/>
      <c r="BQ19" s="32"/>
      <c r="BR19" s="32"/>
      <c r="BS19" s="32"/>
      <c r="BT19" s="32"/>
      <c r="BU19" s="32"/>
      <c r="BV19" s="32"/>
      <c r="BW19" s="32"/>
      <c r="BX19" s="32"/>
    </row>
    <row r="20" spans="1:76" x14ac:dyDescent="0.25"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2"/>
      <c r="AY20" s="32"/>
      <c r="AZ20" s="32"/>
      <c r="BA20" s="32"/>
      <c r="BB20" s="32"/>
      <c r="BC20" s="32"/>
      <c r="BD20" s="32"/>
      <c r="BE20" s="32"/>
      <c r="BF20" s="32"/>
      <c r="BG20" s="32"/>
      <c r="BH20" s="32"/>
      <c r="BI20" s="32"/>
      <c r="BJ20" s="32"/>
      <c r="BK20" s="32"/>
      <c r="BL20" s="32"/>
      <c r="BM20" s="32"/>
      <c r="BN20" s="32"/>
      <c r="BO20" s="32"/>
      <c r="BP20" s="32"/>
      <c r="BQ20" s="32"/>
      <c r="BR20" s="32"/>
      <c r="BS20" s="32"/>
      <c r="BT20" s="32"/>
      <c r="BU20" s="32"/>
      <c r="BV20" s="32"/>
      <c r="BW20" s="32"/>
      <c r="BX20" s="32"/>
    </row>
    <row r="21" spans="1:76" x14ac:dyDescent="0.25"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</row>
    <row r="22" spans="1:76" x14ac:dyDescent="0.25"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</row>
    <row r="23" spans="1:76" x14ac:dyDescent="0.25"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</row>
    <row r="24" spans="1:76" x14ac:dyDescent="0.25"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2"/>
      <c r="AY24" s="32"/>
      <c r="AZ24" s="32"/>
      <c r="BA24" s="32"/>
      <c r="BB24" s="32"/>
      <c r="BC24" s="32"/>
      <c r="BD24" s="32"/>
      <c r="BE24" s="32"/>
      <c r="BF24" s="32"/>
      <c r="BG24" s="32"/>
      <c r="BH24" s="32"/>
      <c r="BI24" s="32"/>
      <c r="BJ24" s="32"/>
      <c r="BK24" s="32"/>
      <c r="BL24" s="32"/>
      <c r="BM24" s="32"/>
      <c r="BN24" s="32"/>
      <c r="BO24" s="32"/>
      <c r="BP24" s="32"/>
      <c r="BQ24" s="32"/>
      <c r="BR24" s="32"/>
      <c r="BS24" s="32"/>
      <c r="BT24" s="32"/>
      <c r="BU24" s="32"/>
      <c r="BV24" s="32"/>
      <c r="BW24" s="32"/>
      <c r="BX24" s="32"/>
    </row>
    <row r="25" spans="1:76" x14ac:dyDescent="0.25"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</row>
    <row r="26" spans="1:76" x14ac:dyDescent="0.25"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2"/>
      <c r="AY26" s="32"/>
      <c r="AZ26" s="32"/>
      <c r="BA26" s="32"/>
      <c r="BB26" s="32"/>
      <c r="BC26" s="32"/>
      <c r="BD26" s="32"/>
      <c r="BE26" s="32"/>
      <c r="BF26" s="32"/>
      <c r="BG26" s="32"/>
      <c r="BH26" s="32"/>
      <c r="BI26" s="32"/>
      <c r="BJ26" s="32"/>
      <c r="BK26" s="32"/>
      <c r="BL26" s="32"/>
      <c r="BM26" s="32"/>
      <c r="BN26" s="32"/>
      <c r="BO26" s="32"/>
      <c r="BP26" s="32"/>
      <c r="BQ26" s="32"/>
      <c r="BR26" s="32"/>
      <c r="BS26" s="32"/>
      <c r="BT26" s="32"/>
      <c r="BU26" s="32"/>
      <c r="BV26" s="32"/>
      <c r="BW26" s="32"/>
      <c r="BX26" s="32"/>
    </row>
    <row r="27" spans="1:76" x14ac:dyDescent="0.25"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2"/>
      <c r="AY27" s="32"/>
      <c r="AZ27" s="32"/>
      <c r="BA27" s="32"/>
      <c r="BB27" s="32"/>
      <c r="BC27" s="32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</row>
    <row r="28" spans="1:76" x14ac:dyDescent="0.25"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2"/>
      <c r="AY28" s="32"/>
      <c r="AZ28" s="32"/>
      <c r="BA28" s="32"/>
      <c r="BB28" s="32"/>
      <c r="BC28" s="32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</row>
    <row r="29" spans="1:76" x14ac:dyDescent="0.25"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2"/>
      <c r="AY29" s="32"/>
      <c r="AZ29" s="32"/>
      <c r="BA29" s="32"/>
      <c r="BB29" s="32"/>
      <c r="BC29" s="32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</row>
    <row r="30" spans="1:76" x14ac:dyDescent="0.25"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</row>
    <row r="31" spans="1:76" x14ac:dyDescent="0.25"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</row>
    <row r="32" spans="1:76" x14ac:dyDescent="0.25"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2"/>
      <c r="AY32" s="32"/>
      <c r="AZ32" s="32"/>
      <c r="BA32" s="32"/>
      <c r="BB32" s="32"/>
      <c r="BC32" s="32"/>
      <c r="BD32" s="32"/>
      <c r="BE32" s="32"/>
      <c r="BF32" s="32"/>
      <c r="BG32" s="32"/>
      <c r="BH32" s="32"/>
      <c r="BI32" s="32"/>
      <c r="BJ32" s="32"/>
      <c r="BK32" s="32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</row>
    <row r="33" spans="32:76" x14ac:dyDescent="0.25"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2"/>
      <c r="AY33" s="32"/>
      <c r="AZ33" s="32"/>
      <c r="BA33" s="32"/>
      <c r="BB33" s="32"/>
      <c r="BC33" s="32"/>
      <c r="BD33" s="32"/>
      <c r="BE33" s="32"/>
      <c r="BF33" s="32"/>
      <c r="BG33" s="32"/>
      <c r="BH33" s="32"/>
      <c r="BI33" s="32"/>
      <c r="BJ33" s="32"/>
      <c r="BK33" s="32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</row>
    <row r="34" spans="32:76" x14ac:dyDescent="0.25"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2"/>
      <c r="AY34" s="32"/>
      <c r="AZ34" s="32"/>
      <c r="BA34" s="32"/>
      <c r="BB34" s="32"/>
      <c r="BC34" s="32"/>
      <c r="BD34" s="32"/>
      <c r="BE34" s="32"/>
      <c r="BF34" s="32"/>
      <c r="BG34" s="32"/>
      <c r="BH34" s="32"/>
      <c r="BI34" s="32"/>
      <c r="BJ34" s="32"/>
      <c r="BK34" s="32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</row>
    <row r="35" spans="32:76" x14ac:dyDescent="0.25"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</row>
    <row r="36" spans="32:76" x14ac:dyDescent="0.25"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</row>
    <row r="37" spans="32:76" x14ac:dyDescent="0.25"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2"/>
      <c r="AY37" s="32"/>
      <c r="AZ37" s="32"/>
      <c r="BA37" s="32"/>
      <c r="BB37" s="32"/>
      <c r="BC37" s="32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</row>
    <row r="38" spans="32:76" x14ac:dyDescent="0.25"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2"/>
      <c r="AY38" s="32"/>
      <c r="AZ38" s="32"/>
      <c r="BA38" s="32"/>
      <c r="BB38" s="32"/>
      <c r="BC38" s="32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7"/>
  <sheetViews>
    <sheetView zoomScale="95" workbookViewId="0">
      <pane xSplit="2" ySplit="1" topLeftCell="AE12" activePane="bottomRight" state="frozen"/>
      <selection pane="topRight" activeCell="C1" sqref="C1"/>
      <selection pane="bottomLeft" activeCell="A2" sqref="A2"/>
      <selection pane="bottomRight" activeCell="AI24" sqref="AI24"/>
    </sheetView>
  </sheetViews>
  <sheetFormatPr baseColWidth="10" defaultRowHeight="15" x14ac:dyDescent="0.25"/>
  <cols>
    <col min="1" max="1" width="4.5703125" customWidth="1"/>
    <col min="2" max="2" width="7" customWidth="1"/>
    <col min="3" max="3" width="6.42578125" customWidth="1"/>
    <col min="5" max="5" width="6.5703125" customWidth="1"/>
    <col min="6" max="6" width="4.5703125" customWidth="1"/>
    <col min="7" max="7" width="6.28515625" customWidth="1"/>
    <col min="8" max="8" width="3" customWidth="1"/>
    <col min="9" max="9" width="4.85546875" customWidth="1"/>
    <col min="11" max="11" width="5.28515625" customWidth="1"/>
    <col min="12" max="12" width="6" customWidth="1"/>
    <col min="15" max="15" width="5.140625" customWidth="1"/>
    <col min="30" max="30" width="15.28515625" customWidth="1"/>
    <col min="31" max="31" width="11.5703125" bestFit="1" customWidth="1"/>
    <col min="32" max="32" width="16.85546875" bestFit="1" customWidth="1"/>
    <col min="33" max="33" width="11.5703125" bestFit="1" customWidth="1"/>
    <col min="34" max="34" width="17.85546875" customWidth="1"/>
    <col min="41" max="41" width="17.85546875" bestFit="1" customWidth="1"/>
    <col min="42" max="42" width="15.140625" bestFit="1" customWidth="1"/>
    <col min="257" max="257" width="4.5703125" customWidth="1"/>
    <col min="258" max="258" width="7" customWidth="1"/>
    <col min="259" max="259" width="6.42578125" customWidth="1"/>
    <col min="261" max="261" width="6.5703125" customWidth="1"/>
    <col min="262" max="262" width="4.5703125" customWidth="1"/>
    <col min="263" max="263" width="6.28515625" customWidth="1"/>
    <col min="264" max="264" width="3" customWidth="1"/>
    <col min="265" max="265" width="4.85546875" customWidth="1"/>
    <col min="267" max="267" width="5.28515625" customWidth="1"/>
    <col min="268" max="268" width="6" customWidth="1"/>
    <col min="271" max="271" width="5.140625" customWidth="1"/>
    <col min="286" max="286" width="15.28515625" customWidth="1"/>
    <col min="287" max="287" width="11.5703125" bestFit="1" customWidth="1"/>
    <col min="288" max="288" width="16.85546875" bestFit="1" customWidth="1"/>
    <col min="289" max="289" width="11.5703125" bestFit="1" customWidth="1"/>
    <col min="290" max="290" width="17.85546875" customWidth="1"/>
    <col min="297" max="297" width="17.85546875" bestFit="1" customWidth="1"/>
    <col min="298" max="298" width="15.140625" bestFit="1" customWidth="1"/>
    <col min="513" max="513" width="4.5703125" customWidth="1"/>
    <col min="514" max="514" width="7" customWidth="1"/>
    <col min="515" max="515" width="6.42578125" customWidth="1"/>
    <col min="517" max="517" width="6.5703125" customWidth="1"/>
    <col min="518" max="518" width="4.5703125" customWidth="1"/>
    <col min="519" max="519" width="6.28515625" customWidth="1"/>
    <col min="520" max="520" width="3" customWidth="1"/>
    <col min="521" max="521" width="4.85546875" customWidth="1"/>
    <col min="523" max="523" width="5.28515625" customWidth="1"/>
    <col min="524" max="524" width="6" customWidth="1"/>
    <col min="527" max="527" width="5.140625" customWidth="1"/>
    <col min="542" max="542" width="15.28515625" customWidth="1"/>
    <col min="543" max="543" width="11.5703125" bestFit="1" customWidth="1"/>
    <col min="544" max="544" width="16.85546875" bestFit="1" customWidth="1"/>
    <col min="545" max="545" width="11.5703125" bestFit="1" customWidth="1"/>
    <col min="546" max="546" width="17.85546875" customWidth="1"/>
    <col min="553" max="553" width="17.85546875" bestFit="1" customWidth="1"/>
    <col min="554" max="554" width="15.140625" bestFit="1" customWidth="1"/>
    <col min="769" max="769" width="4.5703125" customWidth="1"/>
    <col min="770" max="770" width="7" customWidth="1"/>
    <col min="771" max="771" width="6.42578125" customWidth="1"/>
    <col min="773" max="773" width="6.5703125" customWidth="1"/>
    <col min="774" max="774" width="4.5703125" customWidth="1"/>
    <col min="775" max="775" width="6.28515625" customWidth="1"/>
    <col min="776" max="776" width="3" customWidth="1"/>
    <col min="777" max="777" width="4.85546875" customWidth="1"/>
    <col min="779" max="779" width="5.28515625" customWidth="1"/>
    <col min="780" max="780" width="6" customWidth="1"/>
    <col min="783" max="783" width="5.140625" customWidth="1"/>
    <col min="798" max="798" width="15.28515625" customWidth="1"/>
    <col min="799" max="799" width="11.5703125" bestFit="1" customWidth="1"/>
    <col min="800" max="800" width="16.85546875" bestFit="1" customWidth="1"/>
    <col min="801" max="801" width="11.5703125" bestFit="1" customWidth="1"/>
    <col min="802" max="802" width="17.85546875" customWidth="1"/>
    <col min="809" max="809" width="17.85546875" bestFit="1" customWidth="1"/>
    <col min="810" max="810" width="15.140625" bestFit="1" customWidth="1"/>
    <col min="1025" max="1025" width="4.5703125" customWidth="1"/>
    <col min="1026" max="1026" width="7" customWidth="1"/>
    <col min="1027" max="1027" width="6.42578125" customWidth="1"/>
    <col min="1029" max="1029" width="6.5703125" customWidth="1"/>
    <col min="1030" max="1030" width="4.5703125" customWidth="1"/>
    <col min="1031" max="1031" width="6.28515625" customWidth="1"/>
    <col min="1032" max="1032" width="3" customWidth="1"/>
    <col min="1033" max="1033" width="4.85546875" customWidth="1"/>
    <col min="1035" max="1035" width="5.28515625" customWidth="1"/>
    <col min="1036" max="1036" width="6" customWidth="1"/>
    <col min="1039" max="1039" width="5.140625" customWidth="1"/>
    <col min="1054" max="1054" width="15.28515625" customWidth="1"/>
    <col min="1055" max="1055" width="11.5703125" bestFit="1" customWidth="1"/>
    <col min="1056" max="1056" width="16.85546875" bestFit="1" customWidth="1"/>
    <col min="1057" max="1057" width="11.5703125" bestFit="1" customWidth="1"/>
    <col min="1058" max="1058" width="17.85546875" customWidth="1"/>
    <col min="1065" max="1065" width="17.85546875" bestFit="1" customWidth="1"/>
    <col min="1066" max="1066" width="15.140625" bestFit="1" customWidth="1"/>
    <col min="1281" max="1281" width="4.5703125" customWidth="1"/>
    <col min="1282" max="1282" width="7" customWidth="1"/>
    <col min="1283" max="1283" width="6.42578125" customWidth="1"/>
    <col min="1285" max="1285" width="6.5703125" customWidth="1"/>
    <col min="1286" max="1286" width="4.5703125" customWidth="1"/>
    <col min="1287" max="1287" width="6.28515625" customWidth="1"/>
    <col min="1288" max="1288" width="3" customWidth="1"/>
    <col min="1289" max="1289" width="4.85546875" customWidth="1"/>
    <col min="1291" max="1291" width="5.28515625" customWidth="1"/>
    <col min="1292" max="1292" width="6" customWidth="1"/>
    <col min="1295" max="1295" width="5.140625" customWidth="1"/>
    <col min="1310" max="1310" width="15.28515625" customWidth="1"/>
    <col min="1311" max="1311" width="11.5703125" bestFit="1" customWidth="1"/>
    <col min="1312" max="1312" width="16.85546875" bestFit="1" customWidth="1"/>
    <col min="1313" max="1313" width="11.5703125" bestFit="1" customWidth="1"/>
    <col min="1314" max="1314" width="17.85546875" customWidth="1"/>
    <col min="1321" max="1321" width="17.85546875" bestFit="1" customWidth="1"/>
    <col min="1322" max="1322" width="15.140625" bestFit="1" customWidth="1"/>
    <col min="1537" max="1537" width="4.5703125" customWidth="1"/>
    <col min="1538" max="1538" width="7" customWidth="1"/>
    <col min="1539" max="1539" width="6.42578125" customWidth="1"/>
    <col min="1541" max="1541" width="6.5703125" customWidth="1"/>
    <col min="1542" max="1542" width="4.5703125" customWidth="1"/>
    <col min="1543" max="1543" width="6.28515625" customWidth="1"/>
    <col min="1544" max="1544" width="3" customWidth="1"/>
    <col min="1545" max="1545" width="4.85546875" customWidth="1"/>
    <col min="1547" max="1547" width="5.28515625" customWidth="1"/>
    <col min="1548" max="1548" width="6" customWidth="1"/>
    <col min="1551" max="1551" width="5.140625" customWidth="1"/>
    <col min="1566" max="1566" width="15.28515625" customWidth="1"/>
    <col min="1567" max="1567" width="11.5703125" bestFit="1" customWidth="1"/>
    <col min="1568" max="1568" width="16.85546875" bestFit="1" customWidth="1"/>
    <col min="1569" max="1569" width="11.5703125" bestFit="1" customWidth="1"/>
    <col min="1570" max="1570" width="17.85546875" customWidth="1"/>
    <col min="1577" max="1577" width="17.85546875" bestFit="1" customWidth="1"/>
    <col min="1578" max="1578" width="15.140625" bestFit="1" customWidth="1"/>
    <col min="1793" max="1793" width="4.5703125" customWidth="1"/>
    <col min="1794" max="1794" width="7" customWidth="1"/>
    <col min="1795" max="1795" width="6.42578125" customWidth="1"/>
    <col min="1797" max="1797" width="6.5703125" customWidth="1"/>
    <col min="1798" max="1798" width="4.5703125" customWidth="1"/>
    <col min="1799" max="1799" width="6.28515625" customWidth="1"/>
    <col min="1800" max="1800" width="3" customWidth="1"/>
    <col min="1801" max="1801" width="4.85546875" customWidth="1"/>
    <col min="1803" max="1803" width="5.28515625" customWidth="1"/>
    <col min="1804" max="1804" width="6" customWidth="1"/>
    <col min="1807" max="1807" width="5.140625" customWidth="1"/>
    <col min="1822" max="1822" width="15.28515625" customWidth="1"/>
    <col min="1823" max="1823" width="11.5703125" bestFit="1" customWidth="1"/>
    <col min="1824" max="1824" width="16.85546875" bestFit="1" customWidth="1"/>
    <col min="1825" max="1825" width="11.5703125" bestFit="1" customWidth="1"/>
    <col min="1826" max="1826" width="17.85546875" customWidth="1"/>
    <col min="1833" max="1833" width="17.85546875" bestFit="1" customWidth="1"/>
    <col min="1834" max="1834" width="15.140625" bestFit="1" customWidth="1"/>
    <col min="2049" max="2049" width="4.5703125" customWidth="1"/>
    <col min="2050" max="2050" width="7" customWidth="1"/>
    <col min="2051" max="2051" width="6.42578125" customWidth="1"/>
    <col min="2053" max="2053" width="6.5703125" customWidth="1"/>
    <col min="2054" max="2054" width="4.5703125" customWidth="1"/>
    <col min="2055" max="2055" width="6.28515625" customWidth="1"/>
    <col min="2056" max="2056" width="3" customWidth="1"/>
    <col min="2057" max="2057" width="4.85546875" customWidth="1"/>
    <col min="2059" max="2059" width="5.28515625" customWidth="1"/>
    <col min="2060" max="2060" width="6" customWidth="1"/>
    <col min="2063" max="2063" width="5.140625" customWidth="1"/>
    <col min="2078" max="2078" width="15.28515625" customWidth="1"/>
    <col min="2079" max="2079" width="11.5703125" bestFit="1" customWidth="1"/>
    <col min="2080" max="2080" width="16.85546875" bestFit="1" customWidth="1"/>
    <col min="2081" max="2081" width="11.5703125" bestFit="1" customWidth="1"/>
    <col min="2082" max="2082" width="17.85546875" customWidth="1"/>
    <col min="2089" max="2089" width="17.85546875" bestFit="1" customWidth="1"/>
    <col min="2090" max="2090" width="15.140625" bestFit="1" customWidth="1"/>
    <col min="2305" max="2305" width="4.5703125" customWidth="1"/>
    <col min="2306" max="2306" width="7" customWidth="1"/>
    <col min="2307" max="2307" width="6.42578125" customWidth="1"/>
    <col min="2309" max="2309" width="6.5703125" customWidth="1"/>
    <col min="2310" max="2310" width="4.5703125" customWidth="1"/>
    <col min="2311" max="2311" width="6.28515625" customWidth="1"/>
    <col min="2312" max="2312" width="3" customWidth="1"/>
    <col min="2313" max="2313" width="4.85546875" customWidth="1"/>
    <col min="2315" max="2315" width="5.28515625" customWidth="1"/>
    <col min="2316" max="2316" width="6" customWidth="1"/>
    <col min="2319" max="2319" width="5.140625" customWidth="1"/>
    <col min="2334" max="2334" width="15.28515625" customWidth="1"/>
    <col min="2335" max="2335" width="11.5703125" bestFit="1" customWidth="1"/>
    <col min="2336" max="2336" width="16.85546875" bestFit="1" customWidth="1"/>
    <col min="2337" max="2337" width="11.5703125" bestFit="1" customWidth="1"/>
    <col min="2338" max="2338" width="17.85546875" customWidth="1"/>
    <col min="2345" max="2345" width="17.85546875" bestFit="1" customWidth="1"/>
    <col min="2346" max="2346" width="15.140625" bestFit="1" customWidth="1"/>
    <col min="2561" max="2561" width="4.5703125" customWidth="1"/>
    <col min="2562" max="2562" width="7" customWidth="1"/>
    <col min="2563" max="2563" width="6.42578125" customWidth="1"/>
    <col min="2565" max="2565" width="6.5703125" customWidth="1"/>
    <col min="2566" max="2566" width="4.5703125" customWidth="1"/>
    <col min="2567" max="2567" width="6.28515625" customWidth="1"/>
    <col min="2568" max="2568" width="3" customWidth="1"/>
    <col min="2569" max="2569" width="4.85546875" customWidth="1"/>
    <col min="2571" max="2571" width="5.28515625" customWidth="1"/>
    <col min="2572" max="2572" width="6" customWidth="1"/>
    <col min="2575" max="2575" width="5.140625" customWidth="1"/>
    <col min="2590" max="2590" width="15.28515625" customWidth="1"/>
    <col min="2591" max="2591" width="11.5703125" bestFit="1" customWidth="1"/>
    <col min="2592" max="2592" width="16.85546875" bestFit="1" customWidth="1"/>
    <col min="2593" max="2593" width="11.5703125" bestFit="1" customWidth="1"/>
    <col min="2594" max="2594" width="17.85546875" customWidth="1"/>
    <col min="2601" max="2601" width="17.85546875" bestFit="1" customWidth="1"/>
    <col min="2602" max="2602" width="15.140625" bestFit="1" customWidth="1"/>
    <col min="2817" max="2817" width="4.5703125" customWidth="1"/>
    <col min="2818" max="2818" width="7" customWidth="1"/>
    <col min="2819" max="2819" width="6.42578125" customWidth="1"/>
    <col min="2821" max="2821" width="6.5703125" customWidth="1"/>
    <col min="2822" max="2822" width="4.5703125" customWidth="1"/>
    <col min="2823" max="2823" width="6.28515625" customWidth="1"/>
    <col min="2824" max="2824" width="3" customWidth="1"/>
    <col min="2825" max="2825" width="4.85546875" customWidth="1"/>
    <col min="2827" max="2827" width="5.28515625" customWidth="1"/>
    <col min="2828" max="2828" width="6" customWidth="1"/>
    <col min="2831" max="2831" width="5.140625" customWidth="1"/>
    <col min="2846" max="2846" width="15.28515625" customWidth="1"/>
    <col min="2847" max="2847" width="11.5703125" bestFit="1" customWidth="1"/>
    <col min="2848" max="2848" width="16.85546875" bestFit="1" customWidth="1"/>
    <col min="2849" max="2849" width="11.5703125" bestFit="1" customWidth="1"/>
    <col min="2850" max="2850" width="17.85546875" customWidth="1"/>
    <col min="2857" max="2857" width="17.85546875" bestFit="1" customWidth="1"/>
    <col min="2858" max="2858" width="15.140625" bestFit="1" customWidth="1"/>
    <col min="3073" max="3073" width="4.5703125" customWidth="1"/>
    <col min="3074" max="3074" width="7" customWidth="1"/>
    <col min="3075" max="3075" width="6.42578125" customWidth="1"/>
    <col min="3077" max="3077" width="6.5703125" customWidth="1"/>
    <col min="3078" max="3078" width="4.5703125" customWidth="1"/>
    <col min="3079" max="3079" width="6.28515625" customWidth="1"/>
    <col min="3080" max="3080" width="3" customWidth="1"/>
    <col min="3081" max="3081" width="4.85546875" customWidth="1"/>
    <col min="3083" max="3083" width="5.28515625" customWidth="1"/>
    <col min="3084" max="3084" width="6" customWidth="1"/>
    <col min="3087" max="3087" width="5.140625" customWidth="1"/>
    <col min="3102" max="3102" width="15.28515625" customWidth="1"/>
    <col min="3103" max="3103" width="11.5703125" bestFit="1" customWidth="1"/>
    <col min="3104" max="3104" width="16.85546875" bestFit="1" customWidth="1"/>
    <col min="3105" max="3105" width="11.5703125" bestFit="1" customWidth="1"/>
    <col min="3106" max="3106" width="17.85546875" customWidth="1"/>
    <col min="3113" max="3113" width="17.85546875" bestFit="1" customWidth="1"/>
    <col min="3114" max="3114" width="15.140625" bestFit="1" customWidth="1"/>
    <col min="3329" max="3329" width="4.5703125" customWidth="1"/>
    <col min="3330" max="3330" width="7" customWidth="1"/>
    <col min="3331" max="3331" width="6.42578125" customWidth="1"/>
    <col min="3333" max="3333" width="6.5703125" customWidth="1"/>
    <col min="3334" max="3334" width="4.5703125" customWidth="1"/>
    <col min="3335" max="3335" width="6.28515625" customWidth="1"/>
    <col min="3336" max="3336" width="3" customWidth="1"/>
    <col min="3337" max="3337" width="4.85546875" customWidth="1"/>
    <col min="3339" max="3339" width="5.28515625" customWidth="1"/>
    <col min="3340" max="3340" width="6" customWidth="1"/>
    <col min="3343" max="3343" width="5.140625" customWidth="1"/>
    <col min="3358" max="3358" width="15.28515625" customWidth="1"/>
    <col min="3359" max="3359" width="11.5703125" bestFit="1" customWidth="1"/>
    <col min="3360" max="3360" width="16.85546875" bestFit="1" customWidth="1"/>
    <col min="3361" max="3361" width="11.5703125" bestFit="1" customWidth="1"/>
    <col min="3362" max="3362" width="17.85546875" customWidth="1"/>
    <col min="3369" max="3369" width="17.85546875" bestFit="1" customWidth="1"/>
    <col min="3370" max="3370" width="15.140625" bestFit="1" customWidth="1"/>
    <col min="3585" max="3585" width="4.5703125" customWidth="1"/>
    <col min="3586" max="3586" width="7" customWidth="1"/>
    <col min="3587" max="3587" width="6.42578125" customWidth="1"/>
    <col min="3589" max="3589" width="6.5703125" customWidth="1"/>
    <col min="3590" max="3590" width="4.5703125" customWidth="1"/>
    <col min="3591" max="3591" width="6.28515625" customWidth="1"/>
    <col min="3592" max="3592" width="3" customWidth="1"/>
    <col min="3593" max="3593" width="4.85546875" customWidth="1"/>
    <col min="3595" max="3595" width="5.28515625" customWidth="1"/>
    <col min="3596" max="3596" width="6" customWidth="1"/>
    <col min="3599" max="3599" width="5.140625" customWidth="1"/>
    <col min="3614" max="3614" width="15.28515625" customWidth="1"/>
    <col min="3615" max="3615" width="11.5703125" bestFit="1" customWidth="1"/>
    <col min="3616" max="3616" width="16.85546875" bestFit="1" customWidth="1"/>
    <col min="3617" max="3617" width="11.5703125" bestFit="1" customWidth="1"/>
    <col min="3618" max="3618" width="17.85546875" customWidth="1"/>
    <col min="3625" max="3625" width="17.85546875" bestFit="1" customWidth="1"/>
    <col min="3626" max="3626" width="15.140625" bestFit="1" customWidth="1"/>
    <col min="3841" max="3841" width="4.5703125" customWidth="1"/>
    <col min="3842" max="3842" width="7" customWidth="1"/>
    <col min="3843" max="3843" width="6.42578125" customWidth="1"/>
    <col min="3845" max="3845" width="6.5703125" customWidth="1"/>
    <col min="3846" max="3846" width="4.5703125" customWidth="1"/>
    <col min="3847" max="3847" width="6.28515625" customWidth="1"/>
    <col min="3848" max="3848" width="3" customWidth="1"/>
    <col min="3849" max="3849" width="4.85546875" customWidth="1"/>
    <col min="3851" max="3851" width="5.28515625" customWidth="1"/>
    <col min="3852" max="3852" width="6" customWidth="1"/>
    <col min="3855" max="3855" width="5.140625" customWidth="1"/>
    <col min="3870" max="3870" width="15.28515625" customWidth="1"/>
    <col min="3871" max="3871" width="11.5703125" bestFit="1" customWidth="1"/>
    <col min="3872" max="3872" width="16.85546875" bestFit="1" customWidth="1"/>
    <col min="3873" max="3873" width="11.5703125" bestFit="1" customWidth="1"/>
    <col min="3874" max="3874" width="17.85546875" customWidth="1"/>
    <col min="3881" max="3881" width="17.85546875" bestFit="1" customWidth="1"/>
    <col min="3882" max="3882" width="15.140625" bestFit="1" customWidth="1"/>
    <col min="4097" max="4097" width="4.5703125" customWidth="1"/>
    <col min="4098" max="4098" width="7" customWidth="1"/>
    <col min="4099" max="4099" width="6.42578125" customWidth="1"/>
    <col min="4101" max="4101" width="6.5703125" customWidth="1"/>
    <col min="4102" max="4102" width="4.5703125" customWidth="1"/>
    <col min="4103" max="4103" width="6.28515625" customWidth="1"/>
    <col min="4104" max="4104" width="3" customWidth="1"/>
    <col min="4105" max="4105" width="4.85546875" customWidth="1"/>
    <col min="4107" max="4107" width="5.28515625" customWidth="1"/>
    <col min="4108" max="4108" width="6" customWidth="1"/>
    <col min="4111" max="4111" width="5.140625" customWidth="1"/>
    <col min="4126" max="4126" width="15.28515625" customWidth="1"/>
    <col min="4127" max="4127" width="11.5703125" bestFit="1" customWidth="1"/>
    <col min="4128" max="4128" width="16.85546875" bestFit="1" customWidth="1"/>
    <col min="4129" max="4129" width="11.5703125" bestFit="1" customWidth="1"/>
    <col min="4130" max="4130" width="17.85546875" customWidth="1"/>
    <col min="4137" max="4137" width="17.85546875" bestFit="1" customWidth="1"/>
    <col min="4138" max="4138" width="15.140625" bestFit="1" customWidth="1"/>
    <col min="4353" max="4353" width="4.5703125" customWidth="1"/>
    <col min="4354" max="4354" width="7" customWidth="1"/>
    <col min="4355" max="4355" width="6.42578125" customWidth="1"/>
    <col min="4357" max="4357" width="6.5703125" customWidth="1"/>
    <col min="4358" max="4358" width="4.5703125" customWidth="1"/>
    <col min="4359" max="4359" width="6.28515625" customWidth="1"/>
    <col min="4360" max="4360" width="3" customWidth="1"/>
    <col min="4361" max="4361" width="4.85546875" customWidth="1"/>
    <col min="4363" max="4363" width="5.28515625" customWidth="1"/>
    <col min="4364" max="4364" width="6" customWidth="1"/>
    <col min="4367" max="4367" width="5.140625" customWidth="1"/>
    <col min="4382" max="4382" width="15.28515625" customWidth="1"/>
    <col min="4383" max="4383" width="11.5703125" bestFit="1" customWidth="1"/>
    <col min="4384" max="4384" width="16.85546875" bestFit="1" customWidth="1"/>
    <col min="4385" max="4385" width="11.5703125" bestFit="1" customWidth="1"/>
    <col min="4386" max="4386" width="17.85546875" customWidth="1"/>
    <col min="4393" max="4393" width="17.85546875" bestFit="1" customWidth="1"/>
    <col min="4394" max="4394" width="15.140625" bestFit="1" customWidth="1"/>
    <col min="4609" max="4609" width="4.5703125" customWidth="1"/>
    <col min="4610" max="4610" width="7" customWidth="1"/>
    <col min="4611" max="4611" width="6.42578125" customWidth="1"/>
    <col min="4613" max="4613" width="6.5703125" customWidth="1"/>
    <col min="4614" max="4614" width="4.5703125" customWidth="1"/>
    <col min="4615" max="4615" width="6.28515625" customWidth="1"/>
    <col min="4616" max="4616" width="3" customWidth="1"/>
    <col min="4617" max="4617" width="4.85546875" customWidth="1"/>
    <col min="4619" max="4619" width="5.28515625" customWidth="1"/>
    <col min="4620" max="4620" width="6" customWidth="1"/>
    <col min="4623" max="4623" width="5.140625" customWidth="1"/>
    <col min="4638" max="4638" width="15.28515625" customWidth="1"/>
    <col min="4639" max="4639" width="11.5703125" bestFit="1" customWidth="1"/>
    <col min="4640" max="4640" width="16.85546875" bestFit="1" customWidth="1"/>
    <col min="4641" max="4641" width="11.5703125" bestFit="1" customWidth="1"/>
    <col min="4642" max="4642" width="17.85546875" customWidth="1"/>
    <col min="4649" max="4649" width="17.85546875" bestFit="1" customWidth="1"/>
    <col min="4650" max="4650" width="15.140625" bestFit="1" customWidth="1"/>
    <col min="4865" max="4865" width="4.5703125" customWidth="1"/>
    <col min="4866" max="4866" width="7" customWidth="1"/>
    <col min="4867" max="4867" width="6.42578125" customWidth="1"/>
    <col min="4869" max="4869" width="6.5703125" customWidth="1"/>
    <col min="4870" max="4870" width="4.5703125" customWidth="1"/>
    <col min="4871" max="4871" width="6.28515625" customWidth="1"/>
    <col min="4872" max="4872" width="3" customWidth="1"/>
    <col min="4873" max="4873" width="4.85546875" customWidth="1"/>
    <col min="4875" max="4875" width="5.28515625" customWidth="1"/>
    <col min="4876" max="4876" width="6" customWidth="1"/>
    <col min="4879" max="4879" width="5.140625" customWidth="1"/>
    <col min="4894" max="4894" width="15.28515625" customWidth="1"/>
    <col min="4895" max="4895" width="11.5703125" bestFit="1" customWidth="1"/>
    <col min="4896" max="4896" width="16.85546875" bestFit="1" customWidth="1"/>
    <col min="4897" max="4897" width="11.5703125" bestFit="1" customWidth="1"/>
    <col min="4898" max="4898" width="17.85546875" customWidth="1"/>
    <col min="4905" max="4905" width="17.85546875" bestFit="1" customWidth="1"/>
    <col min="4906" max="4906" width="15.140625" bestFit="1" customWidth="1"/>
    <col min="5121" max="5121" width="4.5703125" customWidth="1"/>
    <col min="5122" max="5122" width="7" customWidth="1"/>
    <col min="5123" max="5123" width="6.42578125" customWidth="1"/>
    <col min="5125" max="5125" width="6.5703125" customWidth="1"/>
    <col min="5126" max="5126" width="4.5703125" customWidth="1"/>
    <col min="5127" max="5127" width="6.28515625" customWidth="1"/>
    <col min="5128" max="5128" width="3" customWidth="1"/>
    <col min="5129" max="5129" width="4.85546875" customWidth="1"/>
    <col min="5131" max="5131" width="5.28515625" customWidth="1"/>
    <col min="5132" max="5132" width="6" customWidth="1"/>
    <col min="5135" max="5135" width="5.140625" customWidth="1"/>
    <col min="5150" max="5150" width="15.28515625" customWidth="1"/>
    <col min="5151" max="5151" width="11.5703125" bestFit="1" customWidth="1"/>
    <col min="5152" max="5152" width="16.85546875" bestFit="1" customWidth="1"/>
    <col min="5153" max="5153" width="11.5703125" bestFit="1" customWidth="1"/>
    <col min="5154" max="5154" width="17.85546875" customWidth="1"/>
    <col min="5161" max="5161" width="17.85546875" bestFit="1" customWidth="1"/>
    <col min="5162" max="5162" width="15.140625" bestFit="1" customWidth="1"/>
    <col min="5377" max="5377" width="4.5703125" customWidth="1"/>
    <col min="5378" max="5378" width="7" customWidth="1"/>
    <col min="5379" max="5379" width="6.42578125" customWidth="1"/>
    <col min="5381" max="5381" width="6.5703125" customWidth="1"/>
    <col min="5382" max="5382" width="4.5703125" customWidth="1"/>
    <col min="5383" max="5383" width="6.28515625" customWidth="1"/>
    <col min="5384" max="5384" width="3" customWidth="1"/>
    <col min="5385" max="5385" width="4.85546875" customWidth="1"/>
    <col min="5387" max="5387" width="5.28515625" customWidth="1"/>
    <col min="5388" max="5388" width="6" customWidth="1"/>
    <col min="5391" max="5391" width="5.140625" customWidth="1"/>
    <col min="5406" max="5406" width="15.28515625" customWidth="1"/>
    <col min="5407" max="5407" width="11.5703125" bestFit="1" customWidth="1"/>
    <col min="5408" max="5408" width="16.85546875" bestFit="1" customWidth="1"/>
    <col min="5409" max="5409" width="11.5703125" bestFit="1" customWidth="1"/>
    <col min="5410" max="5410" width="17.85546875" customWidth="1"/>
    <col min="5417" max="5417" width="17.85546875" bestFit="1" customWidth="1"/>
    <col min="5418" max="5418" width="15.140625" bestFit="1" customWidth="1"/>
    <col min="5633" max="5633" width="4.5703125" customWidth="1"/>
    <col min="5634" max="5634" width="7" customWidth="1"/>
    <col min="5635" max="5635" width="6.42578125" customWidth="1"/>
    <col min="5637" max="5637" width="6.5703125" customWidth="1"/>
    <col min="5638" max="5638" width="4.5703125" customWidth="1"/>
    <col min="5639" max="5639" width="6.28515625" customWidth="1"/>
    <col min="5640" max="5640" width="3" customWidth="1"/>
    <col min="5641" max="5641" width="4.85546875" customWidth="1"/>
    <col min="5643" max="5643" width="5.28515625" customWidth="1"/>
    <col min="5644" max="5644" width="6" customWidth="1"/>
    <col min="5647" max="5647" width="5.140625" customWidth="1"/>
    <col min="5662" max="5662" width="15.28515625" customWidth="1"/>
    <col min="5663" max="5663" width="11.5703125" bestFit="1" customWidth="1"/>
    <col min="5664" max="5664" width="16.85546875" bestFit="1" customWidth="1"/>
    <col min="5665" max="5665" width="11.5703125" bestFit="1" customWidth="1"/>
    <col min="5666" max="5666" width="17.85546875" customWidth="1"/>
    <col min="5673" max="5673" width="17.85546875" bestFit="1" customWidth="1"/>
    <col min="5674" max="5674" width="15.140625" bestFit="1" customWidth="1"/>
    <col min="5889" max="5889" width="4.5703125" customWidth="1"/>
    <col min="5890" max="5890" width="7" customWidth="1"/>
    <col min="5891" max="5891" width="6.42578125" customWidth="1"/>
    <col min="5893" max="5893" width="6.5703125" customWidth="1"/>
    <col min="5894" max="5894" width="4.5703125" customWidth="1"/>
    <col min="5895" max="5895" width="6.28515625" customWidth="1"/>
    <col min="5896" max="5896" width="3" customWidth="1"/>
    <col min="5897" max="5897" width="4.85546875" customWidth="1"/>
    <col min="5899" max="5899" width="5.28515625" customWidth="1"/>
    <col min="5900" max="5900" width="6" customWidth="1"/>
    <col min="5903" max="5903" width="5.140625" customWidth="1"/>
    <col min="5918" max="5918" width="15.28515625" customWidth="1"/>
    <col min="5919" max="5919" width="11.5703125" bestFit="1" customWidth="1"/>
    <col min="5920" max="5920" width="16.85546875" bestFit="1" customWidth="1"/>
    <col min="5921" max="5921" width="11.5703125" bestFit="1" customWidth="1"/>
    <col min="5922" max="5922" width="17.85546875" customWidth="1"/>
    <col min="5929" max="5929" width="17.85546875" bestFit="1" customWidth="1"/>
    <col min="5930" max="5930" width="15.140625" bestFit="1" customWidth="1"/>
    <col min="6145" max="6145" width="4.5703125" customWidth="1"/>
    <col min="6146" max="6146" width="7" customWidth="1"/>
    <col min="6147" max="6147" width="6.42578125" customWidth="1"/>
    <col min="6149" max="6149" width="6.5703125" customWidth="1"/>
    <col min="6150" max="6150" width="4.5703125" customWidth="1"/>
    <col min="6151" max="6151" width="6.28515625" customWidth="1"/>
    <col min="6152" max="6152" width="3" customWidth="1"/>
    <col min="6153" max="6153" width="4.85546875" customWidth="1"/>
    <col min="6155" max="6155" width="5.28515625" customWidth="1"/>
    <col min="6156" max="6156" width="6" customWidth="1"/>
    <col min="6159" max="6159" width="5.140625" customWidth="1"/>
    <col min="6174" max="6174" width="15.28515625" customWidth="1"/>
    <col min="6175" max="6175" width="11.5703125" bestFit="1" customWidth="1"/>
    <col min="6176" max="6176" width="16.85546875" bestFit="1" customWidth="1"/>
    <col min="6177" max="6177" width="11.5703125" bestFit="1" customWidth="1"/>
    <col min="6178" max="6178" width="17.85546875" customWidth="1"/>
    <col min="6185" max="6185" width="17.85546875" bestFit="1" customWidth="1"/>
    <col min="6186" max="6186" width="15.140625" bestFit="1" customWidth="1"/>
    <col min="6401" max="6401" width="4.5703125" customWidth="1"/>
    <col min="6402" max="6402" width="7" customWidth="1"/>
    <col min="6403" max="6403" width="6.42578125" customWidth="1"/>
    <col min="6405" max="6405" width="6.5703125" customWidth="1"/>
    <col min="6406" max="6406" width="4.5703125" customWidth="1"/>
    <col min="6407" max="6407" width="6.28515625" customWidth="1"/>
    <col min="6408" max="6408" width="3" customWidth="1"/>
    <col min="6409" max="6409" width="4.85546875" customWidth="1"/>
    <col min="6411" max="6411" width="5.28515625" customWidth="1"/>
    <col min="6412" max="6412" width="6" customWidth="1"/>
    <col min="6415" max="6415" width="5.140625" customWidth="1"/>
    <col min="6430" max="6430" width="15.28515625" customWidth="1"/>
    <col min="6431" max="6431" width="11.5703125" bestFit="1" customWidth="1"/>
    <col min="6432" max="6432" width="16.85546875" bestFit="1" customWidth="1"/>
    <col min="6433" max="6433" width="11.5703125" bestFit="1" customWidth="1"/>
    <col min="6434" max="6434" width="17.85546875" customWidth="1"/>
    <col min="6441" max="6441" width="17.85546875" bestFit="1" customWidth="1"/>
    <col min="6442" max="6442" width="15.140625" bestFit="1" customWidth="1"/>
    <col min="6657" max="6657" width="4.5703125" customWidth="1"/>
    <col min="6658" max="6658" width="7" customWidth="1"/>
    <col min="6659" max="6659" width="6.42578125" customWidth="1"/>
    <col min="6661" max="6661" width="6.5703125" customWidth="1"/>
    <col min="6662" max="6662" width="4.5703125" customWidth="1"/>
    <col min="6663" max="6663" width="6.28515625" customWidth="1"/>
    <col min="6664" max="6664" width="3" customWidth="1"/>
    <col min="6665" max="6665" width="4.85546875" customWidth="1"/>
    <col min="6667" max="6667" width="5.28515625" customWidth="1"/>
    <col min="6668" max="6668" width="6" customWidth="1"/>
    <col min="6671" max="6671" width="5.140625" customWidth="1"/>
    <col min="6686" max="6686" width="15.28515625" customWidth="1"/>
    <col min="6687" max="6687" width="11.5703125" bestFit="1" customWidth="1"/>
    <col min="6688" max="6688" width="16.85546875" bestFit="1" customWidth="1"/>
    <col min="6689" max="6689" width="11.5703125" bestFit="1" customWidth="1"/>
    <col min="6690" max="6690" width="17.85546875" customWidth="1"/>
    <col min="6697" max="6697" width="17.85546875" bestFit="1" customWidth="1"/>
    <col min="6698" max="6698" width="15.140625" bestFit="1" customWidth="1"/>
    <col min="6913" max="6913" width="4.5703125" customWidth="1"/>
    <col min="6914" max="6914" width="7" customWidth="1"/>
    <col min="6915" max="6915" width="6.42578125" customWidth="1"/>
    <col min="6917" max="6917" width="6.5703125" customWidth="1"/>
    <col min="6918" max="6918" width="4.5703125" customWidth="1"/>
    <col min="6919" max="6919" width="6.28515625" customWidth="1"/>
    <col min="6920" max="6920" width="3" customWidth="1"/>
    <col min="6921" max="6921" width="4.85546875" customWidth="1"/>
    <col min="6923" max="6923" width="5.28515625" customWidth="1"/>
    <col min="6924" max="6924" width="6" customWidth="1"/>
    <col min="6927" max="6927" width="5.140625" customWidth="1"/>
    <col min="6942" max="6942" width="15.28515625" customWidth="1"/>
    <col min="6943" max="6943" width="11.5703125" bestFit="1" customWidth="1"/>
    <col min="6944" max="6944" width="16.85546875" bestFit="1" customWidth="1"/>
    <col min="6945" max="6945" width="11.5703125" bestFit="1" customWidth="1"/>
    <col min="6946" max="6946" width="17.85546875" customWidth="1"/>
    <col min="6953" max="6953" width="17.85546875" bestFit="1" customWidth="1"/>
    <col min="6954" max="6954" width="15.140625" bestFit="1" customWidth="1"/>
    <col min="7169" max="7169" width="4.5703125" customWidth="1"/>
    <col min="7170" max="7170" width="7" customWidth="1"/>
    <col min="7171" max="7171" width="6.42578125" customWidth="1"/>
    <col min="7173" max="7173" width="6.5703125" customWidth="1"/>
    <col min="7174" max="7174" width="4.5703125" customWidth="1"/>
    <col min="7175" max="7175" width="6.28515625" customWidth="1"/>
    <col min="7176" max="7176" width="3" customWidth="1"/>
    <col min="7177" max="7177" width="4.85546875" customWidth="1"/>
    <col min="7179" max="7179" width="5.28515625" customWidth="1"/>
    <col min="7180" max="7180" width="6" customWidth="1"/>
    <col min="7183" max="7183" width="5.140625" customWidth="1"/>
    <col min="7198" max="7198" width="15.28515625" customWidth="1"/>
    <col min="7199" max="7199" width="11.5703125" bestFit="1" customWidth="1"/>
    <col min="7200" max="7200" width="16.85546875" bestFit="1" customWidth="1"/>
    <col min="7201" max="7201" width="11.5703125" bestFit="1" customWidth="1"/>
    <col min="7202" max="7202" width="17.85546875" customWidth="1"/>
    <col min="7209" max="7209" width="17.85546875" bestFit="1" customWidth="1"/>
    <col min="7210" max="7210" width="15.140625" bestFit="1" customWidth="1"/>
    <col min="7425" max="7425" width="4.5703125" customWidth="1"/>
    <col min="7426" max="7426" width="7" customWidth="1"/>
    <col min="7427" max="7427" width="6.42578125" customWidth="1"/>
    <col min="7429" max="7429" width="6.5703125" customWidth="1"/>
    <col min="7430" max="7430" width="4.5703125" customWidth="1"/>
    <col min="7431" max="7431" width="6.28515625" customWidth="1"/>
    <col min="7432" max="7432" width="3" customWidth="1"/>
    <col min="7433" max="7433" width="4.85546875" customWidth="1"/>
    <col min="7435" max="7435" width="5.28515625" customWidth="1"/>
    <col min="7436" max="7436" width="6" customWidth="1"/>
    <col min="7439" max="7439" width="5.140625" customWidth="1"/>
    <col min="7454" max="7454" width="15.28515625" customWidth="1"/>
    <col min="7455" max="7455" width="11.5703125" bestFit="1" customWidth="1"/>
    <col min="7456" max="7456" width="16.85546875" bestFit="1" customWidth="1"/>
    <col min="7457" max="7457" width="11.5703125" bestFit="1" customWidth="1"/>
    <col min="7458" max="7458" width="17.85546875" customWidth="1"/>
    <col min="7465" max="7465" width="17.85546875" bestFit="1" customWidth="1"/>
    <col min="7466" max="7466" width="15.140625" bestFit="1" customWidth="1"/>
    <col min="7681" max="7681" width="4.5703125" customWidth="1"/>
    <col min="7682" max="7682" width="7" customWidth="1"/>
    <col min="7683" max="7683" width="6.42578125" customWidth="1"/>
    <col min="7685" max="7685" width="6.5703125" customWidth="1"/>
    <col min="7686" max="7686" width="4.5703125" customWidth="1"/>
    <col min="7687" max="7687" width="6.28515625" customWidth="1"/>
    <col min="7688" max="7688" width="3" customWidth="1"/>
    <col min="7689" max="7689" width="4.85546875" customWidth="1"/>
    <col min="7691" max="7691" width="5.28515625" customWidth="1"/>
    <col min="7692" max="7692" width="6" customWidth="1"/>
    <col min="7695" max="7695" width="5.140625" customWidth="1"/>
    <col min="7710" max="7710" width="15.28515625" customWidth="1"/>
    <col min="7711" max="7711" width="11.5703125" bestFit="1" customWidth="1"/>
    <col min="7712" max="7712" width="16.85546875" bestFit="1" customWidth="1"/>
    <col min="7713" max="7713" width="11.5703125" bestFit="1" customWidth="1"/>
    <col min="7714" max="7714" width="17.85546875" customWidth="1"/>
    <col min="7721" max="7721" width="17.85546875" bestFit="1" customWidth="1"/>
    <col min="7722" max="7722" width="15.140625" bestFit="1" customWidth="1"/>
    <col min="7937" max="7937" width="4.5703125" customWidth="1"/>
    <col min="7938" max="7938" width="7" customWidth="1"/>
    <col min="7939" max="7939" width="6.42578125" customWidth="1"/>
    <col min="7941" max="7941" width="6.5703125" customWidth="1"/>
    <col min="7942" max="7942" width="4.5703125" customWidth="1"/>
    <col min="7943" max="7943" width="6.28515625" customWidth="1"/>
    <col min="7944" max="7944" width="3" customWidth="1"/>
    <col min="7945" max="7945" width="4.85546875" customWidth="1"/>
    <col min="7947" max="7947" width="5.28515625" customWidth="1"/>
    <col min="7948" max="7948" width="6" customWidth="1"/>
    <col min="7951" max="7951" width="5.140625" customWidth="1"/>
    <col min="7966" max="7966" width="15.28515625" customWidth="1"/>
    <col min="7967" max="7967" width="11.5703125" bestFit="1" customWidth="1"/>
    <col min="7968" max="7968" width="16.85546875" bestFit="1" customWidth="1"/>
    <col min="7969" max="7969" width="11.5703125" bestFit="1" customWidth="1"/>
    <col min="7970" max="7970" width="17.85546875" customWidth="1"/>
    <col min="7977" max="7977" width="17.85546875" bestFit="1" customWidth="1"/>
    <col min="7978" max="7978" width="15.140625" bestFit="1" customWidth="1"/>
    <col min="8193" max="8193" width="4.5703125" customWidth="1"/>
    <col min="8194" max="8194" width="7" customWidth="1"/>
    <col min="8195" max="8195" width="6.42578125" customWidth="1"/>
    <col min="8197" max="8197" width="6.5703125" customWidth="1"/>
    <col min="8198" max="8198" width="4.5703125" customWidth="1"/>
    <col min="8199" max="8199" width="6.28515625" customWidth="1"/>
    <col min="8200" max="8200" width="3" customWidth="1"/>
    <col min="8201" max="8201" width="4.85546875" customWidth="1"/>
    <col min="8203" max="8203" width="5.28515625" customWidth="1"/>
    <col min="8204" max="8204" width="6" customWidth="1"/>
    <col min="8207" max="8207" width="5.140625" customWidth="1"/>
    <col min="8222" max="8222" width="15.28515625" customWidth="1"/>
    <col min="8223" max="8223" width="11.5703125" bestFit="1" customWidth="1"/>
    <col min="8224" max="8224" width="16.85546875" bestFit="1" customWidth="1"/>
    <col min="8225" max="8225" width="11.5703125" bestFit="1" customWidth="1"/>
    <col min="8226" max="8226" width="17.85546875" customWidth="1"/>
    <col min="8233" max="8233" width="17.85546875" bestFit="1" customWidth="1"/>
    <col min="8234" max="8234" width="15.140625" bestFit="1" customWidth="1"/>
    <col min="8449" max="8449" width="4.5703125" customWidth="1"/>
    <col min="8450" max="8450" width="7" customWidth="1"/>
    <col min="8451" max="8451" width="6.42578125" customWidth="1"/>
    <col min="8453" max="8453" width="6.5703125" customWidth="1"/>
    <col min="8454" max="8454" width="4.5703125" customWidth="1"/>
    <col min="8455" max="8455" width="6.28515625" customWidth="1"/>
    <col min="8456" max="8456" width="3" customWidth="1"/>
    <col min="8457" max="8457" width="4.85546875" customWidth="1"/>
    <col min="8459" max="8459" width="5.28515625" customWidth="1"/>
    <col min="8460" max="8460" width="6" customWidth="1"/>
    <col min="8463" max="8463" width="5.140625" customWidth="1"/>
    <col min="8478" max="8478" width="15.28515625" customWidth="1"/>
    <col min="8479" max="8479" width="11.5703125" bestFit="1" customWidth="1"/>
    <col min="8480" max="8480" width="16.85546875" bestFit="1" customWidth="1"/>
    <col min="8481" max="8481" width="11.5703125" bestFit="1" customWidth="1"/>
    <col min="8482" max="8482" width="17.85546875" customWidth="1"/>
    <col min="8489" max="8489" width="17.85546875" bestFit="1" customWidth="1"/>
    <col min="8490" max="8490" width="15.140625" bestFit="1" customWidth="1"/>
    <col min="8705" max="8705" width="4.5703125" customWidth="1"/>
    <col min="8706" max="8706" width="7" customWidth="1"/>
    <col min="8707" max="8707" width="6.42578125" customWidth="1"/>
    <col min="8709" max="8709" width="6.5703125" customWidth="1"/>
    <col min="8710" max="8710" width="4.5703125" customWidth="1"/>
    <col min="8711" max="8711" width="6.28515625" customWidth="1"/>
    <col min="8712" max="8712" width="3" customWidth="1"/>
    <col min="8713" max="8713" width="4.85546875" customWidth="1"/>
    <col min="8715" max="8715" width="5.28515625" customWidth="1"/>
    <col min="8716" max="8716" width="6" customWidth="1"/>
    <col min="8719" max="8719" width="5.140625" customWidth="1"/>
    <col min="8734" max="8734" width="15.28515625" customWidth="1"/>
    <col min="8735" max="8735" width="11.5703125" bestFit="1" customWidth="1"/>
    <col min="8736" max="8736" width="16.85546875" bestFit="1" customWidth="1"/>
    <col min="8737" max="8737" width="11.5703125" bestFit="1" customWidth="1"/>
    <col min="8738" max="8738" width="17.85546875" customWidth="1"/>
    <col min="8745" max="8745" width="17.85546875" bestFit="1" customWidth="1"/>
    <col min="8746" max="8746" width="15.140625" bestFit="1" customWidth="1"/>
    <col min="8961" max="8961" width="4.5703125" customWidth="1"/>
    <col min="8962" max="8962" width="7" customWidth="1"/>
    <col min="8963" max="8963" width="6.42578125" customWidth="1"/>
    <col min="8965" max="8965" width="6.5703125" customWidth="1"/>
    <col min="8966" max="8966" width="4.5703125" customWidth="1"/>
    <col min="8967" max="8967" width="6.28515625" customWidth="1"/>
    <col min="8968" max="8968" width="3" customWidth="1"/>
    <col min="8969" max="8969" width="4.85546875" customWidth="1"/>
    <col min="8971" max="8971" width="5.28515625" customWidth="1"/>
    <col min="8972" max="8972" width="6" customWidth="1"/>
    <col min="8975" max="8975" width="5.140625" customWidth="1"/>
    <col min="8990" max="8990" width="15.28515625" customWidth="1"/>
    <col min="8991" max="8991" width="11.5703125" bestFit="1" customWidth="1"/>
    <col min="8992" max="8992" width="16.85546875" bestFit="1" customWidth="1"/>
    <col min="8993" max="8993" width="11.5703125" bestFit="1" customWidth="1"/>
    <col min="8994" max="8994" width="17.85546875" customWidth="1"/>
    <col min="9001" max="9001" width="17.85546875" bestFit="1" customWidth="1"/>
    <col min="9002" max="9002" width="15.140625" bestFit="1" customWidth="1"/>
    <col min="9217" max="9217" width="4.5703125" customWidth="1"/>
    <col min="9218" max="9218" width="7" customWidth="1"/>
    <col min="9219" max="9219" width="6.42578125" customWidth="1"/>
    <col min="9221" max="9221" width="6.5703125" customWidth="1"/>
    <col min="9222" max="9222" width="4.5703125" customWidth="1"/>
    <col min="9223" max="9223" width="6.28515625" customWidth="1"/>
    <col min="9224" max="9224" width="3" customWidth="1"/>
    <col min="9225" max="9225" width="4.85546875" customWidth="1"/>
    <col min="9227" max="9227" width="5.28515625" customWidth="1"/>
    <col min="9228" max="9228" width="6" customWidth="1"/>
    <col min="9231" max="9231" width="5.140625" customWidth="1"/>
    <col min="9246" max="9246" width="15.28515625" customWidth="1"/>
    <col min="9247" max="9247" width="11.5703125" bestFit="1" customWidth="1"/>
    <col min="9248" max="9248" width="16.85546875" bestFit="1" customWidth="1"/>
    <col min="9249" max="9249" width="11.5703125" bestFit="1" customWidth="1"/>
    <col min="9250" max="9250" width="17.85546875" customWidth="1"/>
    <col min="9257" max="9257" width="17.85546875" bestFit="1" customWidth="1"/>
    <col min="9258" max="9258" width="15.140625" bestFit="1" customWidth="1"/>
    <col min="9473" max="9473" width="4.5703125" customWidth="1"/>
    <col min="9474" max="9474" width="7" customWidth="1"/>
    <col min="9475" max="9475" width="6.42578125" customWidth="1"/>
    <col min="9477" max="9477" width="6.5703125" customWidth="1"/>
    <col min="9478" max="9478" width="4.5703125" customWidth="1"/>
    <col min="9479" max="9479" width="6.28515625" customWidth="1"/>
    <col min="9480" max="9480" width="3" customWidth="1"/>
    <col min="9481" max="9481" width="4.85546875" customWidth="1"/>
    <col min="9483" max="9483" width="5.28515625" customWidth="1"/>
    <col min="9484" max="9484" width="6" customWidth="1"/>
    <col min="9487" max="9487" width="5.140625" customWidth="1"/>
    <col min="9502" max="9502" width="15.28515625" customWidth="1"/>
    <col min="9503" max="9503" width="11.5703125" bestFit="1" customWidth="1"/>
    <col min="9504" max="9504" width="16.85546875" bestFit="1" customWidth="1"/>
    <col min="9505" max="9505" width="11.5703125" bestFit="1" customWidth="1"/>
    <col min="9506" max="9506" width="17.85546875" customWidth="1"/>
    <col min="9513" max="9513" width="17.85546875" bestFit="1" customWidth="1"/>
    <col min="9514" max="9514" width="15.140625" bestFit="1" customWidth="1"/>
    <col min="9729" max="9729" width="4.5703125" customWidth="1"/>
    <col min="9730" max="9730" width="7" customWidth="1"/>
    <col min="9731" max="9731" width="6.42578125" customWidth="1"/>
    <col min="9733" max="9733" width="6.5703125" customWidth="1"/>
    <col min="9734" max="9734" width="4.5703125" customWidth="1"/>
    <col min="9735" max="9735" width="6.28515625" customWidth="1"/>
    <col min="9736" max="9736" width="3" customWidth="1"/>
    <col min="9737" max="9737" width="4.85546875" customWidth="1"/>
    <col min="9739" max="9739" width="5.28515625" customWidth="1"/>
    <col min="9740" max="9740" width="6" customWidth="1"/>
    <col min="9743" max="9743" width="5.140625" customWidth="1"/>
    <col min="9758" max="9758" width="15.28515625" customWidth="1"/>
    <col min="9759" max="9759" width="11.5703125" bestFit="1" customWidth="1"/>
    <col min="9760" max="9760" width="16.85546875" bestFit="1" customWidth="1"/>
    <col min="9761" max="9761" width="11.5703125" bestFit="1" customWidth="1"/>
    <col min="9762" max="9762" width="17.85546875" customWidth="1"/>
    <col min="9769" max="9769" width="17.85546875" bestFit="1" customWidth="1"/>
    <col min="9770" max="9770" width="15.140625" bestFit="1" customWidth="1"/>
    <col min="9985" max="9985" width="4.5703125" customWidth="1"/>
    <col min="9986" max="9986" width="7" customWidth="1"/>
    <col min="9987" max="9987" width="6.42578125" customWidth="1"/>
    <col min="9989" max="9989" width="6.5703125" customWidth="1"/>
    <col min="9990" max="9990" width="4.5703125" customWidth="1"/>
    <col min="9991" max="9991" width="6.28515625" customWidth="1"/>
    <col min="9992" max="9992" width="3" customWidth="1"/>
    <col min="9993" max="9993" width="4.85546875" customWidth="1"/>
    <col min="9995" max="9995" width="5.28515625" customWidth="1"/>
    <col min="9996" max="9996" width="6" customWidth="1"/>
    <col min="9999" max="9999" width="5.140625" customWidth="1"/>
    <col min="10014" max="10014" width="15.28515625" customWidth="1"/>
    <col min="10015" max="10015" width="11.5703125" bestFit="1" customWidth="1"/>
    <col min="10016" max="10016" width="16.85546875" bestFit="1" customWidth="1"/>
    <col min="10017" max="10017" width="11.5703125" bestFit="1" customWidth="1"/>
    <col min="10018" max="10018" width="17.85546875" customWidth="1"/>
    <col min="10025" max="10025" width="17.85546875" bestFit="1" customWidth="1"/>
    <col min="10026" max="10026" width="15.140625" bestFit="1" customWidth="1"/>
    <col min="10241" max="10241" width="4.5703125" customWidth="1"/>
    <col min="10242" max="10242" width="7" customWidth="1"/>
    <col min="10243" max="10243" width="6.42578125" customWidth="1"/>
    <col min="10245" max="10245" width="6.5703125" customWidth="1"/>
    <col min="10246" max="10246" width="4.5703125" customWidth="1"/>
    <col min="10247" max="10247" width="6.28515625" customWidth="1"/>
    <col min="10248" max="10248" width="3" customWidth="1"/>
    <col min="10249" max="10249" width="4.85546875" customWidth="1"/>
    <col min="10251" max="10251" width="5.28515625" customWidth="1"/>
    <col min="10252" max="10252" width="6" customWidth="1"/>
    <col min="10255" max="10255" width="5.140625" customWidth="1"/>
    <col min="10270" max="10270" width="15.28515625" customWidth="1"/>
    <col min="10271" max="10271" width="11.5703125" bestFit="1" customWidth="1"/>
    <col min="10272" max="10272" width="16.85546875" bestFit="1" customWidth="1"/>
    <col min="10273" max="10273" width="11.5703125" bestFit="1" customWidth="1"/>
    <col min="10274" max="10274" width="17.85546875" customWidth="1"/>
    <col min="10281" max="10281" width="17.85546875" bestFit="1" customWidth="1"/>
    <col min="10282" max="10282" width="15.140625" bestFit="1" customWidth="1"/>
    <col min="10497" max="10497" width="4.5703125" customWidth="1"/>
    <col min="10498" max="10498" width="7" customWidth="1"/>
    <col min="10499" max="10499" width="6.42578125" customWidth="1"/>
    <col min="10501" max="10501" width="6.5703125" customWidth="1"/>
    <col min="10502" max="10502" width="4.5703125" customWidth="1"/>
    <col min="10503" max="10503" width="6.28515625" customWidth="1"/>
    <col min="10504" max="10504" width="3" customWidth="1"/>
    <col min="10505" max="10505" width="4.85546875" customWidth="1"/>
    <col min="10507" max="10507" width="5.28515625" customWidth="1"/>
    <col min="10508" max="10508" width="6" customWidth="1"/>
    <col min="10511" max="10511" width="5.140625" customWidth="1"/>
    <col min="10526" max="10526" width="15.28515625" customWidth="1"/>
    <col min="10527" max="10527" width="11.5703125" bestFit="1" customWidth="1"/>
    <col min="10528" max="10528" width="16.85546875" bestFit="1" customWidth="1"/>
    <col min="10529" max="10529" width="11.5703125" bestFit="1" customWidth="1"/>
    <col min="10530" max="10530" width="17.85546875" customWidth="1"/>
    <col min="10537" max="10537" width="17.85546875" bestFit="1" customWidth="1"/>
    <col min="10538" max="10538" width="15.140625" bestFit="1" customWidth="1"/>
    <col min="10753" max="10753" width="4.5703125" customWidth="1"/>
    <col min="10754" max="10754" width="7" customWidth="1"/>
    <col min="10755" max="10755" width="6.42578125" customWidth="1"/>
    <col min="10757" max="10757" width="6.5703125" customWidth="1"/>
    <col min="10758" max="10758" width="4.5703125" customWidth="1"/>
    <col min="10759" max="10759" width="6.28515625" customWidth="1"/>
    <col min="10760" max="10760" width="3" customWidth="1"/>
    <col min="10761" max="10761" width="4.85546875" customWidth="1"/>
    <col min="10763" max="10763" width="5.28515625" customWidth="1"/>
    <col min="10764" max="10764" width="6" customWidth="1"/>
    <col min="10767" max="10767" width="5.140625" customWidth="1"/>
    <col min="10782" max="10782" width="15.28515625" customWidth="1"/>
    <col min="10783" max="10783" width="11.5703125" bestFit="1" customWidth="1"/>
    <col min="10784" max="10784" width="16.85546875" bestFit="1" customWidth="1"/>
    <col min="10785" max="10785" width="11.5703125" bestFit="1" customWidth="1"/>
    <col min="10786" max="10786" width="17.85546875" customWidth="1"/>
    <col min="10793" max="10793" width="17.85546875" bestFit="1" customWidth="1"/>
    <col min="10794" max="10794" width="15.140625" bestFit="1" customWidth="1"/>
    <col min="11009" max="11009" width="4.5703125" customWidth="1"/>
    <col min="11010" max="11010" width="7" customWidth="1"/>
    <col min="11011" max="11011" width="6.42578125" customWidth="1"/>
    <col min="11013" max="11013" width="6.5703125" customWidth="1"/>
    <col min="11014" max="11014" width="4.5703125" customWidth="1"/>
    <col min="11015" max="11015" width="6.28515625" customWidth="1"/>
    <col min="11016" max="11016" width="3" customWidth="1"/>
    <col min="11017" max="11017" width="4.85546875" customWidth="1"/>
    <col min="11019" max="11019" width="5.28515625" customWidth="1"/>
    <col min="11020" max="11020" width="6" customWidth="1"/>
    <col min="11023" max="11023" width="5.140625" customWidth="1"/>
    <col min="11038" max="11038" width="15.28515625" customWidth="1"/>
    <col min="11039" max="11039" width="11.5703125" bestFit="1" customWidth="1"/>
    <col min="11040" max="11040" width="16.85546875" bestFit="1" customWidth="1"/>
    <col min="11041" max="11041" width="11.5703125" bestFit="1" customWidth="1"/>
    <col min="11042" max="11042" width="17.85546875" customWidth="1"/>
    <col min="11049" max="11049" width="17.85546875" bestFit="1" customWidth="1"/>
    <col min="11050" max="11050" width="15.140625" bestFit="1" customWidth="1"/>
    <col min="11265" max="11265" width="4.5703125" customWidth="1"/>
    <col min="11266" max="11266" width="7" customWidth="1"/>
    <col min="11267" max="11267" width="6.42578125" customWidth="1"/>
    <col min="11269" max="11269" width="6.5703125" customWidth="1"/>
    <col min="11270" max="11270" width="4.5703125" customWidth="1"/>
    <col min="11271" max="11271" width="6.28515625" customWidth="1"/>
    <col min="11272" max="11272" width="3" customWidth="1"/>
    <col min="11273" max="11273" width="4.85546875" customWidth="1"/>
    <col min="11275" max="11275" width="5.28515625" customWidth="1"/>
    <col min="11276" max="11276" width="6" customWidth="1"/>
    <col min="11279" max="11279" width="5.140625" customWidth="1"/>
    <col min="11294" max="11294" width="15.28515625" customWidth="1"/>
    <col min="11295" max="11295" width="11.5703125" bestFit="1" customWidth="1"/>
    <col min="11296" max="11296" width="16.85546875" bestFit="1" customWidth="1"/>
    <col min="11297" max="11297" width="11.5703125" bestFit="1" customWidth="1"/>
    <col min="11298" max="11298" width="17.85546875" customWidth="1"/>
    <col min="11305" max="11305" width="17.85546875" bestFit="1" customWidth="1"/>
    <col min="11306" max="11306" width="15.140625" bestFit="1" customWidth="1"/>
    <col min="11521" max="11521" width="4.5703125" customWidth="1"/>
    <col min="11522" max="11522" width="7" customWidth="1"/>
    <col min="11523" max="11523" width="6.42578125" customWidth="1"/>
    <col min="11525" max="11525" width="6.5703125" customWidth="1"/>
    <col min="11526" max="11526" width="4.5703125" customWidth="1"/>
    <col min="11527" max="11527" width="6.28515625" customWidth="1"/>
    <col min="11528" max="11528" width="3" customWidth="1"/>
    <col min="11529" max="11529" width="4.85546875" customWidth="1"/>
    <col min="11531" max="11531" width="5.28515625" customWidth="1"/>
    <col min="11532" max="11532" width="6" customWidth="1"/>
    <col min="11535" max="11535" width="5.140625" customWidth="1"/>
    <col min="11550" max="11550" width="15.28515625" customWidth="1"/>
    <col min="11551" max="11551" width="11.5703125" bestFit="1" customWidth="1"/>
    <col min="11552" max="11552" width="16.85546875" bestFit="1" customWidth="1"/>
    <col min="11553" max="11553" width="11.5703125" bestFit="1" customWidth="1"/>
    <col min="11554" max="11554" width="17.85546875" customWidth="1"/>
    <col min="11561" max="11561" width="17.85546875" bestFit="1" customWidth="1"/>
    <col min="11562" max="11562" width="15.140625" bestFit="1" customWidth="1"/>
    <col min="11777" max="11777" width="4.5703125" customWidth="1"/>
    <col min="11778" max="11778" width="7" customWidth="1"/>
    <col min="11779" max="11779" width="6.42578125" customWidth="1"/>
    <col min="11781" max="11781" width="6.5703125" customWidth="1"/>
    <col min="11782" max="11782" width="4.5703125" customWidth="1"/>
    <col min="11783" max="11783" width="6.28515625" customWidth="1"/>
    <col min="11784" max="11784" width="3" customWidth="1"/>
    <col min="11785" max="11785" width="4.85546875" customWidth="1"/>
    <col min="11787" max="11787" width="5.28515625" customWidth="1"/>
    <col min="11788" max="11788" width="6" customWidth="1"/>
    <col min="11791" max="11791" width="5.140625" customWidth="1"/>
    <col min="11806" max="11806" width="15.28515625" customWidth="1"/>
    <col min="11807" max="11807" width="11.5703125" bestFit="1" customWidth="1"/>
    <col min="11808" max="11808" width="16.85546875" bestFit="1" customWidth="1"/>
    <col min="11809" max="11809" width="11.5703125" bestFit="1" customWidth="1"/>
    <col min="11810" max="11810" width="17.85546875" customWidth="1"/>
    <col min="11817" max="11817" width="17.85546875" bestFit="1" customWidth="1"/>
    <col min="11818" max="11818" width="15.140625" bestFit="1" customWidth="1"/>
    <col min="12033" max="12033" width="4.5703125" customWidth="1"/>
    <col min="12034" max="12034" width="7" customWidth="1"/>
    <col min="12035" max="12035" width="6.42578125" customWidth="1"/>
    <col min="12037" max="12037" width="6.5703125" customWidth="1"/>
    <col min="12038" max="12038" width="4.5703125" customWidth="1"/>
    <col min="12039" max="12039" width="6.28515625" customWidth="1"/>
    <col min="12040" max="12040" width="3" customWidth="1"/>
    <col min="12041" max="12041" width="4.85546875" customWidth="1"/>
    <col min="12043" max="12043" width="5.28515625" customWidth="1"/>
    <col min="12044" max="12044" width="6" customWidth="1"/>
    <col min="12047" max="12047" width="5.140625" customWidth="1"/>
    <col min="12062" max="12062" width="15.28515625" customWidth="1"/>
    <col min="12063" max="12063" width="11.5703125" bestFit="1" customWidth="1"/>
    <col min="12064" max="12064" width="16.85546875" bestFit="1" customWidth="1"/>
    <col min="12065" max="12065" width="11.5703125" bestFit="1" customWidth="1"/>
    <col min="12066" max="12066" width="17.85546875" customWidth="1"/>
    <col min="12073" max="12073" width="17.85546875" bestFit="1" customWidth="1"/>
    <col min="12074" max="12074" width="15.140625" bestFit="1" customWidth="1"/>
    <col min="12289" max="12289" width="4.5703125" customWidth="1"/>
    <col min="12290" max="12290" width="7" customWidth="1"/>
    <col min="12291" max="12291" width="6.42578125" customWidth="1"/>
    <col min="12293" max="12293" width="6.5703125" customWidth="1"/>
    <col min="12294" max="12294" width="4.5703125" customWidth="1"/>
    <col min="12295" max="12295" width="6.28515625" customWidth="1"/>
    <col min="12296" max="12296" width="3" customWidth="1"/>
    <col min="12297" max="12297" width="4.85546875" customWidth="1"/>
    <col min="12299" max="12299" width="5.28515625" customWidth="1"/>
    <col min="12300" max="12300" width="6" customWidth="1"/>
    <col min="12303" max="12303" width="5.140625" customWidth="1"/>
    <col min="12318" max="12318" width="15.28515625" customWidth="1"/>
    <col min="12319" max="12319" width="11.5703125" bestFit="1" customWidth="1"/>
    <col min="12320" max="12320" width="16.85546875" bestFit="1" customWidth="1"/>
    <col min="12321" max="12321" width="11.5703125" bestFit="1" customWidth="1"/>
    <col min="12322" max="12322" width="17.85546875" customWidth="1"/>
    <col min="12329" max="12329" width="17.85546875" bestFit="1" customWidth="1"/>
    <col min="12330" max="12330" width="15.140625" bestFit="1" customWidth="1"/>
    <col min="12545" max="12545" width="4.5703125" customWidth="1"/>
    <col min="12546" max="12546" width="7" customWidth="1"/>
    <col min="12547" max="12547" width="6.42578125" customWidth="1"/>
    <col min="12549" max="12549" width="6.5703125" customWidth="1"/>
    <col min="12550" max="12550" width="4.5703125" customWidth="1"/>
    <col min="12551" max="12551" width="6.28515625" customWidth="1"/>
    <col min="12552" max="12552" width="3" customWidth="1"/>
    <col min="12553" max="12553" width="4.85546875" customWidth="1"/>
    <col min="12555" max="12555" width="5.28515625" customWidth="1"/>
    <col min="12556" max="12556" width="6" customWidth="1"/>
    <col min="12559" max="12559" width="5.140625" customWidth="1"/>
    <col min="12574" max="12574" width="15.28515625" customWidth="1"/>
    <col min="12575" max="12575" width="11.5703125" bestFit="1" customWidth="1"/>
    <col min="12576" max="12576" width="16.85546875" bestFit="1" customWidth="1"/>
    <col min="12577" max="12577" width="11.5703125" bestFit="1" customWidth="1"/>
    <col min="12578" max="12578" width="17.85546875" customWidth="1"/>
    <col min="12585" max="12585" width="17.85546875" bestFit="1" customWidth="1"/>
    <col min="12586" max="12586" width="15.140625" bestFit="1" customWidth="1"/>
    <col min="12801" max="12801" width="4.5703125" customWidth="1"/>
    <col min="12802" max="12802" width="7" customWidth="1"/>
    <col min="12803" max="12803" width="6.42578125" customWidth="1"/>
    <col min="12805" max="12805" width="6.5703125" customWidth="1"/>
    <col min="12806" max="12806" width="4.5703125" customWidth="1"/>
    <col min="12807" max="12807" width="6.28515625" customWidth="1"/>
    <col min="12808" max="12808" width="3" customWidth="1"/>
    <col min="12809" max="12809" width="4.85546875" customWidth="1"/>
    <col min="12811" max="12811" width="5.28515625" customWidth="1"/>
    <col min="12812" max="12812" width="6" customWidth="1"/>
    <col min="12815" max="12815" width="5.140625" customWidth="1"/>
    <col min="12830" max="12830" width="15.28515625" customWidth="1"/>
    <col min="12831" max="12831" width="11.5703125" bestFit="1" customWidth="1"/>
    <col min="12832" max="12832" width="16.85546875" bestFit="1" customWidth="1"/>
    <col min="12833" max="12833" width="11.5703125" bestFit="1" customWidth="1"/>
    <col min="12834" max="12834" width="17.85546875" customWidth="1"/>
    <col min="12841" max="12841" width="17.85546875" bestFit="1" customWidth="1"/>
    <col min="12842" max="12842" width="15.140625" bestFit="1" customWidth="1"/>
    <col min="13057" max="13057" width="4.5703125" customWidth="1"/>
    <col min="13058" max="13058" width="7" customWidth="1"/>
    <col min="13059" max="13059" width="6.42578125" customWidth="1"/>
    <col min="13061" max="13061" width="6.5703125" customWidth="1"/>
    <col min="13062" max="13062" width="4.5703125" customWidth="1"/>
    <col min="13063" max="13063" width="6.28515625" customWidth="1"/>
    <col min="13064" max="13064" width="3" customWidth="1"/>
    <col min="13065" max="13065" width="4.85546875" customWidth="1"/>
    <col min="13067" max="13067" width="5.28515625" customWidth="1"/>
    <col min="13068" max="13068" width="6" customWidth="1"/>
    <col min="13071" max="13071" width="5.140625" customWidth="1"/>
    <col min="13086" max="13086" width="15.28515625" customWidth="1"/>
    <col min="13087" max="13087" width="11.5703125" bestFit="1" customWidth="1"/>
    <col min="13088" max="13088" width="16.85546875" bestFit="1" customWidth="1"/>
    <col min="13089" max="13089" width="11.5703125" bestFit="1" customWidth="1"/>
    <col min="13090" max="13090" width="17.85546875" customWidth="1"/>
    <col min="13097" max="13097" width="17.85546875" bestFit="1" customWidth="1"/>
    <col min="13098" max="13098" width="15.140625" bestFit="1" customWidth="1"/>
    <col min="13313" max="13313" width="4.5703125" customWidth="1"/>
    <col min="13314" max="13314" width="7" customWidth="1"/>
    <col min="13315" max="13315" width="6.42578125" customWidth="1"/>
    <col min="13317" max="13317" width="6.5703125" customWidth="1"/>
    <col min="13318" max="13318" width="4.5703125" customWidth="1"/>
    <col min="13319" max="13319" width="6.28515625" customWidth="1"/>
    <col min="13320" max="13320" width="3" customWidth="1"/>
    <col min="13321" max="13321" width="4.85546875" customWidth="1"/>
    <col min="13323" max="13323" width="5.28515625" customWidth="1"/>
    <col min="13324" max="13324" width="6" customWidth="1"/>
    <col min="13327" max="13327" width="5.140625" customWidth="1"/>
    <col min="13342" max="13342" width="15.28515625" customWidth="1"/>
    <col min="13343" max="13343" width="11.5703125" bestFit="1" customWidth="1"/>
    <col min="13344" max="13344" width="16.85546875" bestFit="1" customWidth="1"/>
    <col min="13345" max="13345" width="11.5703125" bestFit="1" customWidth="1"/>
    <col min="13346" max="13346" width="17.85546875" customWidth="1"/>
    <col min="13353" max="13353" width="17.85546875" bestFit="1" customWidth="1"/>
    <col min="13354" max="13354" width="15.140625" bestFit="1" customWidth="1"/>
    <col min="13569" max="13569" width="4.5703125" customWidth="1"/>
    <col min="13570" max="13570" width="7" customWidth="1"/>
    <col min="13571" max="13571" width="6.42578125" customWidth="1"/>
    <col min="13573" max="13573" width="6.5703125" customWidth="1"/>
    <col min="13574" max="13574" width="4.5703125" customWidth="1"/>
    <col min="13575" max="13575" width="6.28515625" customWidth="1"/>
    <col min="13576" max="13576" width="3" customWidth="1"/>
    <col min="13577" max="13577" width="4.85546875" customWidth="1"/>
    <col min="13579" max="13579" width="5.28515625" customWidth="1"/>
    <col min="13580" max="13580" width="6" customWidth="1"/>
    <col min="13583" max="13583" width="5.140625" customWidth="1"/>
    <col min="13598" max="13598" width="15.28515625" customWidth="1"/>
    <col min="13599" max="13599" width="11.5703125" bestFit="1" customWidth="1"/>
    <col min="13600" max="13600" width="16.85546875" bestFit="1" customWidth="1"/>
    <col min="13601" max="13601" width="11.5703125" bestFit="1" customWidth="1"/>
    <col min="13602" max="13602" width="17.85546875" customWidth="1"/>
    <col min="13609" max="13609" width="17.85546875" bestFit="1" customWidth="1"/>
    <col min="13610" max="13610" width="15.140625" bestFit="1" customWidth="1"/>
    <col min="13825" max="13825" width="4.5703125" customWidth="1"/>
    <col min="13826" max="13826" width="7" customWidth="1"/>
    <col min="13827" max="13827" width="6.42578125" customWidth="1"/>
    <col min="13829" max="13829" width="6.5703125" customWidth="1"/>
    <col min="13830" max="13830" width="4.5703125" customWidth="1"/>
    <col min="13831" max="13831" width="6.28515625" customWidth="1"/>
    <col min="13832" max="13832" width="3" customWidth="1"/>
    <col min="13833" max="13833" width="4.85546875" customWidth="1"/>
    <col min="13835" max="13835" width="5.28515625" customWidth="1"/>
    <col min="13836" max="13836" width="6" customWidth="1"/>
    <col min="13839" max="13839" width="5.140625" customWidth="1"/>
    <col min="13854" max="13854" width="15.28515625" customWidth="1"/>
    <col min="13855" max="13855" width="11.5703125" bestFit="1" customWidth="1"/>
    <col min="13856" max="13856" width="16.85546875" bestFit="1" customWidth="1"/>
    <col min="13857" max="13857" width="11.5703125" bestFit="1" customWidth="1"/>
    <col min="13858" max="13858" width="17.85546875" customWidth="1"/>
    <col min="13865" max="13865" width="17.85546875" bestFit="1" customWidth="1"/>
    <col min="13866" max="13866" width="15.140625" bestFit="1" customWidth="1"/>
    <col min="14081" max="14081" width="4.5703125" customWidth="1"/>
    <col min="14082" max="14082" width="7" customWidth="1"/>
    <col min="14083" max="14083" width="6.42578125" customWidth="1"/>
    <col min="14085" max="14085" width="6.5703125" customWidth="1"/>
    <col min="14086" max="14086" width="4.5703125" customWidth="1"/>
    <col min="14087" max="14087" width="6.28515625" customWidth="1"/>
    <col min="14088" max="14088" width="3" customWidth="1"/>
    <col min="14089" max="14089" width="4.85546875" customWidth="1"/>
    <col min="14091" max="14091" width="5.28515625" customWidth="1"/>
    <col min="14092" max="14092" width="6" customWidth="1"/>
    <col min="14095" max="14095" width="5.140625" customWidth="1"/>
    <col min="14110" max="14110" width="15.28515625" customWidth="1"/>
    <col min="14111" max="14111" width="11.5703125" bestFit="1" customWidth="1"/>
    <col min="14112" max="14112" width="16.85546875" bestFit="1" customWidth="1"/>
    <col min="14113" max="14113" width="11.5703125" bestFit="1" customWidth="1"/>
    <col min="14114" max="14114" width="17.85546875" customWidth="1"/>
    <col min="14121" max="14121" width="17.85546875" bestFit="1" customWidth="1"/>
    <col min="14122" max="14122" width="15.140625" bestFit="1" customWidth="1"/>
    <col min="14337" max="14337" width="4.5703125" customWidth="1"/>
    <col min="14338" max="14338" width="7" customWidth="1"/>
    <col min="14339" max="14339" width="6.42578125" customWidth="1"/>
    <col min="14341" max="14341" width="6.5703125" customWidth="1"/>
    <col min="14342" max="14342" width="4.5703125" customWidth="1"/>
    <col min="14343" max="14343" width="6.28515625" customWidth="1"/>
    <col min="14344" max="14344" width="3" customWidth="1"/>
    <col min="14345" max="14345" width="4.85546875" customWidth="1"/>
    <col min="14347" max="14347" width="5.28515625" customWidth="1"/>
    <col min="14348" max="14348" width="6" customWidth="1"/>
    <col min="14351" max="14351" width="5.140625" customWidth="1"/>
    <col min="14366" max="14366" width="15.28515625" customWidth="1"/>
    <col min="14367" max="14367" width="11.5703125" bestFit="1" customWidth="1"/>
    <col min="14368" max="14368" width="16.85546875" bestFit="1" customWidth="1"/>
    <col min="14369" max="14369" width="11.5703125" bestFit="1" customWidth="1"/>
    <col min="14370" max="14370" width="17.85546875" customWidth="1"/>
    <col min="14377" max="14377" width="17.85546875" bestFit="1" customWidth="1"/>
    <col min="14378" max="14378" width="15.140625" bestFit="1" customWidth="1"/>
    <col min="14593" max="14593" width="4.5703125" customWidth="1"/>
    <col min="14594" max="14594" width="7" customWidth="1"/>
    <col min="14595" max="14595" width="6.42578125" customWidth="1"/>
    <col min="14597" max="14597" width="6.5703125" customWidth="1"/>
    <col min="14598" max="14598" width="4.5703125" customWidth="1"/>
    <col min="14599" max="14599" width="6.28515625" customWidth="1"/>
    <col min="14600" max="14600" width="3" customWidth="1"/>
    <col min="14601" max="14601" width="4.85546875" customWidth="1"/>
    <col min="14603" max="14603" width="5.28515625" customWidth="1"/>
    <col min="14604" max="14604" width="6" customWidth="1"/>
    <col min="14607" max="14607" width="5.140625" customWidth="1"/>
    <col min="14622" max="14622" width="15.28515625" customWidth="1"/>
    <col min="14623" max="14623" width="11.5703125" bestFit="1" customWidth="1"/>
    <col min="14624" max="14624" width="16.85546875" bestFit="1" customWidth="1"/>
    <col min="14625" max="14625" width="11.5703125" bestFit="1" customWidth="1"/>
    <col min="14626" max="14626" width="17.85546875" customWidth="1"/>
    <col min="14633" max="14633" width="17.85546875" bestFit="1" customWidth="1"/>
    <col min="14634" max="14634" width="15.140625" bestFit="1" customWidth="1"/>
    <col min="14849" max="14849" width="4.5703125" customWidth="1"/>
    <col min="14850" max="14850" width="7" customWidth="1"/>
    <col min="14851" max="14851" width="6.42578125" customWidth="1"/>
    <col min="14853" max="14853" width="6.5703125" customWidth="1"/>
    <col min="14854" max="14854" width="4.5703125" customWidth="1"/>
    <col min="14855" max="14855" width="6.28515625" customWidth="1"/>
    <col min="14856" max="14856" width="3" customWidth="1"/>
    <col min="14857" max="14857" width="4.85546875" customWidth="1"/>
    <col min="14859" max="14859" width="5.28515625" customWidth="1"/>
    <col min="14860" max="14860" width="6" customWidth="1"/>
    <col min="14863" max="14863" width="5.140625" customWidth="1"/>
    <col min="14878" max="14878" width="15.28515625" customWidth="1"/>
    <col min="14879" max="14879" width="11.5703125" bestFit="1" customWidth="1"/>
    <col min="14880" max="14880" width="16.85546875" bestFit="1" customWidth="1"/>
    <col min="14881" max="14881" width="11.5703125" bestFit="1" customWidth="1"/>
    <col min="14882" max="14882" width="17.85546875" customWidth="1"/>
    <col min="14889" max="14889" width="17.85546875" bestFit="1" customWidth="1"/>
    <col min="14890" max="14890" width="15.140625" bestFit="1" customWidth="1"/>
    <col min="15105" max="15105" width="4.5703125" customWidth="1"/>
    <col min="15106" max="15106" width="7" customWidth="1"/>
    <col min="15107" max="15107" width="6.42578125" customWidth="1"/>
    <col min="15109" max="15109" width="6.5703125" customWidth="1"/>
    <col min="15110" max="15110" width="4.5703125" customWidth="1"/>
    <col min="15111" max="15111" width="6.28515625" customWidth="1"/>
    <col min="15112" max="15112" width="3" customWidth="1"/>
    <col min="15113" max="15113" width="4.85546875" customWidth="1"/>
    <col min="15115" max="15115" width="5.28515625" customWidth="1"/>
    <col min="15116" max="15116" width="6" customWidth="1"/>
    <col min="15119" max="15119" width="5.140625" customWidth="1"/>
    <col min="15134" max="15134" width="15.28515625" customWidth="1"/>
    <col min="15135" max="15135" width="11.5703125" bestFit="1" customWidth="1"/>
    <col min="15136" max="15136" width="16.85546875" bestFit="1" customWidth="1"/>
    <col min="15137" max="15137" width="11.5703125" bestFit="1" customWidth="1"/>
    <col min="15138" max="15138" width="17.85546875" customWidth="1"/>
    <col min="15145" max="15145" width="17.85546875" bestFit="1" customWidth="1"/>
    <col min="15146" max="15146" width="15.140625" bestFit="1" customWidth="1"/>
    <col min="15361" max="15361" width="4.5703125" customWidth="1"/>
    <col min="15362" max="15362" width="7" customWidth="1"/>
    <col min="15363" max="15363" width="6.42578125" customWidth="1"/>
    <col min="15365" max="15365" width="6.5703125" customWidth="1"/>
    <col min="15366" max="15366" width="4.5703125" customWidth="1"/>
    <col min="15367" max="15367" width="6.28515625" customWidth="1"/>
    <col min="15368" max="15368" width="3" customWidth="1"/>
    <col min="15369" max="15369" width="4.85546875" customWidth="1"/>
    <col min="15371" max="15371" width="5.28515625" customWidth="1"/>
    <col min="15372" max="15372" width="6" customWidth="1"/>
    <col min="15375" max="15375" width="5.140625" customWidth="1"/>
    <col min="15390" max="15390" width="15.28515625" customWidth="1"/>
    <col min="15391" max="15391" width="11.5703125" bestFit="1" customWidth="1"/>
    <col min="15392" max="15392" width="16.85546875" bestFit="1" customWidth="1"/>
    <col min="15393" max="15393" width="11.5703125" bestFit="1" customWidth="1"/>
    <col min="15394" max="15394" width="17.85546875" customWidth="1"/>
    <col min="15401" max="15401" width="17.85546875" bestFit="1" customWidth="1"/>
    <col min="15402" max="15402" width="15.140625" bestFit="1" customWidth="1"/>
    <col min="15617" max="15617" width="4.5703125" customWidth="1"/>
    <col min="15618" max="15618" width="7" customWidth="1"/>
    <col min="15619" max="15619" width="6.42578125" customWidth="1"/>
    <col min="15621" max="15621" width="6.5703125" customWidth="1"/>
    <col min="15622" max="15622" width="4.5703125" customWidth="1"/>
    <col min="15623" max="15623" width="6.28515625" customWidth="1"/>
    <col min="15624" max="15624" width="3" customWidth="1"/>
    <col min="15625" max="15625" width="4.85546875" customWidth="1"/>
    <col min="15627" max="15627" width="5.28515625" customWidth="1"/>
    <col min="15628" max="15628" width="6" customWidth="1"/>
    <col min="15631" max="15631" width="5.140625" customWidth="1"/>
    <col min="15646" max="15646" width="15.28515625" customWidth="1"/>
    <col min="15647" max="15647" width="11.5703125" bestFit="1" customWidth="1"/>
    <col min="15648" max="15648" width="16.85546875" bestFit="1" customWidth="1"/>
    <col min="15649" max="15649" width="11.5703125" bestFit="1" customWidth="1"/>
    <col min="15650" max="15650" width="17.85546875" customWidth="1"/>
    <col min="15657" max="15657" width="17.85546875" bestFit="1" customWidth="1"/>
    <col min="15658" max="15658" width="15.140625" bestFit="1" customWidth="1"/>
    <col min="15873" max="15873" width="4.5703125" customWidth="1"/>
    <col min="15874" max="15874" width="7" customWidth="1"/>
    <col min="15875" max="15875" width="6.42578125" customWidth="1"/>
    <col min="15877" max="15877" width="6.5703125" customWidth="1"/>
    <col min="15878" max="15878" width="4.5703125" customWidth="1"/>
    <col min="15879" max="15879" width="6.28515625" customWidth="1"/>
    <col min="15880" max="15880" width="3" customWidth="1"/>
    <col min="15881" max="15881" width="4.85546875" customWidth="1"/>
    <col min="15883" max="15883" width="5.28515625" customWidth="1"/>
    <col min="15884" max="15884" width="6" customWidth="1"/>
    <col min="15887" max="15887" width="5.140625" customWidth="1"/>
    <col min="15902" max="15902" width="15.28515625" customWidth="1"/>
    <col min="15903" max="15903" width="11.5703125" bestFit="1" customWidth="1"/>
    <col min="15904" max="15904" width="16.85546875" bestFit="1" customWidth="1"/>
    <col min="15905" max="15905" width="11.5703125" bestFit="1" customWidth="1"/>
    <col min="15906" max="15906" width="17.85546875" customWidth="1"/>
    <col min="15913" max="15913" width="17.85546875" bestFit="1" customWidth="1"/>
    <col min="15914" max="15914" width="15.140625" bestFit="1" customWidth="1"/>
    <col min="16129" max="16129" width="4.5703125" customWidth="1"/>
    <col min="16130" max="16130" width="7" customWidth="1"/>
    <col min="16131" max="16131" width="6.42578125" customWidth="1"/>
    <col min="16133" max="16133" width="6.5703125" customWidth="1"/>
    <col min="16134" max="16134" width="4.5703125" customWidth="1"/>
    <col min="16135" max="16135" width="6.28515625" customWidth="1"/>
    <col min="16136" max="16136" width="3" customWidth="1"/>
    <col min="16137" max="16137" width="4.85546875" customWidth="1"/>
    <col min="16139" max="16139" width="5.28515625" customWidth="1"/>
    <col min="16140" max="16140" width="6" customWidth="1"/>
    <col min="16143" max="16143" width="5.140625" customWidth="1"/>
    <col min="16158" max="16158" width="15.28515625" customWidth="1"/>
    <col min="16159" max="16159" width="11.5703125" bestFit="1" customWidth="1"/>
    <col min="16160" max="16160" width="16.85546875" bestFit="1" customWidth="1"/>
    <col min="16161" max="16161" width="11.5703125" bestFit="1" customWidth="1"/>
    <col min="16162" max="16162" width="17.85546875" customWidth="1"/>
    <col min="16169" max="16169" width="17.85546875" bestFit="1" customWidth="1"/>
    <col min="16170" max="16170" width="15.140625" bestFit="1" customWidth="1"/>
  </cols>
  <sheetData>
    <row r="1" spans="1:44" x14ac:dyDescent="0.25">
      <c r="A1" t="s">
        <v>506</v>
      </c>
      <c r="B1" t="s">
        <v>507</v>
      </c>
      <c r="C1" t="s">
        <v>508</v>
      </c>
      <c r="D1" t="s">
        <v>509</v>
      </c>
      <c r="E1" t="s">
        <v>510</v>
      </c>
      <c r="F1" t="s">
        <v>511</v>
      </c>
      <c r="G1" t="s">
        <v>512</v>
      </c>
      <c r="H1" t="s">
        <v>513</v>
      </c>
      <c r="I1" t="s">
        <v>514</v>
      </c>
      <c r="J1" t="s">
        <v>515</v>
      </c>
      <c r="K1" t="s">
        <v>516</v>
      </c>
      <c r="L1" t="s">
        <v>517</v>
      </c>
      <c r="M1" t="s">
        <v>518</v>
      </c>
      <c r="N1" t="s">
        <v>519</v>
      </c>
      <c r="O1" t="s">
        <v>520</v>
      </c>
      <c r="P1" t="s">
        <v>521</v>
      </c>
      <c r="Q1" t="s">
        <v>522</v>
      </c>
      <c r="R1" t="s">
        <v>523</v>
      </c>
      <c r="S1" t="s">
        <v>524</v>
      </c>
      <c r="T1" t="s">
        <v>525</v>
      </c>
      <c r="U1" t="s">
        <v>526</v>
      </c>
      <c r="V1" t="s">
        <v>527</v>
      </c>
      <c r="W1" t="s">
        <v>528</v>
      </c>
      <c r="X1" t="s">
        <v>529</v>
      </c>
      <c r="Y1" t="s">
        <v>530</v>
      </c>
      <c r="Z1" t="s">
        <v>531</v>
      </c>
      <c r="AA1" t="s">
        <v>532</v>
      </c>
      <c r="AB1" t="s">
        <v>533</v>
      </c>
      <c r="AC1" t="s">
        <v>534</v>
      </c>
      <c r="AD1" t="s">
        <v>535</v>
      </c>
      <c r="AE1" t="s">
        <v>536</v>
      </c>
      <c r="AF1" t="s">
        <v>537</v>
      </c>
      <c r="AG1" t="s">
        <v>538</v>
      </c>
      <c r="AH1" t="s">
        <v>539</v>
      </c>
      <c r="AI1" t="s">
        <v>540</v>
      </c>
      <c r="AM1" s="209">
        <v>1</v>
      </c>
      <c r="AN1" s="209" t="s">
        <v>541</v>
      </c>
      <c r="AO1" s="235">
        <v>3.9652608749182999E-2</v>
      </c>
      <c r="AP1" s="209" t="s">
        <v>542</v>
      </c>
      <c r="AR1" t="s">
        <v>543</v>
      </c>
    </row>
    <row r="2" spans="1:44" x14ac:dyDescent="0.25">
      <c r="A2" t="s">
        <v>558</v>
      </c>
      <c r="B2">
        <v>1992</v>
      </c>
      <c r="C2">
        <v>1992</v>
      </c>
      <c r="D2">
        <v>1992</v>
      </c>
      <c r="E2">
        <v>6</v>
      </c>
      <c r="F2">
        <v>1</v>
      </c>
      <c r="G2">
        <v>0</v>
      </c>
      <c r="H2" t="s">
        <v>559</v>
      </c>
      <c r="I2">
        <v>68</v>
      </c>
      <c r="J2" t="s">
        <v>546</v>
      </c>
      <c r="K2" t="s">
        <v>547</v>
      </c>
      <c r="L2">
        <v>32</v>
      </c>
      <c r="M2" t="s">
        <v>471</v>
      </c>
      <c r="N2" t="s">
        <v>560</v>
      </c>
      <c r="O2">
        <v>0</v>
      </c>
      <c r="P2" t="s">
        <v>561</v>
      </c>
      <c r="Q2" t="s">
        <v>562</v>
      </c>
      <c r="R2" t="s">
        <v>563</v>
      </c>
      <c r="S2" t="s">
        <v>564</v>
      </c>
      <c r="T2">
        <v>0</v>
      </c>
      <c r="U2" t="s">
        <v>565</v>
      </c>
      <c r="V2">
        <v>271121</v>
      </c>
      <c r="W2" t="s">
        <v>566</v>
      </c>
      <c r="X2">
        <v>8</v>
      </c>
      <c r="Y2" t="s">
        <v>567</v>
      </c>
      <c r="Z2">
        <v>2827205120</v>
      </c>
      <c r="AA2">
        <v>-1</v>
      </c>
      <c r="AB2" t="s">
        <v>568</v>
      </c>
      <c r="AD2" s="236">
        <v>2827205120</v>
      </c>
      <c r="AE2" s="236"/>
      <c r="AF2" s="236">
        <v>122812704</v>
      </c>
      <c r="AG2" s="236"/>
      <c r="AH2" s="236">
        <v>122812704</v>
      </c>
      <c r="AI2">
        <v>0</v>
      </c>
      <c r="AK2">
        <f>AH2/AD2</f>
        <v>4.3439615729049044E-2</v>
      </c>
      <c r="AP2" s="206">
        <f>AD2*$AO$1</f>
        <v>112106058.47704697</v>
      </c>
      <c r="AR2">
        <f>AF2/AP2</f>
        <v>1.0955046111548481</v>
      </c>
    </row>
    <row r="3" spans="1:44" x14ac:dyDescent="0.25">
      <c r="A3" t="s">
        <v>558</v>
      </c>
      <c r="B3">
        <v>1993</v>
      </c>
      <c r="C3">
        <v>1993</v>
      </c>
      <c r="D3">
        <v>1993</v>
      </c>
      <c r="E3">
        <v>6</v>
      </c>
      <c r="F3">
        <v>1</v>
      </c>
      <c r="G3">
        <v>0</v>
      </c>
      <c r="H3" t="s">
        <v>559</v>
      </c>
      <c r="I3">
        <v>68</v>
      </c>
      <c r="J3" t="s">
        <v>546</v>
      </c>
      <c r="K3" t="s">
        <v>547</v>
      </c>
      <c r="L3">
        <v>32</v>
      </c>
      <c r="M3" t="s">
        <v>471</v>
      </c>
      <c r="N3" t="s">
        <v>560</v>
      </c>
      <c r="O3">
        <v>0</v>
      </c>
      <c r="P3" t="s">
        <v>561</v>
      </c>
      <c r="Q3" t="s">
        <v>562</v>
      </c>
      <c r="R3" t="s">
        <v>563</v>
      </c>
      <c r="S3" t="s">
        <v>564</v>
      </c>
      <c r="T3">
        <v>0</v>
      </c>
      <c r="U3" t="s">
        <v>565</v>
      </c>
      <c r="V3">
        <v>271121</v>
      </c>
      <c r="W3" t="s">
        <v>566</v>
      </c>
      <c r="X3">
        <v>8</v>
      </c>
      <c r="Y3" t="s">
        <v>567</v>
      </c>
      <c r="Z3">
        <v>2781757440</v>
      </c>
      <c r="AA3">
        <v>-1</v>
      </c>
      <c r="AB3" t="s">
        <v>568</v>
      </c>
      <c r="AD3" s="236">
        <v>2781757440</v>
      </c>
      <c r="AE3" s="236"/>
      <c r="AF3" s="236">
        <v>90202936</v>
      </c>
      <c r="AG3" s="236"/>
      <c r="AH3" s="236">
        <v>90202936</v>
      </c>
      <c r="AI3">
        <v>0</v>
      </c>
      <c r="AK3">
        <f t="shared" ref="AK3:AK37" si="0">AH3/AD3</f>
        <v>3.2426600070493562E-2</v>
      </c>
      <c r="AP3" s="206">
        <f t="shared" ref="AP3:AP37" si="1">AD3*$AO$1</f>
        <v>110303939.40344891</v>
      </c>
      <c r="AR3">
        <f t="shared" ref="AR3:AR37" si="2">AF3/AP3</f>
        <v>0.81776713042018145</v>
      </c>
    </row>
    <row r="4" spans="1:44" x14ac:dyDescent="0.25">
      <c r="A4" t="s">
        <v>558</v>
      </c>
      <c r="B4">
        <v>1994</v>
      </c>
      <c r="C4">
        <v>1994</v>
      </c>
      <c r="D4">
        <v>1994</v>
      </c>
      <c r="E4">
        <v>6</v>
      </c>
      <c r="F4">
        <v>1</v>
      </c>
      <c r="G4">
        <v>0</v>
      </c>
      <c r="H4" t="s">
        <v>559</v>
      </c>
      <c r="I4">
        <v>68</v>
      </c>
      <c r="J4" t="s">
        <v>546</v>
      </c>
      <c r="K4" t="s">
        <v>547</v>
      </c>
      <c r="L4">
        <v>32</v>
      </c>
      <c r="M4" t="s">
        <v>471</v>
      </c>
      <c r="N4" t="s">
        <v>560</v>
      </c>
      <c r="O4">
        <v>0</v>
      </c>
      <c r="P4" t="s">
        <v>561</v>
      </c>
      <c r="Q4" t="s">
        <v>562</v>
      </c>
      <c r="R4" t="s">
        <v>563</v>
      </c>
      <c r="S4" t="s">
        <v>564</v>
      </c>
      <c r="T4">
        <v>0</v>
      </c>
      <c r="U4" t="s">
        <v>565</v>
      </c>
      <c r="V4">
        <v>271121</v>
      </c>
      <c r="W4" t="s">
        <v>566</v>
      </c>
      <c r="X4">
        <v>8</v>
      </c>
      <c r="Y4" t="s">
        <v>567</v>
      </c>
      <c r="Z4">
        <v>2883106816</v>
      </c>
      <c r="AA4">
        <v>-1</v>
      </c>
      <c r="AB4" t="s">
        <v>568</v>
      </c>
      <c r="AD4" s="236">
        <v>2883106816</v>
      </c>
      <c r="AE4" s="236"/>
      <c r="AF4" s="236">
        <v>91621280</v>
      </c>
      <c r="AG4" s="236"/>
      <c r="AH4" s="236">
        <v>91621280</v>
      </c>
      <c r="AI4">
        <v>0</v>
      </c>
      <c r="AK4">
        <f t="shared" si="0"/>
        <v>3.1778663035147155E-2</v>
      </c>
      <c r="AP4" s="206">
        <f t="shared" si="1"/>
        <v>114322706.55695073</v>
      </c>
      <c r="AR4">
        <f t="shared" si="2"/>
        <v>0.8014267922738354</v>
      </c>
    </row>
    <row r="5" spans="1:44" x14ac:dyDescent="0.25">
      <c r="A5" t="s">
        <v>558</v>
      </c>
      <c r="B5">
        <v>1995</v>
      </c>
      <c r="C5">
        <v>1995</v>
      </c>
      <c r="D5">
        <v>1995</v>
      </c>
      <c r="E5">
        <v>6</v>
      </c>
      <c r="F5">
        <v>1</v>
      </c>
      <c r="G5">
        <v>0</v>
      </c>
      <c r="H5" t="s">
        <v>559</v>
      </c>
      <c r="I5">
        <v>68</v>
      </c>
      <c r="J5" t="s">
        <v>546</v>
      </c>
      <c r="K5" t="s">
        <v>547</v>
      </c>
      <c r="L5">
        <v>32</v>
      </c>
      <c r="M5" t="s">
        <v>471</v>
      </c>
      <c r="N5" t="s">
        <v>560</v>
      </c>
      <c r="O5">
        <v>0</v>
      </c>
      <c r="P5" t="s">
        <v>561</v>
      </c>
      <c r="Q5" t="s">
        <v>562</v>
      </c>
      <c r="R5" t="s">
        <v>563</v>
      </c>
      <c r="S5" t="s">
        <v>564</v>
      </c>
      <c r="T5">
        <v>0</v>
      </c>
      <c r="U5" t="s">
        <v>565</v>
      </c>
      <c r="V5">
        <v>271121</v>
      </c>
      <c r="W5" t="s">
        <v>566</v>
      </c>
      <c r="X5">
        <v>8</v>
      </c>
      <c r="Y5" t="s">
        <v>567</v>
      </c>
      <c r="Z5">
        <v>2729966336</v>
      </c>
      <c r="AA5">
        <v>-1</v>
      </c>
      <c r="AB5" t="s">
        <v>568</v>
      </c>
      <c r="AD5" s="236">
        <v>2729966336</v>
      </c>
      <c r="AE5" s="236"/>
      <c r="AF5" s="236">
        <v>92407480</v>
      </c>
      <c r="AG5" s="236"/>
      <c r="AH5" s="236">
        <v>92407480</v>
      </c>
      <c r="AI5">
        <v>0</v>
      </c>
      <c r="AK5">
        <f t="shared" si="0"/>
        <v>3.384931117333749E-2</v>
      </c>
      <c r="AP5" s="206">
        <f t="shared" si="1"/>
        <v>108250287.01984866</v>
      </c>
      <c r="AR5">
        <f t="shared" si="2"/>
        <v>0.85364651257743329</v>
      </c>
    </row>
    <row r="6" spans="1:44" x14ac:dyDescent="0.25">
      <c r="A6" t="s">
        <v>558</v>
      </c>
      <c r="B6">
        <v>1996</v>
      </c>
      <c r="C6">
        <v>1996</v>
      </c>
      <c r="D6">
        <v>1996</v>
      </c>
      <c r="E6">
        <v>6</v>
      </c>
      <c r="F6">
        <v>1</v>
      </c>
      <c r="G6">
        <v>0</v>
      </c>
      <c r="H6" t="s">
        <v>559</v>
      </c>
      <c r="I6">
        <v>68</v>
      </c>
      <c r="J6" t="s">
        <v>546</v>
      </c>
      <c r="K6" t="s">
        <v>547</v>
      </c>
      <c r="L6">
        <v>32</v>
      </c>
      <c r="M6" t="s">
        <v>471</v>
      </c>
      <c r="N6" t="s">
        <v>560</v>
      </c>
      <c r="O6">
        <v>0</v>
      </c>
      <c r="P6" t="s">
        <v>561</v>
      </c>
      <c r="Q6" t="s">
        <v>562</v>
      </c>
      <c r="R6" t="s">
        <v>563</v>
      </c>
      <c r="S6" t="s">
        <v>564</v>
      </c>
      <c r="T6">
        <v>0</v>
      </c>
      <c r="U6" t="s">
        <v>565</v>
      </c>
      <c r="V6">
        <v>271121</v>
      </c>
      <c r="W6" t="s">
        <v>566</v>
      </c>
      <c r="X6">
        <v>8</v>
      </c>
      <c r="Y6" t="s">
        <v>567</v>
      </c>
      <c r="Z6">
        <v>2733122560</v>
      </c>
      <c r="AA6">
        <v>-1</v>
      </c>
      <c r="AB6" t="s">
        <v>568</v>
      </c>
      <c r="AD6" s="236">
        <v>2733122560</v>
      </c>
      <c r="AE6" s="236"/>
      <c r="AF6" s="236">
        <v>94538936</v>
      </c>
      <c r="AG6" s="236"/>
      <c r="AH6" s="236">
        <v>94538936</v>
      </c>
      <c r="AI6">
        <v>0</v>
      </c>
      <c r="AK6">
        <f t="shared" si="0"/>
        <v>3.4590082926980049E-2</v>
      </c>
      <c r="AP6" s="206">
        <f t="shared" si="1"/>
        <v>108375439.53524543</v>
      </c>
      <c r="AR6">
        <f t="shared" si="2"/>
        <v>0.87232805149781578</v>
      </c>
    </row>
    <row r="7" spans="1:44" x14ac:dyDescent="0.25">
      <c r="A7" t="s">
        <v>544</v>
      </c>
      <c r="B7">
        <v>1997</v>
      </c>
      <c r="C7">
        <v>1997</v>
      </c>
      <c r="D7">
        <v>1997</v>
      </c>
      <c r="E7">
        <v>6</v>
      </c>
      <c r="F7">
        <v>1</v>
      </c>
      <c r="G7">
        <v>0</v>
      </c>
      <c r="H7" t="s">
        <v>559</v>
      </c>
      <c r="I7">
        <v>68</v>
      </c>
      <c r="J7" t="s">
        <v>546</v>
      </c>
      <c r="K7" t="s">
        <v>547</v>
      </c>
      <c r="L7">
        <v>32</v>
      </c>
      <c r="M7" t="s">
        <v>471</v>
      </c>
      <c r="N7" t="s">
        <v>560</v>
      </c>
      <c r="O7">
        <v>0</v>
      </c>
      <c r="P7" t="s">
        <v>561</v>
      </c>
      <c r="Q7" t="s">
        <v>562</v>
      </c>
      <c r="R7" t="s">
        <v>563</v>
      </c>
      <c r="S7" t="s">
        <v>564</v>
      </c>
      <c r="T7">
        <v>0</v>
      </c>
      <c r="U7" t="s">
        <v>565</v>
      </c>
      <c r="V7">
        <v>271121</v>
      </c>
      <c r="W7" t="s">
        <v>566</v>
      </c>
      <c r="X7">
        <v>8</v>
      </c>
      <c r="Y7" t="s">
        <v>567</v>
      </c>
      <c r="Z7">
        <v>2153314304</v>
      </c>
      <c r="AA7">
        <v>-1</v>
      </c>
      <c r="AB7" t="s">
        <v>568</v>
      </c>
      <c r="AD7" s="236">
        <v>2153314304</v>
      </c>
      <c r="AE7" s="236"/>
      <c r="AF7" s="236">
        <v>69882256</v>
      </c>
      <c r="AG7" s="236"/>
      <c r="AH7" s="236">
        <v>69882256</v>
      </c>
      <c r="AI7">
        <v>0</v>
      </c>
      <c r="AK7">
        <f t="shared" si="0"/>
        <v>3.2453346857068945E-2</v>
      </c>
      <c r="AP7" s="206">
        <f t="shared" si="1"/>
        <v>85384529.6105313</v>
      </c>
      <c r="AR7">
        <f t="shared" si="2"/>
        <v>0.8184416582108891</v>
      </c>
    </row>
    <row r="8" spans="1:44" x14ac:dyDescent="0.25">
      <c r="A8" t="s">
        <v>544</v>
      </c>
      <c r="B8">
        <v>1998</v>
      </c>
      <c r="C8">
        <v>1998</v>
      </c>
      <c r="D8">
        <v>1998</v>
      </c>
      <c r="E8">
        <v>6</v>
      </c>
      <c r="F8">
        <v>1</v>
      </c>
      <c r="G8">
        <v>0</v>
      </c>
      <c r="H8" t="s">
        <v>559</v>
      </c>
      <c r="I8">
        <v>68</v>
      </c>
      <c r="J8" t="s">
        <v>546</v>
      </c>
      <c r="K8" t="s">
        <v>547</v>
      </c>
      <c r="L8">
        <v>32</v>
      </c>
      <c r="M8" t="s">
        <v>471</v>
      </c>
      <c r="N8" t="s">
        <v>560</v>
      </c>
      <c r="O8">
        <v>0</v>
      </c>
      <c r="P8" t="s">
        <v>561</v>
      </c>
      <c r="Q8" t="s">
        <v>562</v>
      </c>
      <c r="R8" t="s">
        <v>563</v>
      </c>
      <c r="S8" t="s">
        <v>564</v>
      </c>
      <c r="T8">
        <v>0</v>
      </c>
      <c r="U8" t="s">
        <v>565</v>
      </c>
      <c r="V8">
        <v>271121</v>
      </c>
      <c r="W8" t="s">
        <v>566</v>
      </c>
      <c r="X8">
        <v>8</v>
      </c>
      <c r="Y8" t="s">
        <v>567</v>
      </c>
      <c r="Z8">
        <v>2092326272</v>
      </c>
      <c r="AA8">
        <v>-1</v>
      </c>
      <c r="AB8" t="s">
        <v>568</v>
      </c>
      <c r="AD8" s="236">
        <v>2092326272</v>
      </c>
      <c r="AE8" s="236"/>
      <c r="AF8" s="236">
        <v>55451352</v>
      </c>
      <c r="AG8" s="236"/>
      <c r="AH8" s="236">
        <v>55451352</v>
      </c>
      <c r="AI8">
        <v>0</v>
      </c>
      <c r="AK8">
        <f t="shared" si="0"/>
        <v>2.6502249071792949E-2</v>
      </c>
      <c r="AP8" s="206">
        <f t="shared" si="1"/>
        <v>82966195.039252654</v>
      </c>
      <c r="AR8">
        <f t="shared" si="2"/>
        <v>0.66836079410132121</v>
      </c>
    </row>
    <row r="9" spans="1:44" x14ac:dyDescent="0.25">
      <c r="A9" t="s">
        <v>544</v>
      </c>
      <c r="B9">
        <v>1999</v>
      </c>
      <c r="C9">
        <v>1999</v>
      </c>
      <c r="D9">
        <v>1999</v>
      </c>
      <c r="E9">
        <v>6</v>
      </c>
      <c r="F9">
        <v>1</v>
      </c>
      <c r="G9">
        <v>0</v>
      </c>
      <c r="H9" t="s">
        <v>559</v>
      </c>
      <c r="I9">
        <v>68</v>
      </c>
      <c r="J9" t="s">
        <v>546</v>
      </c>
      <c r="K9" t="s">
        <v>547</v>
      </c>
      <c r="L9">
        <v>32</v>
      </c>
      <c r="M9" t="s">
        <v>471</v>
      </c>
      <c r="N9" t="s">
        <v>560</v>
      </c>
      <c r="O9">
        <v>0</v>
      </c>
      <c r="P9" t="s">
        <v>561</v>
      </c>
      <c r="Q9" t="s">
        <v>562</v>
      </c>
      <c r="R9" t="s">
        <v>563</v>
      </c>
      <c r="S9" t="s">
        <v>564</v>
      </c>
      <c r="T9">
        <v>0</v>
      </c>
      <c r="U9" t="s">
        <v>565</v>
      </c>
      <c r="V9">
        <v>271121</v>
      </c>
      <c r="W9" t="s">
        <v>566</v>
      </c>
      <c r="X9">
        <v>8</v>
      </c>
      <c r="Y9" t="s">
        <v>567</v>
      </c>
      <c r="Z9">
        <v>890392687</v>
      </c>
      <c r="AA9">
        <v>-1</v>
      </c>
      <c r="AB9" t="s">
        <v>568</v>
      </c>
      <c r="AD9" s="236">
        <v>890392687</v>
      </c>
      <c r="AE9" s="236"/>
      <c r="AF9" s="236">
        <v>19759789</v>
      </c>
      <c r="AG9" s="236"/>
      <c r="AH9" s="236">
        <v>19759789</v>
      </c>
      <c r="AI9">
        <v>0</v>
      </c>
      <c r="AK9">
        <f t="shared" si="0"/>
        <v>2.2192218431820971E-2</v>
      </c>
      <c r="AP9" s="206">
        <f t="shared" si="1"/>
        <v>35306392.850744762</v>
      </c>
      <c r="AR9">
        <f t="shared" si="2"/>
        <v>0.55966603791933911</v>
      </c>
    </row>
    <row r="10" spans="1:44" x14ac:dyDescent="0.25">
      <c r="A10" t="s">
        <v>552</v>
      </c>
      <c r="B10">
        <v>2003</v>
      </c>
      <c r="C10">
        <v>2003</v>
      </c>
      <c r="D10">
        <v>2003</v>
      </c>
      <c r="E10">
        <v>6</v>
      </c>
      <c r="F10">
        <v>1</v>
      </c>
      <c r="G10">
        <v>0</v>
      </c>
      <c r="H10" t="s">
        <v>559</v>
      </c>
      <c r="I10">
        <v>68</v>
      </c>
      <c r="J10" t="s">
        <v>546</v>
      </c>
      <c r="K10" t="s">
        <v>547</v>
      </c>
      <c r="L10">
        <v>32</v>
      </c>
      <c r="M10" t="s">
        <v>471</v>
      </c>
      <c r="N10" t="s">
        <v>560</v>
      </c>
      <c r="O10">
        <v>0</v>
      </c>
      <c r="P10" t="s">
        <v>561</v>
      </c>
      <c r="Q10" t="s">
        <v>562</v>
      </c>
      <c r="R10" t="s">
        <v>563</v>
      </c>
      <c r="S10" t="s">
        <v>564</v>
      </c>
      <c r="T10">
        <v>0</v>
      </c>
      <c r="U10" t="s">
        <v>565</v>
      </c>
      <c r="V10">
        <v>271121</v>
      </c>
      <c r="W10" t="s">
        <v>566</v>
      </c>
      <c r="X10">
        <v>8</v>
      </c>
      <c r="Y10" t="s">
        <v>567</v>
      </c>
      <c r="Z10">
        <v>86165420</v>
      </c>
      <c r="AA10">
        <v>-1</v>
      </c>
      <c r="AB10" t="s">
        <v>568</v>
      </c>
      <c r="AD10" s="236">
        <v>86165420</v>
      </c>
      <c r="AE10" s="236"/>
      <c r="AF10" s="236">
        <v>2179534</v>
      </c>
      <c r="AG10" s="236"/>
      <c r="AH10" s="236">
        <v>2179534</v>
      </c>
      <c r="AI10">
        <v>0</v>
      </c>
      <c r="AK10">
        <f t="shared" si="0"/>
        <v>2.5294764419415583E-2</v>
      </c>
      <c r="AP10" s="206">
        <f t="shared" si="1"/>
        <v>3416683.6869690279</v>
      </c>
      <c r="AR10">
        <f t="shared" si="2"/>
        <v>0.63790921246604626</v>
      </c>
    </row>
    <row r="11" spans="1:44" x14ac:dyDescent="0.25">
      <c r="A11" t="s">
        <v>552</v>
      </c>
      <c r="B11">
        <v>2004</v>
      </c>
      <c r="C11">
        <v>2004</v>
      </c>
      <c r="D11">
        <v>2004</v>
      </c>
      <c r="E11">
        <v>6</v>
      </c>
      <c r="F11">
        <v>1</v>
      </c>
      <c r="G11">
        <v>0</v>
      </c>
      <c r="H11" t="s">
        <v>559</v>
      </c>
      <c r="I11">
        <v>68</v>
      </c>
      <c r="J11" t="s">
        <v>546</v>
      </c>
      <c r="K11" t="s">
        <v>547</v>
      </c>
      <c r="L11">
        <v>32</v>
      </c>
      <c r="M11" t="s">
        <v>471</v>
      </c>
      <c r="N11" t="s">
        <v>560</v>
      </c>
      <c r="O11">
        <v>0</v>
      </c>
      <c r="P11" t="s">
        <v>561</v>
      </c>
      <c r="Q11" t="s">
        <v>562</v>
      </c>
      <c r="R11" t="s">
        <v>563</v>
      </c>
      <c r="S11" t="s">
        <v>564</v>
      </c>
      <c r="T11">
        <v>0</v>
      </c>
      <c r="U11" t="s">
        <v>565</v>
      </c>
      <c r="V11">
        <v>271121</v>
      </c>
      <c r="W11" t="s">
        <v>566</v>
      </c>
      <c r="X11">
        <v>8</v>
      </c>
      <c r="Y11" t="s">
        <v>567</v>
      </c>
      <c r="Z11">
        <v>1061218094</v>
      </c>
      <c r="AA11">
        <v>-1</v>
      </c>
      <c r="AB11" t="s">
        <v>568</v>
      </c>
      <c r="AD11" s="236">
        <v>1061218094</v>
      </c>
      <c r="AE11" s="236"/>
      <c r="AF11" s="236">
        <v>49133495</v>
      </c>
      <c r="AG11" s="236"/>
      <c r="AH11" s="236">
        <v>49133495</v>
      </c>
      <c r="AI11">
        <v>0</v>
      </c>
      <c r="AK11">
        <f t="shared" si="0"/>
        <v>4.6299149324530837E-2</v>
      </c>
      <c r="AP11" s="206">
        <f t="shared" si="1"/>
        <v>42080065.87893571</v>
      </c>
      <c r="AR11">
        <f t="shared" si="2"/>
        <v>1.1676192509146015</v>
      </c>
    </row>
    <row r="12" spans="1:44" x14ac:dyDescent="0.25">
      <c r="A12" t="s">
        <v>552</v>
      </c>
      <c r="B12">
        <v>2005</v>
      </c>
      <c r="C12">
        <v>2005</v>
      </c>
      <c r="D12">
        <v>2005</v>
      </c>
      <c r="E12">
        <v>6</v>
      </c>
      <c r="F12">
        <v>1</v>
      </c>
      <c r="G12">
        <v>0</v>
      </c>
      <c r="H12" t="s">
        <v>559</v>
      </c>
      <c r="I12">
        <v>68</v>
      </c>
      <c r="J12" t="s">
        <v>546</v>
      </c>
      <c r="K12" t="s">
        <v>547</v>
      </c>
      <c r="L12">
        <v>32</v>
      </c>
      <c r="M12" t="s">
        <v>471</v>
      </c>
      <c r="N12" t="s">
        <v>560</v>
      </c>
      <c r="O12">
        <v>0</v>
      </c>
      <c r="P12" t="s">
        <v>561</v>
      </c>
      <c r="Q12" t="s">
        <v>562</v>
      </c>
      <c r="R12" t="s">
        <v>563</v>
      </c>
      <c r="S12" t="s">
        <v>564</v>
      </c>
      <c r="T12">
        <v>0</v>
      </c>
      <c r="U12" t="s">
        <v>565</v>
      </c>
      <c r="V12">
        <v>271121</v>
      </c>
      <c r="W12" t="s">
        <v>566</v>
      </c>
      <c r="X12">
        <v>8</v>
      </c>
      <c r="Y12" t="s">
        <v>567</v>
      </c>
      <c r="Z12">
        <v>2313342473</v>
      </c>
      <c r="AA12">
        <v>-1</v>
      </c>
      <c r="AB12" t="s">
        <v>568</v>
      </c>
      <c r="AD12" s="236">
        <v>2313342473</v>
      </c>
      <c r="AE12" s="236"/>
      <c r="AF12" s="236">
        <v>161800370</v>
      </c>
      <c r="AG12" s="236"/>
      <c r="AH12" s="236">
        <v>161800370</v>
      </c>
      <c r="AI12">
        <v>0</v>
      </c>
      <c r="AK12">
        <f t="shared" si="0"/>
        <v>6.9942246722411686E-2</v>
      </c>
      <c r="AP12" s="206">
        <f t="shared" si="1"/>
        <v>91730063.984736443</v>
      </c>
      <c r="AR12">
        <f t="shared" si="2"/>
        <v>1.763875036944518</v>
      </c>
    </row>
    <row r="13" spans="1:44" x14ac:dyDescent="0.25">
      <c r="A13" t="s">
        <v>552</v>
      </c>
      <c r="B13">
        <v>2006</v>
      </c>
      <c r="C13">
        <v>2006</v>
      </c>
      <c r="D13">
        <v>2006</v>
      </c>
      <c r="E13">
        <v>6</v>
      </c>
      <c r="F13">
        <v>1</v>
      </c>
      <c r="G13">
        <v>0</v>
      </c>
      <c r="H13" t="s">
        <v>559</v>
      </c>
      <c r="I13">
        <v>68</v>
      </c>
      <c r="J13" t="s">
        <v>546</v>
      </c>
      <c r="K13" t="s">
        <v>547</v>
      </c>
      <c r="L13">
        <v>32</v>
      </c>
      <c r="M13" t="s">
        <v>471</v>
      </c>
      <c r="N13" t="s">
        <v>560</v>
      </c>
      <c r="O13">
        <v>0</v>
      </c>
      <c r="P13" t="s">
        <v>561</v>
      </c>
      <c r="Q13" t="s">
        <v>562</v>
      </c>
      <c r="R13" t="s">
        <v>563</v>
      </c>
      <c r="S13" t="s">
        <v>564</v>
      </c>
      <c r="T13">
        <v>0</v>
      </c>
      <c r="U13" t="s">
        <v>565</v>
      </c>
      <c r="V13">
        <v>271121</v>
      </c>
      <c r="W13" t="s">
        <v>566</v>
      </c>
      <c r="X13">
        <v>8</v>
      </c>
      <c r="Y13" t="s">
        <v>567</v>
      </c>
      <c r="Z13">
        <v>2409837363</v>
      </c>
      <c r="AA13">
        <v>-1</v>
      </c>
      <c r="AB13" t="s">
        <v>568</v>
      </c>
      <c r="AD13" s="236">
        <v>2409837363</v>
      </c>
      <c r="AE13" s="236"/>
      <c r="AF13" s="236">
        <v>277698435</v>
      </c>
      <c r="AG13" s="236"/>
      <c r="AH13" s="236">
        <v>277698435</v>
      </c>
      <c r="AI13">
        <v>0</v>
      </c>
      <c r="AK13">
        <f t="shared" si="0"/>
        <v>0.1152353429587024</v>
      </c>
      <c r="AP13" s="206">
        <f t="shared" si="1"/>
        <v>95556338.104201883</v>
      </c>
      <c r="AR13">
        <f t="shared" si="2"/>
        <v>2.9061226132083102</v>
      </c>
    </row>
    <row r="14" spans="1:44" x14ac:dyDescent="0.25">
      <c r="A14" t="s">
        <v>554</v>
      </c>
      <c r="B14">
        <v>2007</v>
      </c>
      <c r="C14">
        <v>2007</v>
      </c>
      <c r="D14">
        <v>2007</v>
      </c>
      <c r="E14">
        <v>6</v>
      </c>
      <c r="F14">
        <v>1</v>
      </c>
      <c r="G14">
        <v>0</v>
      </c>
      <c r="H14" t="s">
        <v>559</v>
      </c>
      <c r="I14">
        <v>68</v>
      </c>
      <c r="J14" t="s">
        <v>546</v>
      </c>
      <c r="K14" t="s">
        <v>547</v>
      </c>
      <c r="L14">
        <v>32</v>
      </c>
      <c r="M14" t="s">
        <v>471</v>
      </c>
      <c r="N14" t="s">
        <v>560</v>
      </c>
      <c r="O14">
        <v>0</v>
      </c>
      <c r="P14" t="s">
        <v>561</v>
      </c>
      <c r="Q14" t="s">
        <v>562</v>
      </c>
      <c r="R14" t="s">
        <v>563</v>
      </c>
      <c r="S14" t="s">
        <v>564</v>
      </c>
      <c r="T14">
        <v>0</v>
      </c>
      <c r="U14" t="s">
        <v>565</v>
      </c>
      <c r="V14">
        <v>271121</v>
      </c>
      <c r="W14" t="s">
        <v>566</v>
      </c>
      <c r="X14">
        <v>8</v>
      </c>
      <c r="Y14" t="s">
        <v>567</v>
      </c>
      <c r="Z14">
        <v>2243004947</v>
      </c>
      <c r="AA14">
        <v>-1</v>
      </c>
      <c r="AB14" t="s">
        <v>568</v>
      </c>
      <c r="AD14" s="236">
        <v>2243004947</v>
      </c>
      <c r="AE14" s="236"/>
      <c r="AF14" s="236">
        <v>325605787</v>
      </c>
      <c r="AG14" s="236"/>
      <c r="AH14" s="236">
        <v>325605787</v>
      </c>
      <c r="AI14">
        <v>0</v>
      </c>
      <c r="AK14">
        <f t="shared" si="0"/>
        <v>0.14516498834988972</v>
      </c>
      <c r="AP14" s="206">
        <f t="shared" si="1"/>
        <v>88940997.585872948</v>
      </c>
      <c r="AR14">
        <f t="shared" si="2"/>
        <v>3.660918989419093</v>
      </c>
    </row>
    <row r="15" spans="1:44" x14ac:dyDescent="0.25">
      <c r="A15" t="s">
        <v>554</v>
      </c>
      <c r="B15">
        <v>2008</v>
      </c>
      <c r="C15">
        <v>2008</v>
      </c>
      <c r="D15">
        <v>2008</v>
      </c>
      <c r="E15">
        <v>6</v>
      </c>
      <c r="F15">
        <v>1</v>
      </c>
      <c r="G15">
        <v>0</v>
      </c>
      <c r="H15" t="s">
        <v>559</v>
      </c>
      <c r="I15">
        <v>68</v>
      </c>
      <c r="J15" t="s">
        <v>546</v>
      </c>
      <c r="K15" t="s">
        <v>547</v>
      </c>
      <c r="L15">
        <v>32</v>
      </c>
      <c r="M15" t="s">
        <v>471</v>
      </c>
      <c r="N15" t="s">
        <v>560</v>
      </c>
      <c r="O15">
        <v>0</v>
      </c>
      <c r="P15" t="s">
        <v>561</v>
      </c>
      <c r="Q15" t="s">
        <v>562</v>
      </c>
      <c r="R15" t="s">
        <v>563</v>
      </c>
      <c r="S15" t="s">
        <v>564</v>
      </c>
      <c r="T15">
        <v>0</v>
      </c>
      <c r="U15" t="s">
        <v>565</v>
      </c>
      <c r="V15">
        <v>271121</v>
      </c>
      <c r="W15" t="s">
        <v>566</v>
      </c>
      <c r="X15">
        <v>8</v>
      </c>
      <c r="Y15" t="s">
        <v>567</v>
      </c>
      <c r="Z15">
        <v>712281812</v>
      </c>
      <c r="AA15">
        <v>-1</v>
      </c>
      <c r="AB15" t="s">
        <v>568</v>
      </c>
      <c r="AD15" s="236">
        <v>712281812</v>
      </c>
      <c r="AE15" s="236"/>
      <c r="AF15" s="236">
        <v>306738156</v>
      </c>
      <c r="AG15" s="236"/>
      <c r="AH15" s="236">
        <v>306738156</v>
      </c>
      <c r="AI15">
        <v>0</v>
      </c>
      <c r="AK15">
        <f t="shared" si="0"/>
        <v>0.43064156746992721</v>
      </c>
      <c r="AP15" s="206">
        <f t="shared" si="1"/>
        <v>28243832.010395121</v>
      </c>
      <c r="AR15">
        <f t="shared" si="2"/>
        <v>10.860359029437127</v>
      </c>
    </row>
    <row r="16" spans="1:44" x14ac:dyDescent="0.25">
      <c r="A16" t="s">
        <v>554</v>
      </c>
      <c r="B16">
        <v>2009</v>
      </c>
      <c r="C16">
        <v>2009</v>
      </c>
      <c r="D16">
        <v>2009</v>
      </c>
      <c r="E16">
        <v>6</v>
      </c>
      <c r="F16">
        <v>1</v>
      </c>
      <c r="G16">
        <v>0</v>
      </c>
      <c r="H16" t="s">
        <v>559</v>
      </c>
      <c r="I16">
        <v>68</v>
      </c>
      <c r="J16" t="s">
        <v>546</v>
      </c>
      <c r="K16" t="s">
        <v>547</v>
      </c>
      <c r="L16">
        <v>32</v>
      </c>
      <c r="M16" t="s">
        <v>471</v>
      </c>
      <c r="N16" t="s">
        <v>560</v>
      </c>
      <c r="O16">
        <v>0</v>
      </c>
      <c r="P16" t="s">
        <v>561</v>
      </c>
      <c r="Q16" t="s">
        <v>562</v>
      </c>
      <c r="R16" t="s">
        <v>563</v>
      </c>
      <c r="S16" t="s">
        <v>564</v>
      </c>
      <c r="T16">
        <v>0</v>
      </c>
      <c r="U16" t="s">
        <v>565</v>
      </c>
      <c r="V16">
        <v>271121</v>
      </c>
      <c r="W16" t="s">
        <v>566</v>
      </c>
      <c r="X16">
        <v>8</v>
      </c>
      <c r="Y16" t="s">
        <v>567</v>
      </c>
      <c r="Z16">
        <v>1308925881</v>
      </c>
      <c r="AA16">
        <v>-1</v>
      </c>
      <c r="AB16" t="s">
        <v>568</v>
      </c>
      <c r="AD16" s="236">
        <v>1308925881</v>
      </c>
      <c r="AE16" s="236"/>
      <c r="AF16" s="236">
        <v>379812577</v>
      </c>
      <c r="AG16" s="236"/>
      <c r="AH16" s="236">
        <v>379812577</v>
      </c>
      <c r="AI16">
        <v>0</v>
      </c>
      <c r="AK16">
        <f t="shared" si="0"/>
        <v>0.2901711873172137</v>
      </c>
      <c r="AP16" s="206">
        <f t="shared" si="1"/>
        <v>51902325.840972662</v>
      </c>
      <c r="AR16">
        <f t="shared" si="2"/>
        <v>7.3178334659555642</v>
      </c>
    </row>
    <row r="17" spans="1:44" x14ac:dyDescent="0.25">
      <c r="A17" t="s">
        <v>554</v>
      </c>
      <c r="B17">
        <v>2010</v>
      </c>
      <c r="C17">
        <v>2010</v>
      </c>
      <c r="D17">
        <v>2010</v>
      </c>
      <c r="E17">
        <v>6</v>
      </c>
      <c r="F17">
        <v>1</v>
      </c>
      <c r="G17">
        <v>0</v>
      </c>
      <c r="H17" t="s">
        <v>559</v>
      </c>
      <c r="I17">
        <v>68</v>
      </c>
      <c r="J17" t="s">
        <v>546</v>
      </c>
      <c r="K17" t="s">
        <v>547</v>
      </c>
      <c r="L17">
        <v>32</v>
      </c>
      <c r="M17" t="s">
        <v>471</v>
      </c>
      <c r="N17" t="s">
        <v>560</v>
      </c>
      <c r="O17">
        <v>0</v>
      </c>
      <c r="P17" t="s">
        <v>561</v>
      </c>
      <c r="Q17" t="s">
        <v>562</v>
      </c>
      <c r="R17" t="s">
        <v>563</v>
      </c>
      <c r="S17" t="s">
        <v>564</v>
      </c>
      <c r="T17">
        <v>0</v>
      </c>
      <c r="U17" t="s">
        <v>565</v>
      </c>
      <c r="V17">
        <v>271121</v>
      </c>
      <c r="W17" t="s">
        <v>566</v>
      </c>
      <c r="X17">
        <v>8</v>
      </c>
      <c r="Y17" t="s">
        <v>567</v>
      </c>
      <c r="Z17">
        <v>1344320539</v>
      </c>
      <c r="AA17">
        <v>-1</v>
      </c>
      <c r="AB17" t="s">
        <v>568</v>
      </c>
      <c r="AD17" s="236">
        <v>1344320539</v>
      </c>
      <c r="AE17" s="236"/>
      <c r="AF17" s="236">
        <v>495750500</v>
      </c>
      <c r="AG17" s="236"/>
      <c r="AH17" s="236">
        <v>495750500</v>
      </c>
      <c r="AI17">
        <v>0</v>
      </c>
      <c r="AK17">
        <f t="shared" si="0"/>
        <v>0.36877402793293185</v>
      </c>
      <c r="AP17" s="206">
        <f t="shared" si="1"/>
        <v>53305816.366457805</v>
      </c>
      <c r="AR17">
        <f t="shared" si="2"/>
        <v>9.3001202081194734</v>
      </c>
    </row>
    <row r="18" spans="1:44" x14ac:dyDescent="0.25">
      <c r="A18" t="s">
        <v>554</v>
      </c>
      <c r="B18">
        <v>2011</v>
      </c>
      <c r="C18">
        <v>2011</v>
      </c>
      <c r="D18">
        <v>2011</v>
      </c>
      <c r="E18">
        <v>6</v>
      </c>
      <c r="F18">
        <v>1</v>
      </c>
      <c r="G18">
        <v>0</v>
      </c>
      <c r="H18" t="s">
        <v>559</v>
      </c>
      <c r="I18">
        <v>68</v>
      </c>
      <c r="J18" t="s">
        <v>546</v>
      </c>
      <c r="K18" t="s">
        <v>547</v>
      </c>
      <c r="L18">
        <v>32</v>
      </c>
      <c r="M18" t="s">
        <v>471</v>
      </c>
      <c r="N18" t="s">
        <v>560</v>
      </c>
      <c r="O18">
        <v>0</v>
      </c>
      <c r="P18" t="s">
        <v>561</v>
      </c>
      <c r="Q18" t="s">
        <v>562</v>
      </c>
      <c r="R18" t="s">
        <v>563</v>
      </c>
      <c r="S18" t="s">
        <v>564</v>
      </c>
      <c r="T18">
        <v>9110</v>
      </c>
      <c r="U18" t="s">
        <v>569</v>
      </c>
      <c r="V18">
        <v>271121</v>
      </c>
      <c r="W18" t="s">
        <v>566</v>
      </c>
      <c r="X18">
        <v>8</v>
      </c>
      <c r="Y18" t="s">
        <v>567</v>
      </c>
      <c r="Z18">
        <v>2098508000</v>
      </c>
      <c r="AA18">
        <v>12</v>
      </c>
      <c r="AB18" t="s">
        <v>570</v>
      </c>
      <c r="AC18">
        <v>2722920000</v>
      </c>
      <c r="AD18" s="236">
        <v>2098508000</v>
      </c>
      <c r="AE18" s="236"/>
      <c r="AF18" s="236">
        <v>986369615</v>
      </c>
      <c r="AG18" s="236"/>
      <c r="AH18" s="238">
        <v>986369615.72000003</v>
      </c>
      <c r="AI18">
        <v>0</v>
      </c>
      <c r="AK18">
        <f t="shared" si="0"/>
        <v>0.47003376480813991</v>
      </c>
      <c r="AP18" s="206">
        <f t="shared" si="1"/>
        <v>83211316.681030512</v>
      </c>
      <c r="AR18">
        <f t="shared" si="2"/>
        <v>11.853791699763601</v>
      </c>
    </row>
    <row r="19" spans="1:44" x14ac:dyDescent="0.25">
      <c r="A19" t="s">
        <v>554</v>
      </c>
      <c r="B19">
        <v>2011</v>
      </c>
      <c r="C19">
        <v>2011</v>
      </c>
      <c r="D19">
        <v>2011</v>
      </c>
      <c r="E19">
        <v>6</v>
      </c>
      <c r="F19">
        <v>1</v>
      </c>
      <c r="G19">
        <v>0</v>
      </c>
      <c r="H19" t="s">
        <v>559</v>
      </c>
      <c r="I19">
        <v>68</v>
      </c>
      <c r="J19" t="s">
        <v>546</v>
      </c>
      <c r="K19" t="s">
        <v>547</v>
      </c>
      <c r="L19">
        <v>32</v>
      </c>
      <c r="M19" t="s">
        <v>471</v>
      </c>
      <c r="N19" t="s">
        <v>560</v>
      </c>
      <c r="O19">
        <v>0</v>
      </c>
      <c r="P19" t="s">
        <v>561</v>
      </c>
      <c r="Q19" t="s">
        <v>562</v>
      </c>
      <c r="R19" t="s">
        <v>563</v>
      </c>
      <c r="S19" t="s">
        <v>564</v>
      </c>
      <c r="T19">
        <v>0</v>
      </c>
      <c r="U19" t="s">
        <v>565</v>
      </c>
      <c r="V19">
        <v>271121</v>
      </c>
      <c r="W19" t="s">
        <v>566</v>
      </c>
      <c r="X19">
        <v>8</v>
      </c>
      <c r="Y19" t="s">
        <v>567</v>
      </c>
      <c r="Z19">
        <v>2098508000</v>
      </c>
      <c r="AA19">
        <v>12</v>
      </c>
      <c r="AB19" t="s">
        <v>570</v>
      </c>
      <c r="AC19">
        <v>2722920000</v>
      </c>
      <c r="AD19" s="236">
        <v>2098508000</v>
      </c>
      <c r="AE19" s="236"/>
      <c r="AF19" s="236">
        <v>986369615</v>
      </c>
      <c r="AG19" s="236"/>
      <c r="AH19" s="238">
        <v>986369615.72000003</v>
      </c>
      <c r="AI19">
        <v>0</v>
      </c>
      <c r="AK19">
        <f t="shared" si="0"/>
        <v>0.47003376480813991</v>
      </c>
      <c r="AP19" s="206">
        <f t="shared" si="1"/>
        <v>83211316.681030512</v>
      </c>
      <c r="AR19">
        <f t="shared" si="2"/>
        <v>11.853791699763601</v>
      </c>
    </row>
    <row r="20" spans="1:44" x14ac:dyDescent="0.25">
      <c r="A20" t="s">
        <v>555</v>
      </c>
      <c r="B20">
        <v>2012</v>
      </c>
      <c r="C20">
        <v>2012</v>
      </c>
      <c r="D20">
        <v>2012</v>
      </c>
      <c r="E20">
        <v>6</v>
      </c>
      <c r="F20">
        <v>1</v>
      </c>
      <c r="G20">
        <v>0</v>
      </c>
      <c r="H20" t="s">
        <v>559</v>
      </c>
      <c r="I20">
        <v>68</v>
      </c>
      <c r="J20" t="s">
        <v>546</v>
      </c>
      <c r="K20" t="s">
        <v>547</v>
      </c>
      <c r="L20">
        <v>32</v>
      </c>
      <c r="M20" t="s">
        <v>471</v>
      </c>
      <c r="N20" t="s">
        <v>560</v>
      </c>
      <c r="O20">
        <v>0</v>
      </c>
      <c r="P20" t="s">
        <v>561</v>
      </c>
      <c r="Q20" t="s">
        <v>562</v>
      </c>
      <c r="R20" t="s">
        <v>563</v>
      </c>
      <c r="S20" t="s">
        <v>564</v>
      </c>
      <c r="T20">
        <v>9110</v>
      </c>
      <c r="U20" t="s">
        <v>569</v>
      </c>
      <c r="V20">
        <v>271121</v>
      </c>
      <c r="W20" t="s">
        <v>566</v>
      </c>
      <c r="X20">
        <v>8</v>
      </c>
      <c r="Y20" t="s">
        <v>567</v>
      </c>
      <c r="Z20">
        <v>3508550000</v>
      </c>
      <c r="AA20">
        <v>8</v>
      </c>
      <c r="AB20" t="s">
        <v>567</v>
      </c>
      <c r="AC20">
        <v>3508550000</v>
      </c>
      <c r="AD20" s="236">
        <v>3508550000</v>
      </c>
      <c r="AE20" s="236"/>
      <c r="AF20" s="236">
        <v>1911875969</v>
      </c>
      <c r="AG20" s="236"/>
      <c r="AH20" s="238">
        <v>1911875969.74</v>
      </c>
      <c r="AI20">
        <v>0</v>
      </c>
      <c r="AK20">
        <f t="shared" si="0"/>
        <v>0.54491911751008248</v>
      </c>
      <c r="AP20" s="206">
        <f t="shared" si="1"/>
        <v>139123160.42694601</v>
      </c>
      <c r="AR20">
        <f t="shared" si="2"/>
        <v>13.742327036941715</v>
      </c>
    </row>
    <row r="21" spans="1:44" x14ac:dyDescent="0.25">
      <c r="A21" t="s">
        <v>555</v>
      </c>
      <c r="B21">
        <v>2012</v>
      </c>
      <c r="C21">
        <v>2012</v>
      </c>
      <c r="D21">
        <v>2012</v>
      </c>
      <c r="E21">
        <v>6</v>
      </c>
      <c r="F21">
        <v>1</v>
      </c>
      <c r="G21">
        <v>0</v>
      </c>
      <c r="H21" t="s">
        <v>559</v>
      </c>
      <c r="I21">
        <v>68</v>
      </c>
      <c r="J21" t="s">
        <v>546</v>
      </c>
      <c r="K21" t="s">
        <v>547</v>
      </c>
      <c r="L21">
        <v>32</v>
      </c>
      <c r="M21" t="s">
        <v>471</v>
      </c>
      <c r="N21" t="s">
        <v>560</v>
      </c>
      <c r="O21">
        <v>0</v>
      </c>
      <c r="P21" t="s">
        <v>561</v>
      </c>
      <c r="Q21" t="s">
        <v>562</v>
      </c>
      <c r="R21" t="s">
        <v>563</v>
      </c>
      <c r="S21" t="s">
        <v>564</v>
      </c>
      <c r="T21">
        <v>0</v>
      </c>
      <c r="U21" t="s">
        <v>565</v>
      </c>
      <c r="V21">
        <v>271121</v>
      </c>
      <c r="W21" t="s">
        <v>566</v>
      </c>
      <c r="X21">
        <v>8</v>
      </c>
      <c r="Y21" t="s">
        <v>567</v>
      </c>
      <c r="Z21">
        <v>3508550000</v>
      </c>
      <c r="AA21">
        <v>8</v>
      </c>
      <c r="AB21" t="s">
        <v>567</v>
      </c>
      <c r="AC21">
        <v>3508550000</v>
      </c>
      <c r="AD21" s="236">
        <v>3508550000</v>
      </c>
      <c r="AE21" s="236"/>
      <c r="AF21" s="236">
        <v>1911875969</v>
      </c>
      <c r="AG21" s="236"/>
      <c r="AH21" s="238">
        <v>1911875969.74</v>
      </c>
      <c r="AI21">
        <v>0</v>
      </c>
      <c r="AK21">
        <f t="shared" si="0"/>
        <v>0.54491911751008248</v>
      </c>
      <c r="AP21" s="206">
        <f t="shared" si="1"/>
        <v>139123160.42694601</v>
      </c>
      <c r="AR21">
        <f t="shared" si="2"/>
        <v>13.742327036941715</v>
      </c>
    </row>
    <row r="22" spans="1:44" x14ac:dyDescent="0.25">
      <c r="A22" t="s">
        <v>555</v>
      </c>
      <c r="B22">
        <v>2013</v>
      </c>
      <c r="C22">
        <v>2013</v>
      </c>
      <c r="D22">
        <v>2013</v>
      </c>
      <c r="E22">
        <v>6</v>
      </c>
      <c r="F22">
        <v>1</v>
      </c>
      <c r="G22">
        <v>0</v>
      </c>
      <c r="H22" t="s">
        <v>559</v>
      </c>
      <c r="I22">
        <v>68</v>
      </c>
      <c r="J22" t="s">
        <v>546</v>
      </c>
      <c r="K22" t="s">
        <v>547</v>
      </c>
      <c r="L22">
        <v>32</v>
      </c>
      <c r="M22" t="s">
        <v>471</v>
      </c>
      <c r="N22" t="s">
        <v>560</v>
      </c>
      <c r="O22">
        <v>0</v>
      </c>
      <c r="P22" t="s">
        <v>561</v>
      </c>
      <c r="Q22" t="s">
        <v>562</v>
      </c>
      <c r="R22" t="s">
        <v>563</v>
      </c>
      <c r="S22" t="s">
        <v>564</v>
      </c>
      <c r="T22">
        <v>9110</v>
      </c>
      <c r="U22" t="s">
        <v>569</v>
      </c>
      <c r="V22">
        <v>271121</v>
      </c>
      <c r="W22" t="s">
        <v>566</v>
      </c>
      <c r="X22">
        <v>8</v>
      </c>
      <c r="Y22" t="s">
        <v>567</v>
      </c>
      <c r="Z22">
        <v>4224251000</v>
      </c>
      <c r="AA22">
        <v>8</v>
      </c>
      <c r="AB22" t="s">
        <v>567</v>
      </c>
      <c r="AC22">
        <v>4224251000</v>
      </c>
      <c r="AD22" s="236">
        <v>4224251000</v>
      </c>
      <c r="AE22" s="236"/>
      <c r="AF22" s="236">
        <v>2183518550</v>
      </c>
      <c r="AG22" s="236"/>
      <c r="AH22" s="238">
        <v>2183518550.1900001</v>
      </c>
      <c r="AI22">
        <v>0</v>
      </c>
      <c r="AK22">
        <f t="shared" si="0"/>
        <v>0.51690075949322145</v>
      </c>
      <c r="AP22" s="206">
        <f t="shared" si="1"/>
        <v>167502572.16134503</v>
      </c>
      <c r="AR22">
        <f t="shared" si="2"/>
        <v>13.035731462659269</v>
      </c>
    </row>
    <row r="23" spans="1:44" x14ac:dyDescent="0.25">
      <c r="A23" t="s">
        <v>555</v>
      </c>
      <c r="B23">
        <v>2013</v>
      </c>
      <c r="C23">
        <v>2013</v>
      </c>
      <c r="D23">
        <v>2013</v>
      </c>
      <c r="E23">
        <v>6</v>
      </c>
      <c r="F23">
        <v>1</v>
      </c>
      <c r="G23">
        <v>0</v>
      </c>
      <c r="H23" t="s">
        <v>559</v>
      </c>
      <c r="I23">
        <v>68</v>
      </c>
      <c r="J23" t="s">
        <v>546</v>
      </c>
      <c r="K23" t="s">
        <v>547</v>
      </c>
      <c r="L23">
        <v>32</v>
      </c>
      <c r="M23" t="s">
        <v>471</v>
      </c>
      <c r="N23" t="s">
        <v>560</v>
      </c>
      <c r="O23">
        <v>0</v>
      </c>
      <c r="P23" t="s">
        <v>561</v>
      </c>
      <c r="Q23" t="s">
        <v>562</v>
      </c>
      <c r="R23" t="s">
        <v>563</v>
      </c>
      <c r="S23" t="s">
        <v>564</v>
      </c>
      <c r="T23">
        <v>0</v>
      </c>
      <c r="U23" t="s">
        <v>565</v>
      </c>
      <c r="V23">
        <v>271121</v>
      </c>
      <c r="W23" t="s">
        <v>566</v>
      </c>
      <c r="X23">
        <v>8</v>
      </c>
      <c r="Y23" t="s">
        <v>567</v>
      </c>
      <c r="Z23">
        <v>4224251000</v>
      </c>
      <c r="AA23">
        <v>8</v>
      </c>
      <c r="AB23" t="s">
        <v>567</v>
      </c>
      <c r="AC23">
        <v>4224251000</v>
      </c>
      <c r="AD23" s="236">
        <v>4224251000</v>
      </c>
      <c r="AE23" s="236"/>
      <c r="AF23" s="236">
        <v>2183518550</v>
      </c>
      <c r="AG23" s="236"/>
      <c r="AH23" s="238">
        <v>2183518550.1900001</v>
      </c>
      <c r="AI23">
        <v>0</v>
      </c>
      <c r="AK23">
        <f t="shared" si="0"/>
        <v>0.51690075949322145</v>
      </c>
      <c r="AP23" s="206">
        <f t="shared" si="1"/>
        <v>167502572.16134503</v>
      </c>
      <c r="AR23">
        <f t="shared" si="2"/>
        <v>13.035731462659269</v>
      </c>
    </row>
    <row r="24" spans="1:44" x14ac:dyDescent="0.25">
      <c r="A24" t="s">
        <v>555</v>
      </c>
      <c r="B24">
        <v>2014</v>
      </c>
      <c r="C24">
        <v>2014</v>
      </c>
      <c r="D24">
        <v>2014</v>
      </c>
      <c r="E24">
        <v>6</v>
      </c>
      <c r="F24">
        <v>1</v>
      </c>
      <c r="G24">
        <v>0</v>
      </c>
      <c r="H24" t="s">
        <v>559</v>
      </c>
      <c r="I24">
        <v>68</v>
      </c>
      <c r="J24" t="s">
        <v>546</v>
      </c>
      <c r="K24" t="s">
        <v>547</v>
      </c>
      <c r="L24">
        <v>32</v>
      </c>
      <c r="M24" t="s">
        <v>471</v>
      </c>
      <c r="N24" t="s">
        <v>560</v>
      </c>
      <c r="O24">
        <v>0</v>
      </c>
      <c r="P24" t="s">
        <v>561</v>
      </c>
      <c r="Q24" t="s">
        <v>562</v>
      </c>
      <c r="R24" t="s">
        <v>563</v>
      </c>
      <c r="S24" t="s">
        <v>564</v>
      </c>
      <c r="T24">
        <v>9110</v>
      </c>
      <c r="U24" t="s">
        <v>569</v>
      </c>
      <c r="V24">
        <v>271121</v>
      </c>
      <c r="W24" t="s">
        <v>566</v>
      </c>
      <c r="X24">
        <v>8</v>
      </c>
      <c r="Y24" t="s">
        <v>567</v>
      </c>
      <c r="Z24">
        <v>4432973000</v>
      </c>
      <c r="AA24">
        <v>8</v>
      </c>
      <c r="AB24" t="s">
        <v>567</v>
      </c>
      <c r="AC24">
        <v>4432973000</v>
      </c>
      <c r="AD24" s="236">
        <v>4432973000</v>
      </c>
      <c r="AE24" s="236"/>
      <c r="AF24" s="236">
        <v>2235554493</v>
      </c>
      <c r="AG24" s="236"/>
      <c r="AH24" s="238">
        <v>2235554493.1300001</v>
      </c>
      <c r="AI24">
        <v>0</v>
      </c>
      <c r="AK24">
        <f t="shared" si="0"/>
        <v>0.50430140069204121</v>
      </c>
      <c r="AP24" s="206">
        <f t="shared" si="1"/>
        <v>175778943.964692</v>
      </c>
      <c r="AR24">
        <f t="shared" si="2"/>
        <v>12.717987960202143</v>
      </c>
    </row>
    <row r="25" spans="1:44" x14ac:dyDescent="0.25">
      <c r="A25" t="s">
        <v>555</v>
      </c>
      <c r="B25">
        <v>2014</v>
      </c>
      <c r="C25">
        <v>2014</v>
      </c>
      <c r="D25">
        <v>2014</v>
      </c>
      <c r="E25">
        <v>6</v>
      </c>
      <c r="F25">
        <v>1</v>
      </c>
      <c r="G25">
        <v>0</v>
      </c>
      <c r="H25" t="s">
        <v>559</v>
      </c>
      <c r="I25">
        <v>68</v>
      </c>
      <c r="J25" t="s">
        <v>546</v>
      </c>
      <c r="K25" t="s">
        <v>547</v>
      </c>
      <c r="L25">
        <v>32</v>
      </c>
      <c r="M25" t="s">
        <v>471</v>
      </c>
      <c r="N25" t="s">
        <v>560</v>
      </c>
      <c r="O25">
        <v>0</v>
      </c>
      <c r="P25" t="s">
        <v>561</v>
      </c>
      <c r="Q25" t="s">
        <v>562</v>
      </c>
      <c r="R25" t="s">
        <v>563</v>
      </c>
      <c r="S25" t="s">
        <v>564</v>
      </c>
      <c r="T25">
        <v>0</v>
      </c>
      <c r="U25" t="s">
        <v>565</v>
      </c>
      <c r="V25">
        <v>271121</v>
      </c>
      <c r="W25" t="s">
        <v>566</v>
      </c>
      <c r="X25">
        <v>8</v>
      </c>
      <c r="Y25" t="s">
        <v>567</v>
      </c>
      <c r="Z25">
        <v>4432973000</v>
      </c>
      <c r="AA25">
        <v>8</v>
      </c>
      <c r="AB25" t="s">
        <v>567</v>
      </c>
      <c r="AC25">
        <v>4432973000</v>
      </c>
      <c r="AD25" s="236">
        <v>4432973000</v>
      </c>
      <c r="AE25" s="236"/>
      <c r="AF25" s="236">
        <v>2235554493</v>
      </c>
      <c r="AG25" s="236"/>
      <c r="AH25" s="238">
        <v>2235554493.1300001</v>
      </c>
      <c r="AI25">
        <v>0</v>
      </c>
      <c r="AK25">
        <f t="shared" si="0"/>
        <v>0.50430140069204121</v>
      </c>
      <c r="AP25" s="206">
        <f t="shared" si="1"/>
        <v>175778943.964692</v>
      </c>
      <c r="AR25">
        <f t="shared" si="2"/>
        <v>12.717987960202143</v>
      </c>
    </row>
    <row r="26" spans="1:44" x14ac:dyDescent="0.25">
      <c r="A26" t="s">
        <v>555</v>
      </c>
      <c r="B26">
        <v>2015</v>
      </c>
      <c r="C26">
        <v>2015</v>
      </c>
      <c r="D26">
        <v>2015</v>
      </c>
      <c r="E26">
        <v>6</v>
      </c>
      <c r="F26">
        <v>1</v>
      </c>
      <c r="G26">
        <v>0</v>
      </c>
      <c r="H26" t="s">
        <v>559</v>
      </c>
      <c r="I26">
        <v>68</v>
      </c>
      <c r="J26" t="s">
        <v>546</v>
      </c>
      <c r="K26" t="s">
        <v>547</v>
      </c>
      <c r="L26">
        <v>32</v>
      </c>
      <c r="M26" t="s">
        <v>471</v>
      </c>
      <c r="N26" t="s">
        <v>560</v>
      </c>
      <c r="O26">
        <v>0</v>
      </c>
      <c r="P26" t="s">
        <v>561</v>
      </c>
      <c r="Q26" t="s">
        <v>562</v>
      </c>
      <c r="R26" t="s">
        <v>563</v>
      </c>
      <c r="S26" t="s">
        <v>564</v>
      </c>
      <c r="T26">
        <v>9110</v>
      </c>
      <c r="U26" t="s">
        <v>569</v>
      </c>
      <c r="V26">
        <v>271121</v>
      </c>
      <c r="W26" t="s">
        <v>566</v>
      </c>
      <c r="X26">
        <v>8</v>
      </c>
      <c r="Y26" t="s">
        <v>567</v>
      </c>
      <c r="Z26">
        <v>4406411000</v>
      </c>
      <c r="AA26">
        <v>8</v>
      </c>
      <c r="AB26" t="s">
        <v>567</v>
      </c>
      <c r="AC26">
        <v>4406411000</v>
      </c>
      <c r="AD26" s="236">
        <v>4406411000</v>
      </c>
      <c r="AE26" s="236"/>
      <c r="AF26" s="236">
        <v>1367747360</v>
      </c>
      <c r="AG26" s="236"/>
      <c r="AH26" s="238">
        <v>1367747360.45</v>
      </c>
      <c r="AI26">
        <v>0</v>
      </c>
      <c r="AK26">
        <f t="shared" si="0"/>
        <v>0.31039940678479605</v>
      </c>
      <c r="AP26" s="206">
        <f t="shared" si="1"/>
        <v>174725691.37109622</v>
      </c>
      <c r="AR26">
        <f t="shared" si="2"/>
        <v>7.8279693688266487</v>
      </c>
    </row>
    <row r="27" spans="1:44" x14ac:dyDescent="0.25">
      <c r="A27" t="s">
        <v>555</v>
      </c>
      <c r="B27">
        <v>2015</v>
      </c>
      <c r="C27">
        <v>2015</v>
      </c>
      <c r="D27">
        <v>2015</v>
      </c>
      <c r="E27">
        <v>6</v>
      </c>
      <c r="F27">
        <v>1</v>
      </c>
      <c r="G27">
        <v>0</v>
      </c>
      <c r="H27" t="s">
        <v>559</v>
      </c>
      <c r="I27">
        <v>68</v>
      </c>
      <c r="J27" t="s">
        <v>546</v>
      </c>
      <c r="K27" t="s">
        <v>547</v>
      </c>
      <c r="L27">
        <v>32</v>
      </c>
      <c r="M27" t="s">
        <v>471</v>
      </c>
      <c r="N27" t="s">
        <v>560</v>
      </c>
      <c r="O27">
        <v>0</v>
      </c>
      <c r="P27" t="s">
        <v>561</v>
      </c>
      <c r="Q27" t="s">
        <v>562</v>
      </c>
      <c r="R27" t="s">
        <v>563</v>
      </c>
      <c r="S27" t="s">
        <v>564</v>
      </c>
      <c r="T27">
        <v>0</v>
      </c>
      <c r="U27" t="s">
        <v>565</v>
      </c>
      <c r="V27">
        <v>271121</v>
      </c>
      <c r="W27" t="s">
        <v>566</v>
      </c>
      <c r="X27">
        <v>8</v>
      </c>
      <c r="Y27" t="s">
        <v>567</v>
      </c>
      <c r="Z27">
        <v>4406411000</v>
      </c>
      <c r="AA27">
        <v>8</v>
      </c>
      <c r="AB27" t="s">
        <v>567</v>
      </c>
      <c r="AC27">
        <v>4406411000</v>
      </c>
      <c r="AD27" s="236">
        <v>4406411000</v>
      </c>
      <c r="AE27" s="236"/>
      <c r="AF27" s="236">
        <v>1367747360</v>
      </c>
      <c r="AG27" s="236"/>
      <c r="AH27" s="238">
        <v>1367747360.45</v>
      </c>
      <c r="AI27">
        <v>0</v>
      </c>
      <c r="AK27">
        <f t="shared" si="0"/>
        <v>0.31039940678479605</v>
      </c>
      <c r="AP27" s="206">
        <f t="shared" si="1"/>
        <v>174725691.37109622</v>
      </c>
      <c r="AR27">
        <f t="shared" si="2"/>
        <v>7.8279693688266487</v>
      </c>
    </row>
    <row r="28" spans="1:44" x14ac:dyDescent="0.25">
      <c r="A28" t="s">
        <v>555</v>
      </c>
      <c r="B28">
        <v>2016</v>
      </c>
      <c r="C28">
        <v>2016</v>
      </c>
      <c r="D28">
        <v>2016</v>
      </c>
      <c r="E28">
        <v>6</v>
      </c>
      <c r="F28">
        <v>1</v>
      </c>
      <c r="G28">
        <v>0</v>
      </c>
      <c r="H28" t="s">
        <v>559</v>
      </c>
      <c r="I28">
        <v>68</v>
      </c>
      <c r="J28" t="s">
        <v>546</v>
      </c>
      <c r="K28" t="s">
        <v>547</v>
      </c>
      <c r="L28">
        <v>32</v>
      </c>
      <c r="M28" t="s">
        <v>471</v>
      </c>
      <c r="N28" t="s">
        <v>560</v>
      </c>
      <c r="O28">
        <v>0</v>
      </c>
      <c r="P28" t="s">
        <v>561</v>
      </c>
      <c r="Q28" t="s">
        <v>562</v>
      </c>
      <c r="R28" t="s">
        <v>563</v>
      </c>
      <c r="S28" t="s">
        <v>564</v>
      </c>
      <c r="T28">
        <v>9110</v>
      </c>
      <c r="U28" t="s">
        <v>569</v>
      </c>
      <c r="V28">
        <v>271121</v>
      </c>
      <c r="W28" t="s">
        <v>566</v>
      </c>
      <c r="X28">
        <v>8</v>
      </c>
      <c r="Y28" t="s">
        <v>567</v>
      </c>
      <c r="Z28">
        <v>4231887000</v>
      </c>
      <c r="AA28">
        <v>12</v>
      </c>
      <c r="AB28" t="s">
        <v>570</v>
      </c>
      <c r="AC28">
        <v>5647731000</v>
      </c>
      <c r="AD28" s="236">
        <v>4231887000</v>
      </c>
      <c r="AE28" s="236">
        <v>0</v>
      </c>
      <c r="AF28" s="236">
        <v>746112321</v>
      </c>
      <c r="AG28" s="236">
        <v>0</v>
      </c>
      <c r="AH28" s="238">
        <v>746112321.85000002</v>
      </c>
      <c r="AI28">
        <v>0</v>
      </c>
      <c r="AK28">
        <f t="shared" si="0"/>
        <v>0.17630724115506866</v>
      </c>
      <c r="AP28" s="206">
        <f t="shared" si="1"/>
        <v>167805359.4817538</v>
      </c>
      <c r="AR28">
        <f t="shared" si="2"/>
        <v>4.4462961332360065</v>
      </c>
    </row>
    <row r="29" spans="1:44" x14ac:dyDescent="0.25">
      <c r="A29" t="s">
        <v>555</v>
      </c>
      <c r="B29">
        <v>2016</v>
      </c>
      <c r="C29">
        <v>2016</v>
      </c>
      <c r="D29">
        <v>2016</v>
      </c>
      <c r="E29">
        <v>6</v>
      </c>
      <c r="F29">
        <v>1</v>
      </c>
      <c r="G29">
        <v>0</v>
      </c>
      <c r="H29" t="s">
        <v>559</v>
      </c>
      <c r="I29">
        <v>68</v>
      </c>
      <c r="J29" t="s">
        <v>546</v>
      </c>
      <c r="K29" t="s">
        <v>547</v>
      </c>
      <c r="L29">
        <v>32</v>
      </c>
      <c r="M29" t="s">
        <v>471</v>
      </c>
      <c r="N29" t="s">
        <v>560</v>
      </c>
      <c r="O29">
        <v>0</v>
      </c>
      <c r="P29" t="s">
        <v>561</v>
      </c>
      <c r="Q29" t="s">
        <v>562</v>
      </c>
      <c r="R29" t="s">
        <v>563</v>
      </c>
      <c r="S29" t="s">
        <v>564</v>
      </c>
      <c r="T29">
        <v>0</v>
      </c>
      <c r="U29" t="s">
        <v>565</v>
      </c>
      <c r="V29">
        <v>271121</v>
      </c>
      <c r="W29" t="s">
        <v>566</v>
      </c>
      <c r="X29">
        <v>8</v>
      </c>
      <c r="Y29" t="s">
        <v>567</v>
      </c>
      <c r="Z29">
        <v>4231887000</v>
      </c>
      <c r="AA29">
        <v>12</v>
      </c>
      <c r="AB29" t="s">
        <v>570</v>
      </c>
      <c r="AC29">
        <v>5647731000</v>
      </c>
      <c r="AD29" s="236">
        <v>4231887000</v>
      </c>
      <c r="AE29" s="236">
        <v>0</v>
      </c>
      <c r="AF29" s="236">
        <v>746112321</v>
      </c>
      <c r="AG29" s="236">
        <v>0</v>
      </c>
      <c r="AH29" s="238">
        <v>746112321.85000002</v>
      </c>
      <c r="AI29">
        <v>0</v>
      </c>
      <c r="AK29">
        <f t="shared" si="0"/>
        <v>0.17630724115506866</v>
      </c>
      <c r="AP29" s="206">
        <f t="shared" si="1"/>
        <v>167805359.4817538</v>
      </c>
      <c r="AR29">
        <f t="shared" si="2"/>
        <v>4.4462961332360065</v>
      </c>
    </row>
    <row r="30" spans="1:44" x14ac:dyDescent="0.25">
      <c r="A30" t="s">
        <v>557</v>
      </c>
      <c r="B30">
        <v>2017</v>
      </c>
      <c r="C30">
        <v>2017</v>
      </c>
      <c r="D30">
        <v>2017</v>
      </c>
      <c r="E30">
        <v>6</v>
      </c>
      <c r="F30">
        <v>1</v>
      </c>
      <c r="G30">
        <v>0</v>
      </c>
      <c r="H30" t="s">
        <v>559</v>
      </c>
      <c r="I30">
        <v>68</v>
      </c>
      <c r="J30" t="s">
        <v>546</v>
      </c>
      <c r="K30" t="s">
        <v>547</v>
      </c>
      <c r="L30">
        <v>32</v>
      </c>
      <c r="M30" t="s">
        <v>471</v>
      </c>
      <c r="N30" t="s">
        <v>560</v>
      </c>
      <c r="O30">
        <v>0</v>
      </c>
      <c r="P30" t="s">
        <v>561</v>
      </c>
      <c r="Q30" t="s">
        <v>562</v>
      </c>
      <c r="R30" t="s">
        <v>563</v>
      </c>
      <c r="S30" t="s">
        <v>564</v>
      </c>
      <c r="T30">
        <v>9110</v>
      </c>
      <c r="U30" t="s">
        <v>569</v>
      </c>
      <c r="V30">
        <v>271121</v>
      </c>
      <c r="W30" t="s">
        <v>566</v>
      </c>
      <c r="X30">
        <v>8</v>
      </c>
      <c r="Y30" t="s">
        <v>567</v>
      </c>
      <c r="Z30">
        <v>4844613000</v>
      </c>
      <c r="AA30">
        <v>8</v>
      </c>
      <c r="AB30" t="s">
        <v>567</v>
      </c>
      <c r="AC30">
        <v>4844613000</v>
      </c>
      <c r="AD30" s="236">
        <v>4844613000</v>
      </c>
      <c r="AE30" s="236">
        <v>0</v>
      </c>
      <c r="AF30" s="236">
        <v>1180410192</v>
      </c>
      <c r="AG30" s="236">
        <v>0</v>
      </c>
      <c r="AH30" s="238">
        <v>1180410192.8800001</v>
      </c>
      <c r="AI30">
        <v>0</v>
      </c>
      <c r="AK30">
        <f t="shared" si="0"/>
        <v>0.24365417689297372</v>
      </c>
      <c r="AP30" s="206">
        <f t="shared" si="1"/>
        <v>192101543.83020571</v>
      </c>
      <c r="AR30">
        <f t="shared" si="2"/>
        <v>6.1447199666616861</v>
      </c>
    </row>
    <row r="31" spans="1:44" x14ac:dyDescent="0.25">
      <c r="A31" t="s">
        <v>557</v>
      </c>
      <c r="B31">
        <v>2017</v>
      </c>
      <c r="C31">
        <v>2017</v>
      </c>
      <c r="D31">
        <v>2017</v>
      </c>
      <c r="E31">
        <v>6</v>
      </c>
      <c r="F31">
        <v>1</v>
      </c>
      <c r="G31">
        <v>0</v>
      </c>
      <c r="H31" t="s">
        <v>559</v>
      </c>
      <c r="I31">
        <v>68</v>
      </c>
      <c r="J31" t="s">
        <v>546</v>
      </c>
      <c r="K31" t="s">
        <v>547</v>
      </c>
      <c r="L31">
        <v>32</v>
      </c>
      <c r="M31" t="s">
        <v>471</v>
      </c>
      <c r="N31" t="s">
        <v>560</v>
      </c>
      <c r="O31">
        <v>0</v>
      </c>
      <c r="P31" t="s">
        <v>561</v>
      </c>
      <c r="Q31" t="s">
        <v>562</v>
      </c>
      <c r="R31" t="s">
        <v>563</v>
      </c>
      <c r="S31" t="s">
        <v>564</v>
      </c>
      <c r="T31">
        <v>0</v>
      </c>
      <c r="U31" t="s">
        <v>565</v>
      </c>
      <c r="V31">
        <v>271121</v>
      </c>
      <c r="W31" t="s">
        <v>566</v>
      </c>
      <c r="X31">
        <v>8</v>
      </c>
      <c r="Y31" t="s">
        <v>567</v>
      </c>
      <c r="Z31">
        <v>4844613000</v>
      </c>
      <c r="AA31">
        <v>8</v>
      </c>
      <c r="AB31" t="s">
        <v>567</v>
      </c>
      <c r="AC31">
        <v>4844613000</v>
      </c>
      <c r="AD31" s="236">
        <v>4844613000</v>
      </c>
      <c r="AE31" s="236">
        <v>0</v>
      </c>
      <c r="AF31" s="236">
        <v>1180410192</v>
      </c>
      <c r="AG31" s="236">
        <v>0</v>
      </c>
      <c r="AH31" s="238">
        <v>1180410192.8800001</v>
      </c>
      <c r="AI31">
        <v>0</v>
      </c>
      <c r="AK31">
        <f t="shared" si="0"/>
        <v>0.24365417689297372</v>
      </c>
      <c r="AP31" s="206">
        <f t="shared" si="1"/>
        <v>192101543.83020571</v>
      </c>
      <c r="AR31">
        <f t="shared" si="2"/>
        <v>6.1447199666616861</v>
      </c>
    </row>
    <row r="32" spans="1:44" x14ac:dyDescent="0.25">
      <c r="A32" t="s">
        <v>557</v>
      </c>
      <c r="B32">
        <v>2018</v>
      </c>
      <c r="C32">
        <v>2018</v>
      </c>
      <c r="D32">
        <v>2018</v>
      </c>
      <c r="E32">
        <v>6</v>
      </c>
      <c r="F32">
        <v>1</v>
      </c>
      <c r="G32">
        <v>0</v>
      </c>
      <c r="H32" t="s">
        <v>559</v>
      </c>
      <c r="I32">
        <v>68</v>
      </c>
      <c r="J32" t="s">
        <v>546</v>
      </c>
      <c r="K32" t="s">
        <v>547</v>
      </c>
      <c r="L32">
        <v>32</v>
      </c>
      <c r="M32" t="s">
        <v>471</v>
      </c>
      <c r="N32" t="s">
        <v>560</v>
      </c>
      <c r="O32">
        <v>0</v>
      </c>
      <c r="P32" t="s">
        <v>561</v>
      </c>
      <c r="Q32" t="s">
        <v>562</v>
      </c>
      <c r="R32" t="s">
        <v>563</v>
      </c>
      <c r="S32" t="s">
        <v>564</v>
      </c>
      <c r="T32">
        <v>9110</v>
      </c>
      <c r="U32" t="s">
        <v>569</v>
      </c>
      <c r="V32">
        <v>271121</v>
      </c>
      <c r="W32" t="s">
        <v>566</v>
      </c>
      <c r="X32">
        <v>8</v>
      </c>
      <c r="Y32" t="s">
        <v>567</v>
      </c>
      <c r="Z32">
        <v>4375851000</v>
      </c>
      <c r="AA32">
        <v>8</v>
      </c>
      <c r="AB32" t="s">
        <v>567</v>
      </c>
      <c r="AC32">
        <v>4375851000</v>
      </c>
      <c r="AD32" s="236">
        <v>4375851000</v>
      </c>
      <c r="AE32" s="236">
        <v>0</v>
      </c>
      <c r="AF32" s="236">
        <v>1350985409</v>
      </c>
      <c r="AG32" s="236">
        <v>0</v>
      </c>
      <c r="AH32" s="238">
        <v>1350985409.8900001</v>
      </c>
      <c r="AI32">
        <v>0</v>
      </c>
      <c r="AK32">
        <f t="shared" si="0"/>
        <v>0.30873661143626696</v>
      </c>
      <c r="AP32" s="206">
        <f t="shared" si="1"/>
        <v>173513907.64772117</v>
      </c>
      <c r="AR32">
        <f t="shared" si="2"/>
        <v>7.7860352943168989</v>
      </c>
    </row>
    <row r="33" spans="1:44" x14ac:dyDescent="0.25">
      <c r="A33" t="s">
        <v>557</v>
      </c>
      <c r="B33">
        <v>2018</v>
      </c>
      <c r="C33">
        <v>2018</v>
      </c>
      <c r="D33">
        <v>2018</v>
      </c>
      <c r="E33">
        <v>6</v>
      </c>
      <c r="F33">
        <v>1</v>
      </c>
      <c r="G33">
        <v>0</v>
      </c>
      <c r="H33" t="s">
        <v>559</v>
      </c>
      <c r="I33">
        <v>68</v>
      </c>
      <c r="J33" t="s">
        <v>546</v>
      </c>
      <c r="K33" t="s">
        <v>547</v>
      </c>
      <c r="L33">
        <v>32</v>
      </c>
      <c r="M33" t="s">
        <v>471</v>
      </c>
      <c r="N33" t="s">
        <v>560</v>
      </c>
      <c r="O33">
        <v>0</v>
      </c>
      <c r="P33" t="s">
        <v>561</v>
      </c>
      <c r="Q33" t="s">
        <v>562</v>
      </c>
      <c r="R33" t="s">
        <v>563</v>
      </c>
      <c r="S33" t="s">
        <v>564</v>
      </c>
      <c r="T33">
        <v>0</v>
      </c>
      <c r="U33" t="s">
        <v>565</v>
      </c>
      <c r="V33">
        <v>271121</v>
      </c>
      <c r="W33" t="s">
        <v>566</v>
      </c>
      <c r="X33">
        <v>8</v>
      </c>
      <c r="Y33" t="s">
        <v>567</v>
      </c>
      <c r="Z33">
        <v>4375851000</v>
      </c>
      <c r="AA33">
        <v>8</v>
      </c>
      <c r="AB33" t="s">
        <v>567</v>
      </c>
      <c r="AC33">
        <v>4375851000</v>
      </c>
      <c r="AD33" s="236">
        <v>4375851000</v>
      </c>
      <c r="AE33" s="236">
        <v>0</v>
      </c>
      <c r="AF33" s="236">
        <v>1350985409</v>
      </c>
      <c r="AG33" s="236">
        <v>0</v>
      </c>
      <c r="AH33" s="238">
        <v>1350985409.8900001</v>
      </c>
      <c r="AI33">
        <v>0</v>
      </c>
      <c r="AK33">
        <f t="shared" si="0"/>
        <v>0.30873661143626696</v>
      </c>
      <c r="AP33" s="206">
        <f t="shared" si="1"/>
        <v>173513907.64772117</v>
      </c>
      <c r="AR33">
        <f t="shared" si="2"/>
        <v>7.7860352943168989</v>
      </c>
    </row>
    <row r="34" spans="1:44" x14ac:dyDescent="0.25">
      <c r="A34" t="s">
        <v>557</v>
      </c>
      <c r="B34">
        <v>2019</v>
      </c>
      <c r="C34">
        <v>2019</v>
      </c>
      <c r="D34">
        <v>2019</v>
      </c>
      <c r="E34">
        <v>6</v>
      </c>
      <c r="F34">
        <v>1</v>
      </c>
      <c r="G34">
        <v>0</v>
      </c>
      <c r="H34" t="s">
        <v>559</v>
      </c>
      <c r="I34">
        <v>68</v>
      </c>
      <c r="J34" t="s">
        <v>546</v>
      </c>
      <c r="K34" t="s">
        <v>547</v>
      </c>
      <c r="L34">
        <v>32</v>
      </c>
      <c r="M34" t="s">
        <v>471</v>
      </c>
      <c r="N34" t="s">
        <v>560</v>
      </c>
      <c r="O34">
        <v>0</v>
      </c>
      <c r="P34" t="s">
        <v>561</v>
      </c>
      <c r="Q34" t="s">
        <v>562</v>
      </c>
      <c r="R34" t="s">
        <v>563</v>
      </c>
      <c r="S34" t="s">
        <v>564</v>
      </c>
      <c r="T34">
        <v>9110</v>
      </c>
      <c r="U34" t="s">
        <v>569</v>
      </c>
      <c r="V34">
        <v>271121</v>
      </c>
      <c r="W34" t="s">
        <v>566</v>
      </c>
      <c r="X34">
        <v>8</v>
      </c>
      <c r="Y34" t="s">
        <v>567</v>
      </c>
      <c r="Z34">
        <v>3752064000</v>
      </c>
      <c r="AA34">
        <v>8</v>
      </c>
      <c r="AB34" t="s">
        <v>567</v>
      </c>
      <c r="AC34">
        <v>3752064000</v>
      </c>
      <c r="AD34" s="236">
        <v>3752064000</v>
      </c>
      <c r="AE34" s="236">
        <v>0</v>
      </c>
      <c r="AF34" s="236">
        <v>1266024422</v>
      </c>
      <c r="AG34" s="236">
        <v>0</v>
      </c>
      <c r="AH34" s="238">
        <v>1266024422.8599999</v>
      </c>
      <c r="AI34">
        <v>0</v>
      </c>
      <c r="AK34">
        <f t="shared" si="0"/>
        <v>0.33742079635635208</v>
      </c>
      <c r="AP34" s="206">
        <f t="shared" si="1"/>
        <v>148779125.79389456</v>
      </c>
      <c r="AR34">
        <f t="shared" si="2"/>
        <v>8.5094223752452898</v>
      </c>
    </row>
    <row r="35" spans="1:44" x14ac:dyDescent="0.25">
      <c r="A35" t="s">
        <v>557</v>
      </c>
      <c r="B35">
        <v>2019</v>
      </c>
      <c r="C35">
        <v>2019</v>
      </c>
      <c r="D35">
        <v>2019</v>
      </c>
      <c r="E35">
        <v>6</v>
      </c>
      <c r="F35">
        <v>1</v>
      </c>
      <c r="G35">
        <v>0</v>
      </c>
      <c r="H35" t="s">
        <v>559</v>
      </c>
      <c r="I35">
        <v>68</v>
      </c>
      <c r="J35" t="s">
        <v>546</v>
      </c>
      <c r="K35" t="s">
        <v>547</v>
      </c>
      <c r="L35">
        <v>32</v>
      </c>
      <c r="M35" t="s">
        <v>471</v>
      </c>
      <c r="N35" t="s">
        <v>560</v>
      </c>
      <c r="O35">
        <v>0</v>
      </c>
      <c r="P35" t="s">
        <v>561</v>
      </c>
      <c r="Q35" t="s">
        <v>562</v>
      </c>
      <c r="R35" t="s">
        <v>563</v>
      </c>
      <c r="S35" t="s">
        <v>564</v>
      </c>
      <c r="T35">
        <v>0</v>
      </c>
      <c r="U35" t="s">
        <v>565</v>
      </c>
      <c r="V35">
        <v>271121</v>
      </c>
      <c r="W35" t="s">
        <v>566</v>
      </c>
      <c r="X35">
        <v>8</v>
      </c>
      <c r="Y35" t="s">
        <v>567</v>
      </c>
      <c r="Z35">
        <v>3752064000</v>
      </c>
      <c r="AA35">
        <v>8</v>
      </c>
      <c r="AB35" t="s">
        <v>567</v>
      </c>
      <c r="AC35">
        <v>3752064000</v>
      </c>
      <c r="AD35" s="236">
        <v>3752064000</v>
      </c>
      <c r="AE35" s="236">
        <v>0</v>
      </c>
      <c r="AF35" s="236">
        <v>1266024422</v>
      </c>
      <c r="AG35" s="236">
        <v>0</v>
      </c>
      <c r="AH35" s="238">
        <v>1266024422.8599999</v>
      </c>
      <c r="AI35">
        <v>0</v>
      </c>
      <c r="AK35">
        <f t="shared" si="0"/>
        <v>0.33742079635635208</v>
      </c>
      <c r="AP35" s="206">
        <f t="shared" si="1"/>
        <v>148779125.79389456</v>
      </c>
      <c r="AR35">
        <f t="shared" si="2"/>
        <v>8.5094223752452898</v>
      </c>
    </row>
    <row r="36" spans="1:44" x14ac:dyDescent="0.25">
      <c r="A36" t="s">
        <v>557</v>
      </c>
      <c r="B36">
        <v>2020</v>
      </c>
      <c r="C36">
        <v>2020</v>
      </c>
      <c r="D36">
        <v>2020</v>
      </c>
      <c r="E36">
        <v>6</v>
      </c>
      <c r="F36">
        <v>1</v>
      </c>
      <c r="G36">
        <v>0</v>
      </c>
      <c r="H36" t="s">
        <v>559</v>
      </c>
      <c r="I36">
        <v>68</v>
      </c>
      <c r="J36" t="s">
        <v>546</v>
      </c>
      <c r="K36" t="s">
        <v>547</v>
      </c>
      <c r="L36">
        <v>32</v>
      </c>
      <c r="M36" t="s">
        <v>471</v>
      </c>
      <c r="N36" t="s">
        <v>560</v>
      </c>
      <c r="O36">
        <v>0</v>
      </c>
      <c r="P36" t="s">
        <v>561</v>
      </c>
      <c r="Q36" t="s">
        <v>562</v>
      </c>
      <c r="R36" t="s">
        <v>563</v>
      </c>
      <c r="S36" t="s">
        <v>564</v>
      </c>
      <c r="T36">
        <v>9110</v>
      </c>
      <c r="U36" t="s">
        <v>569</v>
      </c>
      <c r="V36">
        <v>271121</v>
      </c>
      <c r="W36" t="s">
        <v>566</v>
      </c>
      <c r="X36">
        <v>8</v>
      </c>
      <c r="Y36" t="s">
        <v>567</v>
      </c>
      <c r="Z36">
        <v>4047199000</v>
      </c>
      <c r="AA36">
        <v>8</v>
      </c>
      <c r="AB36" t="s">
        <v>567</v>
      </c>
      <c r="AC36">
        <v>4047199000</v>
      </c>
      <c r="AD36" s="236">
        <v>4047199000</v>
      </c>
      <c r="AE36" s="236">
        <v>0</v>
      </c>
      <c r="AF36" s="236">
        <v>968823787</v>
      </c>
      <c r="AG36" s="236">
        <v>0</v>
      </c>
      <c r="AH36" s="238">
        <v>968823787.14999998</v>
      </c>
      <c r="AI36">
        <v>0</v>
      </c>
      <c r="AK36">
        <f t="shared" si="0"/>
        <v>0.23938130720777506</v>
      </c>
      <c r="AP36" s="206">
        <f t="shared" si="1"/>
        <v>160481998.4770847</v>
      </c>
      <c r="AR36">
        <f t="shared" si="2"/>
        <v>6.0369623770502763</v>
      </c>
    </row>
    <row r="37" spans="1:44" x14ac:dyDescent="0.25">
      <c r="A37" t="s">
        <v>557</v>
      </c>
      <c r="B37">
        <v>2020</v>
      </c>
      <c r="C37">
        <v>2020</v>
      </c>
      <c r="D37">
        <v>2020</v>
      </c>
      <c r="E37">
        <v>6</v>
      </c>
      <c r="F37">
        <v>1</v>
      </c>
      <c r="G37">
        <v>0</v>
      </c>
      <c r="H37" t="s">
        <v>559</v>
      </c>
      <c r="I37">
        <v>68</v>
      </c>
      <c r="J37" t="s">
        <v>546</v>
      </c>
      <c r="K37" t="s">
        <v>547</v>
      </c>
      <c r="L37">
        <v>32</v>
      </c>
      <c r="M37" t="s">
        <v>471</v>
      </c>
      <c r="N37" t="s">
        <v>560</v>
      </c>
      <c r="O37">
        <v>0</v>
      </c>
      <c r="P37" t="s">
        <v>561</v>
      </c>
      <c r="Q37" t="s">
        <v>562</v>
      </c>
      <c r="R37" t="s">
        <v>563</v>
      </c>
      <c r="S37" t="s">
        <v>564</v>
      </c>
      <c r="T37">
        <v>0</v>
      </c>
      <c r="U37" t="s">
        <v>565</v>
      </c>
      <c r="V37">
        <v>271121</v>
      </c>
      <c r="W37" t="s">
        <v>566</v>
      </c>
      <c r="X37">
        <v>8</v>
      </c>
      <c r="Y37" t="s">
        <v>567</v>
      </c>
      <c r="Z37">
        <v>4047199000</v>
      </c>
      <c r="AA37">
        <v>8</v>
      </c>
      <c r="AB37" t="s">
        <v>567</v>
      </c>
      <c r="AC37">
        <v>4047199000</v>
      </c>
      <c r="AD37" s="236">
        <v>4047199000</v>
      </c>
      <c r="AE37" s="236">
        <v>0</v>
      </c>
      <c r="AF37" s="236">
        <v>968823787</v>
      </c>
      <c r="AG37" s="236">
        <v>0</v>
      </c>
      <c r="AH37" s="238">
        <v>968823787.14999998</v>
      </c>
      <c r="AI37">
        <v>0</v>
      </c>
      <c r="AK37">
        <f t="shared" si="0"/>
        <v>0.23938130720777506</v>
      </c>
      <c r="AP37" s="206">
        <f t="shared" si="1"/>
        <v>160481998.4770847</v>
      </c>
      <c r="AR37">
        <f t="shared" si="2"/>
        <v>6.0369623770502763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5"/>
  <sheetViews>
    <sheetView workbookViewId="0">
      <pane xSplit="2" ySplit="1" topLeftCell="C15" activePane="bottomRight" state="frozen"/>
      <selection pane="topRight" activeCell="B1" sqref="B1"/>
      <selection pane="bottomLeft" activeCell="A3" sqref="A3"/>
      <selection pane="bottomRight" activeCell="I23" sqref="I23"/>
    </sheetView>
  </sheetViews>
  <sheetFormatPr baseColWidth="10" defaultRowHeight="15" x14ac:dyDescent="0.25"/>
  <cols>
    <col min="10" max="10" width="21.140625" customWidth="1"/>
    <col min="11" max="11" width="17.28515625" customWidth="1"/>
    <col min="12" max="12" width="16" customWidth="1"/>
  </cols>
  <sheetData>
    <row r="1" spans="1:17" ht="120" x14ac:dyDescent="0.25">
      <c r="B1" s="187" t="s">
        <v>237</v>
      </c>
      <c r="C1" s="187" t="s">
        <v>238</v>
      </c>
      <c r="D1" s="187" t="s">
        <v>239</v>
      </c>
      <c r="E1" s="187" t="s">
        <v>240</v>
      </c>
      <c r="F1" s="187" t="s">
        <v>241</v>
      </c>
      <c r="G1" s="187" t="s">
        <v>242</v>
      </c>
      <c r="I1" s="193" t="s">
        <v>425</v>
      </c>
      <c r="J1" s="187" t="s">
        <v>238</v>
      </c>
      <c r="K1" s="187" t="s">
        <v>239</v>
      </c>
      <c r="L1" s="187" t="s">
        <v>426</v>
      </c>
      <c r="N1" s="193" t="s">
        <v>430</v>
      </c>
      <c r="P1" s="198" t="s">
        <v>432</v>
      </c>
      <c r="Q1" s="198" t="s">
        <v>433</v>
      </c>
    </row>
    <row r="2" spans="1:17" x14ac:dyDescent="0.25">
      <c r="A2">
        <v>1</v>
      </c>
      <c r="B2" s="188" t="s">
        <v>243</v>
      </c>
      <c r="C2" s="188">
        <v>60.93</v>
      </c>
      <c r="D2" s="188">
        <v>6.9</v>
      </c>
      <c r="E2" s="188" t="s">
        <v>244</v>
      </c>
      <c r="F2" s="188" t="s">
        <v>244</v>
      </c>
      <c r="G2" s="188">
        <v>8.8303999999999991</v>
      </c>
      <c r="I2">
        <v>2006</v>
      </c>
      <c r="J2" s="183">
        <v>64.929000000000002</v>
      </c>
      <c r="K2" s="183">
        <v>6.4480000000000004</v>
      </c>
      <c r="L2" s="196">
        <f t="shared" ref="L2:L15" si="0">K2*5.8/1</f>
        <v>37.398400000000002</v>
      </c>
      <c r="N2" s="196">
        <f>J2+L2</f>
        <v>102.32740000000001</v>
      </c>
      <c r="P2" s="199">
        <f>J2/N2</f>
        <v>0.63452213190211026</v>
      </c>
      <c r="Q2" s="199">
        <f t="shared" ref="Q2:Q15" si="1">L2/N2</f>
        <v>0.36547786809788968</v>
      </c>
    </row>
    <row r="3" spans="1:17" x14ac:dyDescent="0.25">
      <c r="A3">
        <v>4</v>
      </c>
      <c r="B3" s="189" t="s">
        <v>245</v>
      </c>
      <c r="C3" s="189">
        <v>67.97</v>
      </c>
      <c r="D3" s="189">
        <v>7.09</v>
      </c>
      <c r="E3" s="190">
        <v>0.11550000000000001</v>
      </c>
      <c r="F3" s="190">
        <v>2.75E-2</v>
      </c>
      <c r="G3" s="189">
        <v>9.5867000000000004</v>
      </c>
      <c r="I3">
        <v>2007</v>
      </c>
      <c r="J3" s="183">
        <v>71.117499999999993</v>
      </c>
      <c r="K3" s="183">
        <v>6.9816666666666682</v>
      </c>
      <c r="L3" s="196">
        <f t="shared" si="0"/>
        <v>40.493666666666677</v>
      </c>
      <c r="N3" s="196">
        <f t="shared" ref="N3:N16" si="2">J3+L3</f>
        <v>111.61116666666666</v>
      </c>
      <c r="P3" s="199">
        <f t="shared" ref="P3:P16" si="3">J3/N3</f>
        <v>0.63718982718276396</v>
      </c>
      <c r="Q3" s="199">
        <f t="shared" si="1"/>
        <v>0.36281017281723615</v>
      </c>
    </row>
    <row r="4" spans="1:17" x14ac:dyDescent="0.25">
      <c r="A4">
        <v>5</v>
      </c>
      <c r="B4" s="188" t="s">
        <v>246</v>
      </c>
      <c r="C4" s="188">
        <v>68.680000000000007</v>
      </c>
      <c r="D4" s="188">
        <v>6.2</v>
      </c>
      <c r="E4" s="191">
        <v>1.04E-2</v>
      </c>
      <c r="F4" s="191">
        <v>-0.1255</v>
      </c>
      <c r="G4" s="188">
        <v>11.077400000000001</v>
      </c>
      <c r="I4" s="194">
        <v>2008</v>
      </c>
      <c r="J4" s="183">
        <v>96.990833333333327</v>
      </c>
      <c r="K4" s="183">
        <v>8.8558333333333348</v>
      </c>
      <c r="L4" s="196">
        <f t="shared" si="0"/>
        <v>51.363833333333339</v>
      </c>
      <c r="N4" s="196">
        <f t="shared" si="2"/>
        <v>148.35466666666667</v>
      </c>
      <c r="P4" s="199">
        <f t="shared" si="3"/>
        <v>0.65377676019628628</v>
      </c>
      <c r="Q4" s="199">
        <f t="shared" si="1"/>
        <v>0.34622323980371367</v>
      </c>
    </row>
    <row r="5" spans="1:17" x14ac:dyDescent="0.25">
      <c r="A5">
        <v>6</v>
      </c>
      <c r="B5" s="189" t="s">
        <v>247</v>
      </c>
      <c r="C5" s="189">
        <v>68.290000000000006</v>
      </c>
      <c r="D5" s="189">
        <v>6.19</v>
      </c>
      <c r="E5" s="190">
        <v>-5.7000000000000002E-3</v>
      </c>
      <c r="F5" s="190">
        <v>-1.6000000000000001E-3</v>
      </c>
      <c r="G5" s="189">
        <v>11.032299999999999</v>
      </c>
      <c r="I5">
        <v>2009</v>
      </c>
      <c r="J5" s="183">
        <v>61.7575</v>
      </c>
      <c r="K5" s="183">
        <v>3.9499999999999997</v>
      </c>
      <c r="L5" s="196">
        <f t="shared" si="0"/>
        <v>22.909999999999997</v>
      </c>
      <c r="N5" s="196">
        <f t="shared" si="2"/>
        <v>84.66749999999999</v>
      </c>
      <c r="P5" s="199">
        <f t="shared" si="3"/>
        <v>0.72941211208551104</v>
      </c>
      <c r="Q5" s="199">
        <f t="shared" si="1"/>
        <v>0.27058788791448901</v>
      </c>
    </row>
    <row r="6" spans="1:17" x14ac:dyDescent="0.25">
      <c r="A6">
        <v>7</v>
      </c>
      <c r="B6" s="188" t="s">
        <v>248</v>
      </c>
      <c r="C6" s="188">
        <v>72.45</v>
      </c>
      <c r="D6" s="188">
        <v>6.25</v>
      </c>
      <c r="E6" s="191">
        <v>6.0900000000000003E-2</v>
      </c>
      <c r="F6" s="191">
        <v>9.7000000000000003E-3</v>
      </c>
      <c r="G6" s="188">
        <v>11.592000000000001</v>
      </c>
      <c r="I6">
        <v>2010</v>
      </c>
      <c r="J6" s="183">
        <v>79.041666666666671</v>
      </c>
      <c r="K6" s="183">
        <v>4.3866666666666658</v>
      </c>
      <c r="L6" s="196">
        <f t="shared" si="0"/>
        <v>25.442666666666661</v>
      </c>
      <c r="N6" s="196">
        <f t="shared" si="2"/>
        <v>104.48433333333332</v>
      </c>
      <c r="P6" s="199">
        <f t="shared" si="3"/>
        <v>0.75649299895040101</v>
      </c>
      <c r="Q6" s="199">
        <f t="shared" si="1"/>
        <v>0.2435070010495991</v>
      </c>
    </row>
    <row r="7" spans="1:17" x14ac:dyDescent="0.25">
      <c r="A7">
        <v>8</v>
      </c>
      <c r="B7" s="189" t="s">
        <v>249</v>
      </c>
      <c r="C7" s="189">
        <v>71.81</v>
      </c>
      <c r="D7" s="189">
        <v>7</v>
      </c>
      <c r="E7" s="190">
        <v>-8.8000000000000005E-3</v>
      </c>
      <c r="F7" s="190">
        <v>0.12</v>
      </c>
      <c r="G7" s="189">
        <v>10.258599999999999</v>
      </c>
      <c r="I7">
        <v>2011</v>
      </c>
      <c r="J7" s="183">
        <v>104.01083333333332</v>
      </c>
      <c r="K7" s="183">
        <v>3.9966666666666675</v>
      </c>
      <c r="L7" s="196">
        <f t="shared" si="0"/>
        <v>23.180666666666671</v>
      </c>
      <c r="N7" s="196">
        <f t="shared" si="2"/>
        <v>127.19149999999999</v>
      </c>
      <c r="P7" s="199">
        <f t="shared" si="3"/>
        <v>0.81774987584338055</v>
      </c>
      <c r="Q7" s="199">
        <f t="shared" si="1"/>
        <v>0.18225012415661954</v>
      </c>
    </row>
    <row r="8" spans="1:17" x14ac:dyDescent="0.25">
      <c r="A8">
        <v>9</v>
      </c>
      <c r="B8" s="188" t="s">
        <v>250</v>
      </c>
      <c r="C8" s="188">
        <v>62.12</v>
      </c>
      <c r="D8" s="188">
        <v>4.8600000000000003</v>
      </c>
      <c r="E8" s="191">
        <v>-0.13489999999999999</v>
      </c>
      <c r="F8" s="191">
        <v>-0.30570000000000003</v>
      </c>
      <c r="G8" s="188">
        <v>12.7819</v>
      </c>
      <c r="I8">
        <v>2012</v>
      </c>
      <c r="J8" s="183">
        <v>105.00916666666667</v>
      </c>
      <c r="K8" s="183">
        <v>2.7541666666666664</v>
      </c>
      <c r="L8" s="196">
        <f t="shared" si="0"/>
        <v>15.974166666666665</v>
      </c>
      <c r="N8" s="196">
        <f t="shared" si="2"/>
        <v>120.98333333333333</v>
      </c>
      <c r="P8" s="199">
        <f t="shared" si="3"/>
        <v>0.86796390687422509</v>
      </c>
      <c r="Q8" s="199">
        <f t="shared" si="1"/>
        <v>0.13203609312577488</v>
      </c>
    </row>
    <row r="9" spans="1:17" x14ac:dyDescent="0.25">
      <c r="A9">
        <v>10</v>
      </c>
      <c r="B9" s="189" t="s">
        <v>251</v>
      </c>
      <c r="C9" s="189">
        <v>57.91</v>
      </c>
      <c r="D9" s="189">
        <v>5.96</v>
      </c>
      <c r="E9" s="190">
        <v>-6.7799999999999999E-2</v>
      </c>
      <c r="F9" s="190">
        <v>0.2263</v>
      </c>
      <c r="G9" s="189">
        <v>9.7164000000000001</v>
      </c>
      <c r="I9">
        <v>2013</v>
      </c>
      <c r="J9" s="183">
        <v>104.07833333333333</v>
      </c>
      <c r="K9" s="183">
        <v>3.7258333333333336</v>
      </c>
      <c r="L9" s="196">
        <f t="shared" si="0"/>
        <v>21.609833333333334</v>
      </c>
      <c r="N9" s="196">
        <f t="shared" si="2"/>
        <v>125.68816666666666</v>
      </c>
      <c r="P9" s="199">
        <f t="shared" si="3"/>
        <v>0.82806787698125917</v>
      </c>
      <c r="Q9" s="199">
        <f t="shared" si="1"/>
        <v>0.17193212301874083</v>
      </c>
    </row>
    <row r="10" spans="1:17" x14ac:dyDescent="0.25">
      <c r="A10">
        <v>11</v>
      </c>
      <c r="B10" s="188" t="s">
        <v>252</v>
      </c>
      <c r="C10" s="188">
        <v>58.14</v>
      </c>
      <c r="D10" s="188">
        <v>7.45</v>
      </c>
      <c r="E10" s="191">
        <v>4.0000000000000001E-3</v>
      </c>
      <c r="F10" s="191">
        <v>0.25</v>
      </c>
      <c r="G10" s="188">
        <v>7.8040000000000003</v>
      </c>
      <c r="I10">
        <v>2014</v>
      </c>
      <c r="J10" s="183">
        <v>96.235000000000014</v>
      </c>
      <c r="K10" s="183">
        <v>4.3683333333333341</v>
      </c>
      <c r="L10" s="196">
        <f t="shared" si="0"/>
        <v>25.336333333333336</v>
      </c>
      <c r="N10" s="196">
        <f t="shared" si="2"/>
        <v>121.57133333333334</v>
      </c>
      <c r="P10" s="1">
        <f t="shared" si="3"/>
        <v>0.79159286454591826</v>
      </c>
      <c r="Q10" s="1">
        <f t="shared" si="1"/>
        <v>0.20840713545408182</v>
      </c>
    </row>
    <row r="11" spans="1:17" x14ac:dyDescent="0.25">
      <c r="A11">
        <v>12</v>
      </c>
      <c r="B11" s="189" t="s">
        <v>253</v>
      </c>
      <c r="C11" s="189">
        <v>60.99</v>
      </c>
      <c r="D11" s="189">
        <v>6.58</v>
      </c>
      <c r="E11" s="190">
        <v>4.9000000000000002E-2</v>
      </c>
      <c r="F11" s="190">
        <v>-0.1168</v>
      </c>
      <c r="G11" s="189">
        <v>9.2690000000000001</v>
      </c>
      <c r="I11">
        <v>2015</v>
      </c>
      <c r="J11" s="183">
        <v>50.753333333333352</v>
      </c>
      <c r="K11" s="183">
        <v>2.6141666666666663</v>
      </c>
      <c r="L11" s="196">
        <f t="shared" si="0"/>
        <v>15.162166666666664</v>
      </c>
      <c r="N11" s="196">
        <f t="shared" si="2"/>
        <v>65.915500000000009</v>
      </c>
      <c r="P11" s="199">
        <f t="shared" si="3"/>
        <v>0.7699757012134224</v>
      </c>
      <c r="Q11" s="199">
        <f t="shared" si="1"/>
        <v>0.23002429878657771</v>
      </c>
    </row>
    <row r="12" spans="1:17" x14ac:dyDescent="0.25">
      <c r="A12">
        <v>1</v>
      </c>
      <c r="B12" s="188" t="s">
        <v>254</v>
      </c>
      <c r="C12" s="188">
        <v>53.52</v>
      </c>
      <c r="D12" s="188">
        <v>6.58</v>
      </c>
      <c r="E12" s="191">
        <v>-0.1225</v>
      </c>
      <c r="F12" s="191">
        <v>0</v>
      </c>
      <c r="G12" s="188">
        <v>8.1336999999999993</v>
      </c>
      <c r="I12">
        <v>2016</v>
      </c>
      <c r="J12" s="183">
        <v>42.8125</v>
      </c>
      <c r="K12" s="183">
        <v>2.4916666666666667</v>
      </c>
      <c r="L12" s="196">
        <f t="shared" si="0"/>
        <v>14.451666666666666</v>
      </c>
      <c r="N12" s="196">
        <f t="shared" si="2"/>
        <v>57.264166666666668</v>
      </c>
      <c r="P12" s="199">
        <f t="shared" si="3"/>
        <v>0.74763159043613658</v>
      </c>
      <c r="Q12" s="199">
        <f t="shared" si="1"/>
        <v>0.25236840956386336</v>
      </c>
    </row>
    <row r="13" spans="1:17" x14ac:dyDescent="0.25">
      <c r="A13">
        <v>2</v>
      </c>
      <c r="B13" s="189" t="s">
        <v>255</v>
      </c>
      <c r="C13" s="189">
        <v>57.56</v>
      </c>
      <c r="D13" s="189">
        <v>7.97</v>
      </c>
      <c r="E13" s="190">
        <v>7.5499999999999998E-2</v>
      </c>
      <c r="F13" s="190">
        <v>0.2112</v>
      </c>
      <c r="G13" s="189">
        <v>7.2221000000000002</v>
      </c>
      <c r="I13">
        <v>2017</v>
      </c>
      <c r="J13" s="183">
        <v>52.804166666666653</v>
      </c>
      <c r="K13" s="183">
        <v>2.9600000000000004</v>
      </c>
      <c r="L13" s="196">
        <f t="shared" si="0"/>
        <v>17.168000000000003</v>
      </c>
      <c r="N13" s="196">
        <f t="shared" si="2"/>
        <v>69.972166666666652</v>
      </c>
      <c r="P13" s="199">
        <f t="shared" si="3"/>
        <v>0.75464529944049175</v>
      </c>
      <c r="Q13" s="199">
        <f t="shared" si="1"/>
        <v>0.24535470055950828</v>
      </c>
    </row>
    <row r="14" spans="1:17" x14ac:dyDescent="0.25">
      <c r="A14">
        <v>3</v>
      </c>
      <c r="B14" s="188" t="s">
        <v>256</v>
      </c>
      <c r="C14" s="188">
        <v>60.6</v>
      </c>
      <c r="D14" s="188">
        <v>7.12</v>
      </c>
      <c r="E14" s="191">
        <v>5.28E-2</v>
      </c>
      <c r="F14" s="191">
        <v>-0.1066</v>
      </c>
      <c r="G14" s="188">
        <v>8.5112000000000005</v>
      </c>
      <c r="I14">
        <v>2018</v>
      </c>
      <c r="J14" s="183">
        <v>68.348333333333343</v>
      </c>
      <c r="K14" s="183">
        <v>3.1599999999999997</v>
      </c>
      <c r="L14" s="196">
        <f t="shared" si="0"/>
        <v>18.327999999999999</v>
      </c>
      <c r="N14" s="196">
        <f>J14+L14</f>
        <v>86.676333333333346</v>
      </c>
      <c r="P14" s="199">
        <f t="shared" si="3"/>
        <v>0.78854666210307311</v>
      </c>
      <c r="Q14" s="199">
        <f t="shared" si="1"/>
        <v>0.21145333789692683</v>
      </c>
    </row>
    <row r="15" spans="1:17" x14ac:dyDescent="0.25">
      <c r="A15">
        <v>4</v>
      </c>
      <c r="B15" s="189" t="s">
        <v>257</v>
      </c>
      <c r="C15" s="189">
        <v>65.06</v>
      </c>
      <c r="D15" s="189">
        <v>7.59</v>
      </c>
      <c r="E15" s="190">
        <v>7.3599999999999999E-2</v>
      </c>
      <c r="F15" s="190">
        <v>6.6000000000000003E-2</v>
      </c>
      <c r="G15" s="189">
        <v>8.5717999999999996</v>
      </c>
      <c r="I15">
        <v>2019</v>
      </c>
      <c r="J15" s="183">
        <v>61.406666666666666</v>
      </c>
      <c r="K15" s="183">
        <v>2.5458333333333329</v>
      </c>
      <c r="L15" s="196">
        <f t="shared" si="0"/>
        <v>14.765833333333331</v>
      </c>
      <c r="N15" s="196">
        <f t="shared" si="2"/>
        <v>76.172499999999999</v>
      </c>
      <c r="P15" s="199">
        <f t="shared" si="3"/>
        <v>0.80615270165304631</v>
      </c>
      <c r="Q15" s="199">
        <f t="shared" si="1"/>
        <v>0.19384729834695372</v>
      </c>
    </row>
    <row r="16" spans="1:17" x14ac:dyDescent="0.25">
      <c r="A16">
        <v>5</v>
      </c>
      <c r="B16" s="188" t="s">
        <v>258</v>
      </c>
      <c r="C16" s="188">
        <v>65.16</v>
      </c>
      <c r="D16" s="188">
        <v>7.61</v>
      </c>
      <c r="E16" s="191">
        <v>1.5E-3</v>
      </c>
      <c r="F16" s="191">
        <v>2.5999999999999999E-3</v>
      </c>
      <c r="G16" s="188">
        <v>8.5624000000000002</v>
      </c>
      <c r="I16">
        <v>2020</v>
      </c>
      <c r="J16" s="183">
        <v>41.258333333333333</v>
      </c>
      <c r="K16" s="183">
        <v>2.0116666666666663</v>
      </c>
      <c r="L16" s="196">
        <f>K16*5.8/1</f>
        <v>11.667666666666664</v>
      </c>
      <c r="N16" s="196">
        <f t="shared" si="2"/>
        <v>52.925999999999995</v>
      </c>
      <c r="P16" s="1">
        <f t="shared" si="3"/>
        <v>0.77954754437012697</v>
      </c>
      <c r="Q16" s="1">
        <f>L16/N16</f>
        <v>0.22045245562987312</v>
      </c>
    </row>
    <row r="17" spans="1:12" x14ac:dyDescent="0.25">
      <c r="A17">
        <v>6</v>
      </c>
      <c r="B17" s="189" t="s">
        <v>259</v>
      </c>
      <c r="C17" s="189">
        <v>68.19</v>
      </c>
      <c r="D17" s="189">
        <v>7.3</v>
      </c>
      <c r="E17" s="190">
        <v>4.65E-2</v>
      </c>
      <c r="F17" s="190">
        <v>-4.07E-2</v>
      </c>
      <c r="G17" s="189">
        <v>9.3411000000000008</v>
      </c>
    </row>
    <row r="18" spans="1:12" x14ac:dyDescent="0.25">
      <c r="A18">
        <v>7</v>
      </c>
      <c r="B18" s="188" t="s">
        <v>260</v>
      </c>
      <c r="C18" s="188">
        <v>73.599999999999994</v>
      </c>
      <c r="D18" s="188">
        <v>6.22</v>
      </c>
      <c r="E18" s="191">
        <v>7.9299999999999995E-2</v>
      </c>
      <c r="F18" s="191">
        <v>-0.1479</v>
      </c>
      <c r="G18" s="188">
        <v>11.832800000000001</v>
      </c>
    </row>
    <row r="19" spans="1:12" x14ac:dyDescent="0.25">
      <c r="A19">
        <v>8</v>
      </c>
      <c r="B19" s="189" t="s">
        <v>261</v>
      </c>
      <c r="C19" s="189">
        <v>70.13</v>
      </c>
      <c r="D19" s="189">
        <v>6.2</v>
      </c>
      <c r="E19" s="190">
        <v>-4.7100000000000003E-2</v>
      </c>
      <c r="F19" s="190">
        <v>-3.2000000000000002E-3</v>
      </c>
      <c r="G19" s="189">
        <v>11.311299999999999</v>
      </c>
      <c r="L19" s="182" t="s">
        <v>434</v>
      </c>
    </row>
    <row r="20" spans="1:12" x14ac:dyDescent="0.25">
      <c r="A20">
        <v>9</v>
      </c>
      <c r="B20" s="188" t="s">
        <v>262</v>
      </c>
      <c r="C20" s="188">
        <v>76.760000000000005</v>
      </c>
      <c r="D20" s="188">
        <v>6.1</v>
      </c>
      <c r="E20" s="191">
        <v>9.4500000000000001E-2</v>
      </c>
      <c r="F20" s="191">
        <v>-1.61E-2</v>
      </c>
      <c r="G20" s="188">
        <v>12.583600000000001</v>
      </c>
      <c r="J20" s="195"/>
    </row>
    <row r="21" spans="1:12" x14ac:dyDescent="0.25">
      <c r="A21">
        <v>10</v>
      </c>
      <c r="B21" s="189" t="s">
        <v>263</v>
      </c>
      <c r="C21" s="189">
        <v>81.97</v>
      </c>
      <c r="D21" s="189">
        <v>6.8</v>
      </c>
      <c r="E21" s="190">
        <v>6.7900000000000002E-2</v>
      </c>
      <c r="F21" s="190">
        <v>0.1148</v>
      </c>
      <c r="G21" s="189">
        <v>12.054399999999999</v>
      </c>
    </row>
    <row r="22" spans="1:12" x14ac:dyDescent="0.25">
      <c r="A22">
        <v>11</v>
      </c>
      <c r="B22" s="188" t="s">
        <v>264</v>
      </c>
      <c r="C22" s="188">
        <v>91.34</v>
      </c>
      <c r="D22" s="188">
        <v>7.14</v>
      </c>
      <c r="E22" s="191">
        <v>0.1143</v>
      </c>
      <c r="F22" s="191">
        <v>0.05</v>
      </c>
      <c r="G22" s="188">
        <v>12.7927</v>
      </c>
    </row>
    <row r="23" spans="1:12" x14ac:dyDescent="0.25">
      <c r="A23">
        <v>12</v>
      </c>
      <c r="B23" s="189" t="s">
        <v>265</v>
      </c>
      <c r="C23" s="189">
        <v>89.52</v>
      </c>
      <c r="D23" s="189">
        <v>7.15</v>
      </c>
      <c r="E23" s="190">
        <v>-1.9900000000000001E-2</v>
      </c>
      <c r="F23" s="190">
        <v>1.4E-3</v>
      </c>
      <c r="G23" s="189">
        <v>12.520300000000001</v>
      </c>
    </row>
    <row r="24" spans="1:12" x14ac:dyDescent="0.25">
      <c r="A24">
        <v>1</v>
      </c>
      <c r="B24" s="188" t="s">
        <v>266</v>
      </c>
      <c r="C24" s="188">
        <v>90.69</v>
      </c>
      <c r="D24" s="188">
        <v>8</v>
      </c>
      <c r="E24" s="191">
        <v>1.3100000000000001E-2</v>
      </c>
      <c r="F24" s="191">
        <v>0.11890000000000001</v>
      </c>
      <c r="G24" s="188">
        <v>11.3363</v>
      </c>
    </row>
    <row r="25" spans="1:12" x14ac:dyDescent="0.25">
      <c r="A25">
        <v>2</v>
      </c>
      <c r="B25" s="189" t="s">
        <v>267</v>
      </c>
      <c r="C25" s="189">
        <v>93.39</v>
      </c>
      <c r="D25" s="189">
        <v>8.5500000000000007</v>
      </c>
      <c r="E25" s="190">
        <v>2.98E-2</v>
      </c>
      <c r="F25" s="190">
        <v>6.88E-2</v>
      </c>
      <c r="G25" s="189">
        <v>10.922800000000001</v>
      </c>
    </row>
    <row r="26" spans="1:12" x14ac:dyDescent="0.25">
      <c r="A26">
        <v>3</v>
      </c>
      <c r="B26" s="188" t="s">
        <v>268</v>
      </c>
      <c r="C26" s="188">
        <v>101.84</v>
      </c>
      <c r="D26" s="188">
        <v>9.4</v>
      </c>
      <c r="E26" s="191">
        <v>9.0499999999999997E-2</v>
      </c>
      <c r="F26" s="191">
        <v>9.9400000000000002E-2</v>
      </c>
      <c r="G26" s="188">
        <v>10.834</v>
      </c>
    </row>
    <row r="27" spans="1:12" x14ac:dyDescent="0.25">
      <c r="A27">
        <v>4</v>
      </c>
      <c r="B27" s="189" t="s">
        <v>269</v>
      </c>
      <c r="C27" s="189">
        <v>108.76</v>
      </c>
      <c r="D27" s="189">
        <v>10.130000000000001</v>
      </c>
      <c r="E27" s="190">
        <v>6.7900000000000002E-2</v>
      </c>
      <c r="F27" s="190">
        <v>7.7700000000000005E-2</v>
      </c>
      <c r="G27" s="189">
        <v>10.7364</v>
      </c>
    </row>
    <row r="28" spans="1:12" x14ac:dyDescent="0.25">
      <c r="A28">
        <v>5</v>
      </c>
      <c r="B28" s="188" t="s">
        <v>270</v>
      </c>
      <c r="C28" s="188">
        <v>122.63</v>
      </c>
      <c r="D28" s="188">
        <v>11.23</v>
      </c>
      <c r="E28" s="191">
        <v>0.1275</v>
      </c>
      <c r="F28" s="191">
        <v>0.1086</v>
      </c>
      <c r="G28" s="188">
        <v>10.9199</v>
      </c>
    </row>
    <row r="29" spans="1:12" x14ac:dyDescent="0.25">
      <c r="A29">
        <v>6</v>
      </c>
      <c r="B29" s="189" t="s">
        <v>271</v>
      </c>
      <c r="C29" s="189">
        <v>131.52000000000001</v>
      </c>
      <c r="D29" s="189">
        <v>12.68</v>
      </c>
      <c r="E29" s="190">
        <v>7.2499999999999995E-2</v>
      </c>
      <c r="F29" s="190">
        <v>0.12909999999999999</v>
      </c>
      <c r="G29" s="189">
        <v>10.372199999999999</v>
      </c>
    </row>
    <row r="30" spans="1:12" x14ac:dyDescent="0.25">
      <c r="A30">
        <v>7</v>
      </c>
      <c r="B30" s="188" t="s">
        <v>272</v>
      </c>
      <c r="C30" s="188">
        <v>132.83000000000001</v>
      </c>
      <c r="D30" s="188">
        <v>11.15</v>
      </c>
      <c r="E30" s="191">
        <v>0.01</v>
      </c>
      <c r="F30" s="191">
        <v>-0.1207</v>
      </c>
      <c r="G30" s="188">
        <v>11.913</v>
      </c>
    </row>
    <row r="31" spans="1:12" x14ac:dyDescent="0.25">
      <c r="A31">
        <v>8</v>
      </c>
      <c r="B31" s="189" t="s">
        <v>273</v>
      </c>
      <c r="C31" s="189">
        <v>114.57</v>
      </c>
      <c r="D31" s="189">
        <v>8.25</v>
      </c>
      <c r="E31" s="190">
        <v>-0.13750000000000001</v>
      </c>
      <c r="F31" s="190">
        <v>-0.2601</v>
      </c>
      <c r="G31" s="189">
        <v>13.8873</v>
      </c>
    </row>
    <row r="32" spans="1:12" x14ac:dyDescent="0.25">
      <c r="A32">
        <v>9</v>
      </c>
      <c r="B32" s="188" t="s">
        <v>274</v>
      </c>
      <c r="C32" s="188">
        <v>99.66</v>
      </c>
      <c r="D32" s="188">
        <v>7.69</v>
      </c>
      <c r="E32" s="191">
        <v>-0.13009999999999999</v>
      </c>
      <c r="F32" s="191">
        <v>-6.7900000000000002E-2</v>
      </c>
      <c r="G32" s="188">
        <v>12.9597</v>
      </c>
    </row>
    <row r="33" spans="1:7" x14ac:dyDescent="0.25">
      <c r="A33">
        <v>10</v>
      </c>
      <c r="B33" s="189" t="s">
        <v>275</v>
      </c>
      <c r="C33" s="189">
        <v>72.69</v>
      </c>
      <c r="D33" s="189">
        <v>6.73</v>
      </c>
      <c r="E33" s="190">
        <v>-0.27060000000000001</v>
      </c>
      <c r="F33" s="190">
        <v>-0.12479999999999999</v>
      </c>
      <c r="G33" s="189">
        <v>10.8009</v>
      </c>
    </row>
    <row r="34" spans="1:7" x14ac:dyDescent="0.25">
      <c r="A34">
        <v>11</v>
      </c>
      <c r="B34" s="188" t="s">
        <v>276</v>
      </c>
      <c r="C34" s="188">
        <v>53.97</v>
      </c>
      <c r="D34" s="188">
        <v>6.67</v>
      </c>
      <c r="E34" s="191">
        <v>-0.25750000000000001</v>
      </c>
      <c r="F34" s="191">
        <v>-8.8999999999999999E-3</v>
      </c>
      <c r="G34" s="188">
        <v>8.0914999999999999</v>
      </c>
    </row>
    <row r="35" spans="1:7" x14ac:dyDescent="0.25">
      <c r="A35">
        <v>12</v>
      </c>
      <c r="B35" s="189" t="s">
        <v>277</v>
      </c>
      <c r="C35" s="189">
        <v>41.34</v>
      </c>
      <c r="D35" s="189">
        <v>5.79</v>
      </c>
      <c r="E35" s="190">
        <v>-0.23400000000000001</v>
      </c>
      <c r="F35" s="190">
        <v>-0.13189999999999999</v>
      </c>
      <c r="G35" s="189">
        <v>7.1398999999999999</v>
      </c>
    </row>
    <row r="36" spans="1:7" x14ac:dyDescent="0.25">
      <c r="A36">
        <v>1</v>
      </c>
      <c r="B36" s="188" t="s">
        <v>278</v>
      </c>
      <c r="C36" s="188">
        <v>43.86</v>
      </c>
      <c r="D36" s="188">
        <v>5.24</v>
      </c>
      <c r="E36" s="191">
        <v>6.0999999999999999E-2</v>
      </c>
      <c r="F36" s="191">
        <v>-9.5000000000000001E-2</v>
      </c>
      <c r="G36" s="188">
        <v>8.3702000000000005</v>
      </c>
    </row>
    <row r="37" spans="1:7" x14ac:dyDescent="0.25">
      <c r="A37">
        <v>2</v>
      </c>
      <c r="B37" s="189" t="s">
        <v>279</v>
      </c>
      <c r="C37" s="189">
        <v>41.84</v>
      </c>
      <c r="D37" s="189">
        <v>4.5199999999999996</v>
      </c>
      <c r="E37" s="190">
        <v>-4.6100000000000002E-2</v>
      </c>
      <c r="F37" s="190">
        <v>-0.13739999999999999</v>
      </c>
      <c r="G37" s="189">
        <v>9.2566000000000006</v>
      </c>
    </row>
    <row r="38" spans="1:7" x14ac:dyDescent="0.25">
      <c r="A38">
        <v>3</v>
      </c>
      <c r="B38" s="188" t="s">
        <v>280</v>
      </c>
      <c r="C38" s="188">
        <v>46.65</v>
      </c>
      <c r="D38" s="188">
        <v>3.95</v>
      </c>
      <c r="E38" s="191">
        <v>0.115</v>
      </c>
      <c r="F38" s="191">
        <v>-0.12609999999999999</v>
      </c>
      <c r="G38" s="188">
        <v>11.8101</v>
      </c>
    </row>
    <row r="39" spans="1:7" x14ac:dyDescent="0.25">
      <c r="A39">
        <v>4</v>
      </c>
      <c r="B39" s="189" t="s">
        <v>281</v>
      </c>
      <c r="C39" s="189">
        <v>50.28</v>
      </c>
      <c r="D39" s="189">
        <v>3.5</v>
      </c>
      <c r="E39" s="190">
        <v>7.7799999999999994E-2</v>
      </c>
      <c r="F39" s="190">
        <v>-0.1139</v>
      </c>
      <c r="G39" s="189">
        <v>14.3657</v>
      </c>
    </row>
    <row r="40" spans="1:7" x14ac:dyDescent="0.25">
      <c r="A40">
        <v>5</v>
      </c>
      <c r="B40" s="188" t="s">
        <v>282</v>
      </c>
      <c r="C40" s="188">
        <v>58.15</v>
      </c>
      <c r="D40" s="188">
        <v>3.81</v>
      </c>
      <c r="E40" s="191">
        <v>0.1565</v>
      </c>
      <c r="F40" s="191">
        <v>8.8599999999999998E-2</v>
      </c>
      <c r="G40" s="188">
        <v>15.262499999999999</v>
      </c>
    </row>
    <row r="41" spans="1:7" x14ac:dyDescent="0.25">
      <c r="A41">
        <v>6</v>
      </c>
      <c r="B41" s="189" t="s">
        <v>283</v>
      </c>
      <c r="C41" s="189">
        <v>69.150000000000006</v>
      </c>
      <c r="D41" s="189">
        <v>3.8</v>
      </c>
      <c r="E41" s="190">
        <v>0.18920000000000001</v>
      </c>
      <c r="F41" s="190">
        <v>-2.5999999999999999E-3</v>
      </c>
      <c r="G41" s="189">
        <v>18.197399999999998</v>
      </c>
    </row>
    <row r="42" spans="1:7" x14ac:dyDescent="0.25">
      <c r="A42">
        <v>7</v>
      </c>
      <c r="B42" s="188" t="s">
        <v>284</v>
      </c>
      <c r="C42" s="188">
        <v>64.67</v>
      </c>
      <c r="D42" s="188">
        <v>3.39</v>
      </c>
      <c r="E42" s="191">
        <v>-6.4799999999999996E-2</v>
      </c>
      <c r="F42" s="191">
        <v>-0.1079</v>
      </c>
      <c r="G42" s="188">
        <v>19.076699999999999</v>
      </c>
    </row>
    <row r="43" spans="1:7" x14ac:dyDescent="0.25">
      <c r="A43">
        <v>8</v>
      </c>
      <c r="B43" s="189" t="s">
        <v>285</v>
      </c>
      <c r="C43" s="189">
        <v>71.63</v>
      </c>
      <c r="D43" s="189">
        <v>3.15</v>
      </c>
      <c r="E43" s="190">
        <v>0.1076</v>
      </c>
      <c r="F43" s="190">
        <v>-7.0800000000000002E-2</v>
      </c>
      <c r="G43" s="189">
        <v>22.739699999999999</v>
      </c>
    </row>
    <row r="44" spans="1:7" x14ac:dyDescent="0.25">
      <c r="A44">
        <v>9</v>
      </c>
      <c r="B44" s="188" t="s">
        <v>286</v>
      </c>
      <c r="C44" s="188">
        <v>68.349999999999994</v>
      </c>
      <c r="D44" s="188">
        <v>2.96</v>
      </c>
      <c r="E44" s="191">
        <v>-4.58E-2</v>
      </c>
      <c r="F44" s="191">
        <v>-6.0299999999999999E-2</v>
      </c>
      <c r="G44" s="188">
        <v>23.091200000000001</v>
      </c>
    </row>
    <row r="45" spans="1:7" x14ac:dyDescent="0.25">
      <c r="A45">
        <v>10</v>
      </c>
      <c r="B45" s="189" t="s">
        <v>287</v>
      </c>
      <c r="C45" s="189">
        <v>74.08</v>
      </c>
      <c r="D45" s="189">
        <v>4.0199999999999996</v>
      </c>
      <c r="E45" s="190">
        <v>8.3799999999999999E-2</v>
      </c>
      <c r="F45" s="190">
        <v>0.35809999999999997</v>
      </c>
      <c r="G45" s="189">
        <v>18.427900000000001</v>
      </c>
    </row>
    <row r="46" spans="1:7" x14ac:dyDescent="0.25">
      <c r="A46">
        <v>11</v>
      </c>
      <c r="B46" s="188" t="s">
        <v>288</v>
      </c>
      <c r="C46" s="188">
        <v>77.55</v>
      </c>
      <c r="D46" s="188">
        <v>3.69</v>
      </c>
      <c r="E46" s="191">
        <v>4.6800000000000001E-2</v>
      </c>
      <c r="F46" s="191">
        <v>-8.2100000000000006E-2</v>
      </c>
      <c r="G46" s="188">
        <v>21.016300000000001</v>
      </c>
    </row>
    <row r="47" spans="1:7" x14ac:dyDescent="0.25">
      <c r="A47">
        <v>12</v>
      </c>
      <c r="B47" s="189" t="s">
        <v>289</v>
      </c>
      <c r="C47" s="189">
        <v>74.88</v>
      </c>
      <c r="D47" s="189">
        <v>5.37</v>
      </c>
      <c r="E47" s="190">
        <v>-3.44E-2</v>
      </c>
      <c r="F47" s="190">
        <v>0.45529999999999998</v>
      </c>
      <c r="G47" s="189">
        <v>13.944100000000001</v>
      </c>
    </row>
    <row r="48" spans="1:7" x14ac:dyDescent="0.25">
      <c r="A48">
        <v>1</v>
      </c>
      <c r="B48" s="188" t="s">
        <v>290</v>
      </c>
      <c r="C48" s="188">
        <v>77.12</v>
      </c>
      <c r="D48" s="188">
        <v>5.81</v>
      </c>
      <c r="E48" s="191">
        <v>2.9899999999999999E-2</v>
      </c>
      <c r="F48" s="191">
        <v>8.1900000000000001E-2</v>
      </c>
      <c r="G48" s="188">
        <v>13.2737</v>
      </c>
    </row>
    <row r="49" spans="1:7" x14ac:dyDescent="0.25">
      <c r="A49">
        <v>2</v>
      </c>
      <c r="B49" s="189" t="s">
        <v>291</v>
      </c>
      <c r="C49" s="189">
        <v>74.760000000000005</v>
      </c>
      <c r="D49" s="189">
        <v>5.34</v>
      </c>
      <c r="E49" s="190">
        <v>-3.0599999999999999E-2</v>
      </c>
      <c r="F49" s="190">
        <v>-8.09E-2</v>
      </c>
      <c r="G49" s="189">
        <v>14</v>
      </c>
    </row>
    <row r="50" spans="1:7" x14ac:dyDescent="0.25">
      <c r="A50">
        <v>3</v>
      </c>
      <c r="B50" s="188" t="s">
        <v>292</v>
      </c>
      <c r="C50" s="188">
        <v>79.3</v>
      </c>
      <c r="D50" s="188">
        <v>4.29</v>
      </c>
      <c r="E50" s="191">
        <v>6.0699999999999997E-2</v>
      </c>
      <c r="F50" s="191">
        <v>-0.1966</v>
      </c>
      <c r="G50" s="188">
        <v>18.4849</v>
      </c>
    </row>
    <row r="51" spans="1:7" x14ac:dyDescent="0.25">
      <c r="A51">
        <v>4</v>
      </c>
      <c r="B51" s="189" t="s">
        <v>293</v>
      </c>
      <c r="C51" s="189">
        <v>84.18</v>
      </c>
      <c r="D51" s="189">
        <v>4.01</v>
      </c>
      <c r="E51" s="190">
        <v>6.1499999999999999E-2</v>
      </c>
      <c r="F51" s="190">
        <v>-6.5299999999999997E-2</v>
      </c>
      <c r="G51" s="189">
        <v>20.9925</v>
      </c>
    </row>
    <row r="52" spans="1:7" x14ac:dyDescent="0.25">
      <c r="A52">
        <v>5</v>
      </c>
      <c r="B52" s="188" t="s">
        <v>294</v>
      </c>
      <c r="C52" s="188">
        <v>75.62</v>
      </c>
      <c r="D52" s="188">
        <v>4.16</v>
      </c>
      <c r="E52" s="191">
        <v>-0.1017</v>
      </c>
      <c r="F52" s="191">
        <v>3.7400000000000003E-2</v>
      </c>
      <c r="G52" s="188">
        <v>18.177900000000001</v>
      </c>
    </row>
    <row r="53" spans="1:7" x14ac:dyDescent="0.25">
      <c r="A53">
        <v>6</v>
      </c>
      <c r="B53" s="189" t="s">
        <v>295</v>
      </c>
      <c r="C53" s="189">
        <v>74.73</v>
      </c>
      <c r="D53" s="189">
        <v>4.79</v>
      </c>
      <c r="E53" s="190">
        <v>-1.18E-2</v>
      </c>
      <c r="F53" s="190">
        <v>0.15140000000000001</v>
      </c>
      <c r="G53" s="189">
        <v>15.6013</v>
      </c>
    </row>
    <row r="54" spans="1:7" x14ac:dyDescent="0.25">
      <c r="A54">
        <v>7</v>
      </c>
      <c r="B54" s="188" t="s">
        <v>296</v>
      </c>
      <c r="C54" s="188">
        <v>74.58</v>
      </c>
      <c r="D54" s="188">
        <v>4.63</v>
      </c>
      <c r="E54" s="191">
        <v>-2E-3</v>
      </c>
      <c r="F54" s="191">
        <v>-3.3399999999999999E-2</v>
      </c>
      <c r="G54" s="188">
        <v>16.108000000000001</v>
      </c>
    </row>
    <row r="55" spans="1:7" x14ac:dyDescent="0.25">
      <c r="A55">
        <v>8</v>
      </c>
      <c r="B55" s="189" t="s">
        <v>297</v>
      </c>
      <c r="C55" s="189">
        <v>75.83</v>
      </c>
      <c r="D55" s="189">
        <v>4.3099999999999996</v>
      </c>
      <c r="E55" s="190">
        <v>1.6799999999999999E-2</v>
      </c>
      <c r="F55" s="190">
        <v>-6.9099999999999995E-2</v>
      </c>
      <c r="G55" s="189">
        <v>17.594000000000001</v>
      </c>
    </row>
    <row r="56" spans="1:7" x14ac:dyDescent="0.25">
      <c r="A56">
        <v>9</v>
      </c>
      <c r="B56" s="188" t="s">
        <v>298</v>
      </c>
      <c r="C56" s="188">
        <v>76.12</v>
      </c>
      <c r="D56" s="188">
        <v>3.9</v>
      </c>
      <c r="E56" s="191">
        <v>3.8E-3</v>
      </c>
      <c r="F56" s="191">
        <v>-9.5100000000000004E-2</v>
      </c>
      <c r="G56" s="188">
        <v>19.518000000000001</v>
      </c>
    </row>
    <row r="57" spans="1:7" x14ac:dyDescent="0.25">
      <c r="A57">
        <v>10</v>
      </c>
      <c r="B57" s="189" t="s">
        <v>299</v>
      </c>
      <c r="C57" s="189">
        <v>81.72</v>
      </c>
      <c r="D57" s="189">
        <v>3.43</v>
      </c>
      <c r="E57" s="190">
        <v>7.3599999999999999E-2</v>
      </c>
      <c r="F57" s="190">
        <v>-0.1205</v>
      </c>
      <c r="G57" s="189">
        <v>23.825099999999999</v>
      </c>
    </row>
    <row r="58" spans="1:7" x14ac:dyDescent="0.25">
      <c r="A58">
        <v>11</v>
      </c>
      <c r="B58" s="188" t="s">
        <v>300</v>
      </c>
      <c r="C58" s="188">
        <v>84.53</v>
      </c>
      <c r="D58" s="188">
        <v>3.73</v>
      </c>
      <c r="E58" s="191">
        <v>3.44E-2</v>
      </c>
      <c r="F58" s="191">
        <v>8.7499999999999994E-2</v>
      </c>
      <c r="G58" s="188">
        <v>22.662199999999999</v>
      </c>
    </row>
    <row r="59" spans="1:7" x14ac:dyDescent="0.25">
      <c r="A59">
        <v>12</v>
      </c>
      <c r="B59" s="189" t="s">
        <v>301</v>
      </c>
      <c r="C59" s="189">
        <v>90.01</v>
      </c>
      <c r="D59" s="189">
        <v>4.24</v>
      </c>
      <c r="E59" s="190">
        <v>6.4799999999999996E-2</v>
      </c>
      <c r="F59" s="190">
        <v>0.13669999999999999</v>
      </c>
      <c r="G59" s="189">
        <v>21.2288</v>
      </c>
    </row>
    <row r="60" spans="1:7" x14ac:dyDescent="0.25">
      <c r="A60">
        <v>1</v>
      </c>
      <c r="B60" s="188" t="s">
        <v>302</v>
      </c>
      <c r="C60" s="188">
        <v>92.69</v>
      </c>
      <c r="D60" s="188">
        <v>4.49</v>
      </c>
      <c r="E60" s="191">
        <v>2.98E-2</v>
      </c>
      <c r="F60" s="191">
        <v>5.8999999999999997E-2</v>
      </c>
      <c r="G60" s="188">
        <v>20.643699999999999</v>
      </c>
    </row>
    <row r="61" spans="1:7" x14ac:dyDescent="0.25">
      <c r="A61">
        <v>2</v>
      </c>
      <c r="B61" s="189" t="s">
        <v>303</v>
      </c>
      <c r="C61" s="189">
        <v>97.91</v>
      </c>
      <c r="D61" s="189">
        <v>4.07</v>
      </c>
      <c r="E61" s="190">
        <v>5.6300000000000003E-2</v>
      </c>
      <c r="F61" s="190">
        <v>-9.35E-2</v>
      </c>
      <c r="G61" s="189">
        <v>24.0565</v>
      </c>
    </row>
    <row r="62" spans="1:7" x14ac:dyDescent="0.25">
      <c r="A62">
        <v>3</v>
      </c>
      <c r="B62" s="188" t="s">
        <v>304</v>
      </c>
      <c r="C62" s="188">
        <v>108.65</v>
      </c>
      <c r="D62" s="188">
        <v>3.97</v>
      </c>
      <c r="E62" s="191">
        <v>0.10970000000000001</v>
      </c>
      <c r="F62" s="191">
        <v>-2.46E-2</v>
      </c>
      <c r="G62" s="188">
        <v>27.367799999999999</v>
      </c>
    </row>
    <row r="63" spans="1:7" x14ac:dyDescent="0.25">
      <c r="A63">
        <v>4</v>
      </c>
      <c r="B63" s="189" t="s">
        <v>305</v>
      </c>
      <c r="C63" s="189">
        <v>116.24</v>
      </c>
      <c r="D63" s="189">
        <v>4.24</v>
      </c>
      <c r="E63" s="190">
        <v>6.9900000000000004E-2</v>
      </c>
      <c r="F63" s="190">
        <v>6.8000000000000005E-2</v>
      </c>
      <c r="G63" s="189">
        <v>27.415099999999999</v>
      </c>
    </row>
    <row r="64" spans="1:7" x14ac:dyDescent="0.25">
      <c r="A64">
        <v>5</v>
      </c>
      <c r="B64" s="188" t="s">
        <v>306</v>
      </c>
      <c r="C64" s="188">
        <v>108.07</v>
      </c>
      <c r="D64" s="188">
        <v>4.3099999999999996</v>
      </c>
      <c r="E64" s="191">
        <v>-7.0300000000000001E-2</v>
      </c>
      <c r="F64" s="191">
        <v>1.6500000000000001E-2</v>
      </c>
      <c r="G64" s="188">
        <v>25.074300000000001</v>
      </c>
    </row>
    <row r="65" spans="1:7" x14ac:dyDescent="0.25">
      <c r="A65">
        <v>6</v>
      </c>
      <c r="B65" s="189" t="s">
        <v>307</v>
      </c>
      <c r="C65" s="189">
        <v>105.85</v>
      </c>
      <c r="D65" s="189">
        <v>4.55</v>
      </c>
      <c r="E65" s="190">
        <v>-2.0500000000000001E-2</v>
      </c>
      <c r="F65" s="190">
        <v>5.57E-2</v>
      </c>
      <c r="G65" s="189">
        <v>23.2637</v>
      </c>
    </row>
    <row r="66" spans="1:7" x14ac:dyDescent="0.25">
      <c r="A66">
        <v>7</v>
      </c>
      <c r="B66" s="188" t="s">
        <v>308</v>
      </c>
      <c r="C66" s="188">
        <v>107.92</v>
      </c>
      <c r="D66" s="188">
        <v>4.41</v>
      </c>
      <c r="E66" s="191">
        <v>1.9599999999999999E-2</v>
      </c>
      <c r="F66" s="191">
        <v>-3.0800000000000001E-2</v>
      </c>
      <c r="G66" s="188">
        <v>24.471699999999998</v>
      </c>
    </row>
    <row r="67" spans="1:7" x14ac:dyDescent="0.25">
      <c r="A67">
        <v>8</v>
      </c>
      <c r="B67" s="189" t="s">
        <v>309</v>
      </c>
      <c r="C67" s="189">
        <v>100.49</v>
      </c>
      <c r="D67" s="189">
        <v>4.05</v>
      </c>
      <c r="E67" s="190">
        <v>-6.88E-2</v>
      </c>
      <c r="F67" s="190">
        <v>-8.1600000000000006E-2</v>
      </c>
      <c r="G67" s="189">
        <v>24.8124</v>
      </c>
    </row>
    <row r="68" spans="1:7" x14ac:dyDescent="0.25">
      <c r="A68">
        <v>9</v>
      </c>
      <c r="B68" s="188" t="s">
        <v>310</v>
      </c>
      <c r="C68" s="188">
        <v>100.82</v>
      </c>
      <c r="D68" s="188">
        <v>3.9</v>
      </c>
      <c r="E68" s="191">
        <v>3.3E-3</v>
      </c>
      <c r="F68" s="191">
        <v>-3.6999999999999998E-2</v>
      </c>
      <c r="G68" s="188">
        <v>25.851299999999998</v>
      </c>
    </row>
    <row r="69" spans="1:7" x14ac:dyDescent="0.25">
      <c r="A69">
        <v>10</v>
      </c>
      <c r="B69" s="189" t="s">
        <v>311</v>
      </c>
      <c r="C69" s="189">
        <v>99.85</v>
      </c>
      <c r="D69" s="189">
        <v>3.57</v>
      </c>
      <c r="E69" s="190">
        <v>-9.5999999999999992E-3</v>
      </c>
      <c r="F69" s="190">
        <v>-8.4599999999999995E-2</v>
      </c>
      <c r="G69" s="189">
        <v>27.969200000000001</v>
      </c>
    </row>
    <row r="70" spans="1:7" x14ac:dyDescent="0.25">
      <c r="A70">
        <v>11</v>
      </c>
      <c r="B70" s="188" t="s">
        <v>312</v>
      </c>
      <c r="C70" s="188">
        <v>105.41</v>
      </c>
      <c r="D70" s="188">
        <v>3.24</v>
      </c>
      <c r="E70" s="191">
        <v>5.57E-2</v>
      </c>
      <c r="F70" s="191">
        <v>-9.2399999999999996E-2</v>
      </c>
      <c r="G70" s="188">
        <v>32.533999999999999</v>
      </c>
    </row>
    <row r="71" spans="1:7" x14ac:dyDescent="0.25">
      <c r="A71">
        <v>12</v>
      </c>
      <c r="B71" s="189" t="s">
        <v>313</v>
      </c>
      <c r="C71" s="189">
        <v>104.23</v>
      </c>
      <c r="D71" s="189">
        <v>3.16</v>
      </c>
      <c r="E71" s="190">
        <v>-1.12E-2</v>
      </c>
      <c r="F71" s="190">
        <v>-2.47E-2</v>
      </c>
      <c r="G71" s="189">
        <v>32.984200000000001</v>
      </c>
    </row>
    <row r="72" spans="1:7" x14ac:dyDescent="0.25">
      <c r="A72">
        <v>1</v>
      </c>
      <c r="B72" s="188" t="s">
        <v>314</v>
      </c>
      <c r="C72" s="188">
        <v>107.07</v>
      </c>
      <c r="D72" s="188">
        <v>2.68</v>
      </c>
      <c r="E72" s="191">
        <v>2.7199999999999998E-2</v>
      </c>
      <c r="F72" s="191">
        <v>-0.15190000000000001</v>
      </c>
      <c r="G72" s="188">
        <v>39.951500000000003</v>
      </c>
    </row>
    <row r="73" spans="1:7" x14ac:dyDescent="0.25">
      <c r="A73">
        <v>2</v>
      </c>
      <c r="B73" s="189" t="s">
        <v>315</v>
      </c>
      <c r="C73" s="189">
        <v>112.69</v>
      </c>
      <c r="D73" s="189">
        <v>2.52</v>
      </c>
      <c r="E73" s="190">
        <v>5.2499999999999998E-2</v>
      </c>
      <c r="F73" s="190">
        <v>-5.9700000000000003E-2</v>
      </c>
      <c r="G73" s="189">
        <v>44.718299999999999</v>
      </c>
    </row>
    <row r="74" spans="1:7" x14ac:dyDescent="0.25">
      <c r="A74">
        <v>3</v>
      </c>
      <c r="B74" s="188" t="s">
        <v>316</v>
      </c>
      <c r="C74" s="188">
        <v>117.79</v>
      </c>
      <c r="D74" s="188">
        <v>2.17</v>
      </c>
      <c r="E74" s="191">
        <v>4.53E-2</v>
      </c>
      <c r="F74" s="191">
        <v>-0.1389</v>
      </c>
      <c r="G74" s="188">
        <v>54.281100000000002</v>
      </c>
    </row>
    <row r="75" spans="1:7" x14ac:dyDescent="0.25">
      <c r="A75">
        <v>4</v>
      </c>
      <c r="B75" s="189" t="s">
        <v>317</v>
      </c>
      <c r="C75" s="189">
        <v>113.67</v>
      </c>
      <c r="D75" s="189">
        <v>1.95</v>
      </c>
      <c r="E75" s="190">
        <v>-3.5000000000000003E-2</v>
      </c>
      <c r="F75" s="190">
        <v>-0.1014</v>
      </c>
      <c r="G75" s="189">
        <v>58.292299999999997</v>
      </c>
    </row>
    <row r="76" spans="1:7" x14ac:dyDescent="0.25">
      <c r="A76">
        <v>5</v>
      </c>
      <c r="B76" s="188" t="s">
        <v>318</v>
      </c>
      <c r="C76" s="188">
        <v>104.09</v>
      </c>
      <c r="D76" s="188">
        <v>2.44</v>
      </c>
      <c r="E76" s="191">
        <v>-8.43E-2</v>
      </c>
      <c r="F76" s="191">
        <v>0.25130000000000002</v>
      </c>
      <c r="G76" s="188">
        <v>42.659799999999997</v>
      </c>
    </row>
    <row r="77" spans="1:7" x14ac:dyDescent="0.25">
      <c r="A77">
        <v>6</v>
      </c>
      <c r="B77" s="189" t="s">
        <v>319</v>
      </c>
      <c r="C77" s="189">
        <v>90.73</v>
      </c>
      <c r="D77" s="189">
        <v>2.46</v>
      </c>
      <c r="E77" s="190">
        <v>-0.12839999999999999</v>
      </c>
      <c r="F77" s="190">
        <v>8.2000000000000007E-3</v>
      </c>
      <c r="G77" s="189">
        <v>36.882100000000001</v>
      </c>
    </row>
    <row r="78" spans="1:7" x14ac:dyDescent="0.25">
      <c r="A78">
        <v>7</v>
      </c>
      <c r="B78" s="188" t="s">
        <v>320</v>
      </c>
      <c r="C78" s="188">
        <v>96.75</v>
      </c>
      <c r="D78" s="188">
        <v>2.95</v>
      </c>
      <c r="E78" s="191">
        <v>6.6400000000000001E-2</v>
      </c>
      <c r="F78" s="191">
        <v>0.19919999999999999</v>
      </c>
      <c r="G78" s="188">
        <v>32.796599999999998</v>
      </c>
    </row>
    <row r="79" spans="1:7" x14ac:dyDescent="0.25">
      <c r="A79">
        <v>8</v>
      </c>
      <c r="B79" s="189" t="s">
        <v>321</v>
      </c>
      <c r="C79" s="189">
        <v>105.27</v>
      </c>
      <c r="D79" s="189">
        <v>2.84</v>
      </c>
      <c r="E79" s="190">
        <v>8.8099999999999998E-2</v>
      </c>
      <c r="F79" s="190">
        <v>-3.73E-2</v>
      </c>
      <c r="G79" s="189">
        <v>37.066899999999997</v>
      </c>
    </row>
    <row r="80" spans="1:7" x14ac:dyDescent="0.25">
      <c r="A80">
        <v>9</v>
      </c>
      <c r="B80" s="188" t="s">
        <v>322</v>
      </c>
      <c r="C80" s="188">
        <v>106.28</v>
      </c>
      <c r="D80" s="188">
        <v>2.84</v>
      </c>
      <c r="E80" s="191">
        <v>9.5999999999999992E-3</v>
      </c>
      <c r="F80" s="191">
        <v>0</v>
      </c>
      <c r="G80" s="188">
        <v>37.422499999999999</v>
      </c>
    </row>
    <row r="81" spans="1:7" x14ac:dyDescent="0.25">
      <c r="A81">
        <v>10</v>
      </c>
      <c r="B81" s="189" t="s">
        <v>323</v>
      </c>
      <c r="C81" s="189">
        <v>103.41</v>
      </c>
      <c r="D81" s="189">
        <v>3.32</v>
      </c>
      <c r="E81" s="190">
        <v>-2.7E-2</v>
      </c>
      <c r="F81" s="190">
        <v>0.16900000000000001</v>
      </c>
      <c r="G81" s="189">
        <v>31.147600000000001</v>
      </c>
    </row>
    <row r="82" spans="1:7" x14ac:dyDescent="0.25">
      <c r="A82">
        <v>11</v>
      </c>
      <c r="B82" s="188" t="s">
        <v>324</v>
      </c>
      <c r="C82" s="188">
        <v>101.17</v>
      </c>
      <c r="D82" s="188">
        <v>3.54</v>
      </c>
      <c r="E82" s="191">
        <v>-2.1700000000000001E-2</v>
      </c>
      <c r="F82" s="191">
        <v>6.6299999999999998E-2</v>
      </c>
      <c r="G82" s="188">
        <v>28.5791</v>
      </c>
    </row>
    <row r="83" spans="1:7" x14ac:dyDescent="0.25">
      <c r="A83">
        <v>12</v>
      </c>
      <c r="B83" s="189" t="s">
        <v>325</v>
      </c>
      <c r="C83" s="189">
        <v>101.19</v>
      </c>
      <c r="D83" s="189">
        <v>3.34</v>
      </c>
      <c r="E83" s="190">
        <v>2.0000000000000001E-4</v>
      </c>
      <c r="F83" s="190">
        <v>-5.6500000000000002E-2</v>
      </c>
      <c r="G83" s="189">
        <v>30.296399999999998</v>
      </c>
    </row>
    <row r="84" spans="1:7" x14ac:dyDescent="0.25">
      <c r="A84">
        <v>1</v>
      </c>
      <c r="B84" s="188" t="s">
        <v>326</v>
      </c>
      <c r="C84" s="188">
        <v>105.1</v>
      </c>
      <c r="D84" s="188">
        <v>3.33</v>
      </c>
      <c r="E84" s="191">
        <v>3.8600000000000002E-2</v>
      </c>
      <c r="F84" s="191">
        <v>-3.0000000000000001E-3</v>
      </c>
      <c r="G84" s="188">
        <v>31.561599999999999</v>
      </c>
    </row>
    <row r="85" spans="1:7" x14ac:dyDescent="0.25">
      <c r="A85">
        <v>2</v>
      </c>
      <c r="B85" s="189" t="s">
        <v>327</v>
      </c>
      <c r="C85" s="189">
        <v>107.64</v>
      </c>
      <c r="D85" s="189">
        <v>3.33</v>
      </c>
      <c r="E85" s="190">
        <v>2.4199999999999999E-2</v>
      </c>
      <c r="F85" s="190">
        <v>0</v>
      </c>
      <c r="G85" s="189">
        <v>32.324300000000001</v>
      </c>
    </row>
    <row r="86" spans="1:7" x14ac:dyDescent="0.25">
      <c r="A86">
        <v>3</v>
      </c>
      <c r="B86" s="188" t="s">
        <v>328</v>
      </c>
      <c r="C86" s="188">
        <v>102.52</v>
      </c>
      <c r="D86" s="188">
        <v>3.81</v>
      </c>
      <c r="E86" s="191">
        <v>-4.7600000000000003E-2</v>
      </c>
      <c r="F86" s="191">
        <v>0.14410000000000001</v>
      </c>
      <c r="G86" s="188">
        <v>26.908100000000001</v>
      </c>
    </row>
    <row r="87" spans="1:7" x14ac:dyDescent="0.25">
      <c r="A87">
        <v>4</v>
      </c>
      <c r="B87" s="189" t="s">
        <v>329</v>
      </c>
      <c r="C87" s="189">
        <v>98.85</v>
      </c>
      <c r="D87" s="189">
        <v>4.17</v>
      </c>
      <c r="E87" s="190">
        <v>-3.5799999999999998E-2</v>
      </c>
      <c r="F87" s="190">
        <v>9.4500000000000001E-2</v>
      </c>
      <c r="G87" s="189">
        <v>23.704999999999998</v>
      </c>
    </row>
    <row r="88" spans="1:7" x14ac:dyDescent="0.25">
      <c r="A88">
        <v>5</v>
      </c>
      <c r="B88" s="188" t="s">
        <v>330</v>
      </c>
      <c r="C88" s="188">
        <v>99.37</v>
      </c>
      <c r="D88" s="188">
        <v>4.04</v>
      </c>
      <c r="E88" s="191">
        <v>5.3E-3</v>
      </c>
      <c r="F88" s="191">
        <v>-3.1199999999999999E-2</v>
      </c>
      <c r="G88" s="188">
        <v>24.596499999999999</v>
      </c>
    </row>
    <row r="89" spans="1:7" x14ac:dyDescent="0.25">
      <c r="A89">
        <v>6</v>
      </c>
      <c r="B89" s="189" t="s">
        <v>331</v>
      </c>
      <c r="C89" s="189">
        <v>99.74</v>
      </c>
      <c r="D89" s="189">
        <v>3.83</v>
      </c>
      <c r="E89" s="190">
        <v>3.7000000000000002E-3</v>
      </c>
      <c r="F89" s="190">
        <v>-5.1999999999999998E-2</v>
      </c>
      <c r="G89" s="189">
        <v>26.041799999999999</v>
      </c>
    </row>
    <row r="90" spans="1:7" x14ac:dyDescent="0.25">
      <c r="A90">
        <v>7</v>
      </c>
      <c r="B90" s="188" t="s">
        <v>332</v>
      </c>
      <c r="C90" s="188">
        <v>105.26</v>
      </c>
      <c r="D90" s="188">
        <v>3.62</v>
      </c>
      <c r="E90" s="191">
        <v>5.5300000000000002E-2</v>
      </c>
      <c r="F90" s="191">
        <v>-5.4800000000000001E-2</v>
      </c>
      <c r="G90" s="188">
        <v>29.077400000000001</v>
      </c>
    </row>
    <row r="91" spans="1:7" x14ac:dyDescent="0.25">
      <c r="A91">
        <v>8</v>
      </c>
      <c r="B91" s="189" t="s">
        <v>333</v>
      </c>
      <c r="C91" s="189">
        <v>108.16</v>
      </c>
      <c r="D91" s="189">
        <v>3.43</v>
      </c>
      <c r="E91" s="190">
        <v>2.76E-2</v>
      </c>
      <c r="F91" s="190">
        <v>-5.2499999999999998E-2</v>
      </c>
      <c r="G91" s="189">
        <v>31.5335</v>
      </c>
    </row>
    <row r="92" spans="1:7" x14ac:dyDescent="0.25">
      <c r="A92">
        <v>9</v>
      </c>
      <c r="B92" s="188" t="s">
        <v>334</v>
      </c>
      <c r="C92" s="188">
        <v>108.76</v>
      </c>
      <c r="D92" s="188">
        <v>3.62</v>
      </c>
      <c r="E92" s="191">
        <v>5.4999999999999997E-3</v>
      </c>
      <c r="F92" s="191">
        <v>5.5399999999999998E-2</v>
      </c>
      <c r="G92" s="188">
        <v>30.0442</v>
      </c>
    </row>
    <row r="93" spans="1:7" x14ac:dyDescent="0.25">
      <c r="A93">
        <v>10</v>
      </c>
      <c r="B93" s="189" t="s">
        <v>335</v>
      </c>
      <c r="C93" s="189">
        <v>105.43</v>
      </c>
      <c r="D93" s="189">
        <v>3.67</v>
      </c>
      <c r="E93" s="190">
        <v>-3.0599999999999999E-2</v>
      </c>
      <c r="F93" s="190">
        <v>1.38E-2</v>
      </c>
      <c r="G93" s="189">
        <v>28.727499999999999</v>
      </c>
    </row>
    <row r="94" spans="1:7" x14ac:dyDescent="0.25">
      <c r="A94">
        <v>11</v>
      </c>
      <c r="B94" s="188" t="s">
        <v>336</v>
      </c>
      <c r="C94" s="188">
        <v>102.63</v>
      </c>
      <c r="D94" s="188">
        <v>3.62</v>
      </c>
      <c r="E94" s="191">
        <v>-2.6599999999999999E-2</v>
      </c>
      <c r="F94" s="191">
        <v>-1.3599999999999999E-2</v>
      </c>
      <c r="G94" s="188">
        <v>28.3508</v>
      </c>
    </row>
    <row r="95" spans="1:7" x14ac:dyDescent="0.25">
      <c r="A95">
        <v>12</v>
      </c>
      <c r="B95" s="189" t="s">
        <v>337</v>
      </c>
      <c r="C95" s="189">
        <v>105.48</v>
      </c>
      <c r="D95" s="189">
        <v>4.24</v>
      </c>
      <c r="E95" s="190">
        <v>2.7799999999999998E-2</v>
      </c>
      <c r="F95" s="190">
        <v>0.17130000000000001</v>
      </c>
      <c r="G95" s="189">
        <v>24.877400000000002</v>
      </c>
    </row>
    <row r="96" spans="1:7" x14ac:dyDescent="0.25">
      <c r="A96">
        <v>1</v>
      </c>
      <c r="B96" s="188" t="s">
        <v>338</v>
      </c>
      <c r="C96" s="188">
        <v>102.1</v>
      </c>
      <c r="D96" s="188">
        <v>4.7</v>
      </c>
      <c r="E96" s="191">
        <v>-3.2000000000000001E-2</v>
      </c>
      <c r="F96" s="191">
        <v>0.1085</v>
      </c>
      <c r="G96" s="188">
        <v>21.723400000000002</v>
      </c>
    </row>
    <row r="97" spans="1:7" x14ac:dyDescent="0.25">
      <c r="A97">
        <v>2</v>
      </c>
      <c r="B97" s="189" t="s">
        <v>339</v>
      </c>
      <c r="C97" s="189">
        <v>104.83</v>
      </c>
      <c r="D97" s="189">
        <v>5.97</v>
      </c>
      <c r="E97" s="190">
        <v>2.6700000000000002E-2</v>
      </c>
      <c r="F97" s="190">
        <v>0.2702</v>
      </c>
      <c r="G97" s="189">
        <v>17.5595</v>
      </c>
    </row>
    <row r="98" spans="1:7" x14ac:dyDescent="0.25">
      <c r="A98">
        <v>3</v>
      </c>
      <c r="B98" s="188" t="s">
        <v>340</v>
      </c>
      <c r="C98" s="188">
        <v>104.04</v>
      </c>
      <c r="D98" s="188">
        <v>4.88</v>
      </c>
      <c r="E98" s="191">
        <v>-7.4999999999999997E-3</v>
      </c>
      <c r="F98" s="191">
        <v>-0.18260000000000001</v>
      </c>
      <c r="G98" s="188">
        <v>21.319700000000001</v>
      </c>
    </row>
    <row r="99" spans="1:7" x14ac:dyDescent="0.25">
      <c r="A99">
        <v>4</v>
      </c>
      <c r="B99" s="189" t="s">
        <v>341</v>
      </c>
      <c r="C99" s="189">
        <v>104.87</v>
      </c>
      <c r="D99" s="189">
        <v>4.63</v>
      </c>
      <c r="E99" s="190">
        <v>8.0000000000000002E-3</v>
      </c>
      <c r="F99" s="190">
        <v>-5.1200000000000002E-2</v>
      </c>
      <c r="G99" s="189">
        <v>22.650099999999998</v>
      </c>
    </row>
    <row r="100" spans="1:7" x14ac:dyDescent="0.25">
      <c r="A100">
        <v>5</v>
      </c>
      <c r="B100" s="188" t="s">
        <v>342</v>
      </c>
      <c r="C100" s="188">
        <v>105.71</v>
      </c>
      <c r="D100" s="188">
        <v>4.5599999999999996</v>
      </c>
      <c r="E100" s="191">
        <v>8.0000000000000002E-3</v>
      </c>
      <c r="F100" s="191">
        <v>-1.5100000000000001E-2</v>
      </c>
      <c r="G100" s="188">
        <v>23.181999999999999</v>
      </c>
    </row>
    <row r="101" spans="1:7" x14ac:dyDescent="0.25">
      <c r="A101">
        <v>6</v>
      </c>
      <c r="B101" s="189" t="s">
        <v>343</v>
      </c>
      <c r="C101" s="189">
        <v>108.37</v>
      </c>
      <c r="D101" s="189">
        <v>4.57</v>
      </c>
      <c r="E101" s="190">
        <v>2.52E-2</v>
      </c>
      <c r="F101" s="190">
        <v>2.2000000000000001E-3</v>
      </c>
      <c r="G101" s="189">
        <v>23.7134</v>
      </c>
    </row>
    <row r="102" spans="1:7" x14ac:dyDescent="0.25">
      <c r="A102">
        <v>7</v>
      </c>
      <c r="B102" s="188" t="s">
        <v>344</v>
      </c>
      <c r="C102" s="188">
        <v>105.23</v>
      </c>
      <c r="D102" s="188">
        <v>4.01</v>
      </c>
      <c r="E102" s="191">
        <v>-2.9000000000000001E-2</v>
      </c>
      <c r="F102" s="191">
        <v>-0.1225</v>
      </c>
      <c r="G102" s="188">
        <v>26.241900000000001</v>
      </c>
    </row>
    <row r="103" spans="1:7" x14ac:dyDescent="0.25">
      <c r="A103">
        <v>8</v>
      </c>
      <c r="B103" s="189" t="s">
        <v>345</v>
      </c>
      <c r="C103" s="189">
        <v>100.05</v>
      </c>
      <c r="D103" s="189">
        <v>3.88</v>
      </c>
      <c r="E103" s="190">
        <v>-4.9200000000000001E-2</v>
      </c>
      <c r="F103" s="190">
        <v>-3.2399999999999998E-2</v>
      </c>
      <c r="G103" s="189">
        <v>25.786100000000001</v>
      </c>
    </row>
    <row r="104" spans="1:7" x14ac:dyDescent="0.25">
      <c r="A104">
        <v>9</v>
      </c>
      <c r="B104" s="188" t="s">
        <v>346</v>
      </c>
      <c r="C104" s="188">
        <v>95.85</v>
      </c>
      <c r="D104" s="188">
        <v>3.92</v>
      </c>
      <c r="E104" s="191">
        <v>-4.2000000000000003E-2</v>
      </c>
      <c r="F104" s="191">
        <v>1.03E-2</v>
      </c>
      <c r="G104" s="188">
        <v>24.451499999999999</v>
      </c>
    </row>
    <row r="105" spans="1:7" x14ac:dyDescent="0.25">
      <c r="A105">
        <v>10</v>
      </c>
      <c r="B105" s="189" t="s">
        <v>347</v>
      </c>
      <c r="C105" s="189">
        <v>86.08</v>
      </c>
      <c r="D105" s="189">
        <v>3.77</v>
      </c>
      <c r="E105" s="190">
        <v>-0.1019</v>
      </c>
      <c r="F105" s="190">
        <v>-3.8300000000000001E-2</v>
      </c>
      <c r="G105" s="189">
        <v>22.832899999999999</v>
      </c>
    </row>
    <row r="106" spans="1:7" x14ac:dyDescent="0.25">
      <c r="A106">
        <v>11</v>
      </c>
      <c r="B106" s="188" t="s">
        <v>348</v>
      </c>
      <c r="C106" s="188">
        <v>76.989999999999995</v>
      </c>
      <c r="D106" s="188">
        <v>4.0999999999999996</v>
      </c>
      <c r="E106" s="191">
        <v>-0.1056</v>
      </c>
      <c r="F106" s="191">
        <v>8.7499999999999994E-2</v>
      </c>
      <c r="G106" s="188">
        <v>18.778099999999998</v>
      </c>
    </row>
    <row r="107" spans="1:7" x14ac:dyDescent="0.25">
      <c r="A107">
        <v>12</v>
      </c>
      <c r="B107" s="189" t="s">
        <v>349</v>
      </c>
      <c r="C107" s="189">
        <v>60.7</v>
      </c>
      <c r="D107" s="189">
        <v>3.43</v>
      </c>
      <c r="E107" s="190">
        <v>-0.21160000000000001</v>
      </c>
      <c r="F107" s="190">
        <v>-0.16339999999999999</v>
      </c>
      <c r="G107" s="189">
        <v>17.6968</v>
      </c>
    </row>
    <row r="108" spans="1:7" x14ac:dyDescent="0.25">
      <c r="A108">
        <v>1</v>
      </c>
      <c r="B108" s="188" t="s">
        <v>350</v>
      </c>
      <c r="C108" s="188">
        <v>47.11</v>
      </c>
      <c r="D108" s="188">
        <v>2.97</v>
      </c>
      <c r="E108" s="191">
        <v>-0.22389999999999999</v>
      </c>
      <c r="F108" s="191">
        <v>-0.1341</v>
      </c>
      <c r="G108" s="188">
        <v>15.862</v>
      </c>
    </row>
    <row r="109" spans="1:7" x14ac:dyDescent="0.25">
      <c r="A109">
        <v>2</v>
      </c>
      <c r="B109" s="189" t="s">
        <v>351</v>
      </c>
      <c r="C109" s="189">
        <v>54.79</v>
      </c>
      <c r="D109" s="189">
        <v>2.85</v>
      </c>
      <c r="E109" s="190">
        <v>0.16300000000000001</v>
      </c>
      <c r="F109" s="190">
        <v>-4.0399999999999998E-2</v>
      </c>
      <c r="G109" s="189">
        <v>19.224599999999999</v>
      </c>
    </row>
    <row r="110" spans="1:7" x14ac:dyDescent="0.25">
      <c r="A110">
        <v>3</v>
      </c>
      <c r="B110" s="188" t="s">
        <v>352</v>
      </c>
      <c r="C110" s="188">
        <v>52.83</v>
      </c>
      <c r="D110" s="188">
        <v>2.8</v>
      </c>
      <c r="E110" s="191">
        <v>-3.5799999999999998E-2</v>
      </c>
      <c r="F110" s="191">
        <v>-1.7500000000000002E-2</v>
      </c>
      <c r="G110" s="188">
        <v>18.867899999999999</v>
      </c>
    </row>
    <row r="111" spans="1:7" x14ac:dyDescent="0.25">
      <c r="A111">
        <v>4</v>
      </c>
      <c r="B111" s="189" t="s">
        <v>353</v>
      </c>
      <c r="C111" s="189">
        <v>57.54</v>
      </c>
      <c r="D111" s="189">
        <v>2.58</v>
      </c>
      <c r="E111" s="190">
        <v>8.9200000000000002E-2</v>
      </c>
      <c r="F111" s="190">
        <v>-7.8700000000000006E-2</v>
      </c>
      <c r="G111" s="189">
        <v>22.3062</v>
      </c>
    </row>
    <row r="112" spans="1:7" x14ac:dyDescent="0.25">
      <c r="A112">
        <v>5</v>
      </c>
      <c r="B112" s="188" t="s">
        <v>354</v>
      </c>
      <c r="C112" s="188">
        <v>62.51</v>
      </c>
      <c r="D112" s="188">
        <v>2.84</v>
      </c>
      <c r="E112" s="191">
        <v>8.6300000000000002E-2</v>
      </c>
      <c r="F112" s="191">
        <v>0.1009</v>
      </c>
      <c r="G112" s="188">
        <v>22.0106</v>
      </c>
    </row>
    <row r="113" spans="1:7" x14ac:dyDescent="0.25">
      <c r="A113">
        <v>6</v>
      </c>
      <c r="B113" s="189" t="s">
        <v>355</v>
      </c>
      <c r="C113" s="189">
        <v>61.31</v>
      </c>
      <c r="D113" s="189">
        <v>2.77</v>
      </c>
      <c r="E113" s="190">
        <v>-1.9199999999999998E-2</v>
      </c>
      <c r="F113" s="190">
        <v>-2.46E-2</v>
      </c>
      <c r="G113" s="189">
        <v>22.133600000000001</v>
      </c>
    </row>
    <row r="114" spans="1:7" x14ac:dyDescent="0.25">
      <c r="A114">
        <v>7</v>
      </c>
      <c r="B114" s="188" t="s">
        <v>356</v>
      </c>
      <c r="C114" s="188">
        <v>54.34</v>
      </c>
      <c r="D114" s="188">
        <v>2.83</v>
      </c>
      <c r="E114" s="191">
        <v>-0.1137</v>
      </c>
      <c r="F114" s="191">
        <v>2.1700000000000001E-2</v>
      </c>
      <c r="G114" s="188">
        <v>19.2014</v>
      </c>
    </row>
    <row r="115" spans="1:7" x14ac:dyDescent="0.25">
      <c r="A115">
        <v>8</v>
      </c>
      <c r="B115" s="189" t="s">
        <v>357</v>
      </c>
      <c r="C115" s="189">
        <v>45.69</v>
      </c>
      <c r="D115" s="189">
        <v>2.76</v>
      </c>
      <c r="E115" s="190">
        <v>-0.15920000000000001</v>
      </c>
      <c r="F115" s="190">
        <v>-2.47E-2</v>
      </c>
      <c r="G115" s="189">
        <v>16.554400000000001</v>
      </c>
    </row>
    <row r="116" spans="1:7" x14ac:dyDescent="0.25">
      <c r="A116">
        <v>9</v>
      </c>
      <c r="B116" s="188" t="s">
        <v>358</v>
      </c>
      <c r="C116" s="188">
        <v>46.28</v>
      </c>
      <c r="D116" s="188">
        <v>2.65</v>
      </c>
      <c r="E116" s="191">
        <v>1.29E-2</v>
      </c>
      <c r="F116" s="191">
        <v>-3.9899999999999998E-2</v>
      </c>
      <c r="G116" s="188">
        <v>17.464200000000002</v>
      </c>
    </row>
    <row r="117" spans="1:7" x14ac:dyDescent="0.25">
      <c r="A117">
        <v>10</v>
      </c>
      <c r="B117" s="189" t="s">
        <v>359</v>
      </c>
      <c r="C117" s="189">
        <v>46.96</v>
      </c>
      <c r="D117" s="189">
        <v>2.3199999999999998</v>
      </c>
      <c r="E117" s="190">
        <v>1.47E-2</v>
      </c>
      <c r="F117" s="190">
        <v>-0.1245</v>
      </c>
      <c r="G117" s="189">
        <v>20.241399999999999</v>
      </c>
    </row>
    <row r="118" spans="1:7" x14ac:dyDescent="0.25">
      <c r="A118">
        <v>11</v>
      </c>
      <c r="B118" s="188" t="s">
        <v>360</v>
      </c>
      <c r="C118" s="188">
        <v>43.11</v>
      </c>
      <c r="D118" s="188">
        <v>2.08</v>
      </c>
      <c r="E118" s="191">
        <v>-8.2000000000000003E-2</v>
      </c>
      <c r="F118" s="191">
        <v>-0.10340000000000001</v>
      </c>
      <c r="G118" s="188">
        <v>20.725999999999999</v>
      </c>
    </row>
    <row r="119" spans="1:7" x14ac:dyDescent="0.25">
      <c r="A119">
        <v>12</v>
      </c>
      <c r="B119" s="189" t="s">
        <v>361</v>
      </c>
      <c r="C119" s="189">
        <v>36.57</v>
      </c>
      <c r="D119" s="189">
        <v>1.92</v>
      </c>
      <c r="E119" s="190">
        <v>-0.1517</v>
      </c>
      <c r="F119" s="190">
        <v>-7.6899999999999996E-2</v>
      </c>
      <c r="G119" s="189">
        <v>19.046900000000001</v>
      </c>
    </row>
    <row r="120" spans="1:7" x14ac:dyDescent="0.25">
      <c r="A120">
        <v>1</v>
      </c>
      <c r="B120" s="188" t="s">
        <v>362</v>
      </c>
      <c r="C120" s="188">
        <v>29.78</v>
      </c>
      <c r="D120" s="188">
        <v>2.27</v>
      </c>
      <c r="E120" s="191">
        <v>-0.1857</v>
      </c>
      <c r="F120" s="191">
        <v>0.18229999999999999</v>
      </c>
      <c r="G120" s="188">
        <v>13.1189</v>
      </c>
    </row>
    <row r="121" spans="1:7" x14ac:dyDescent="0.25">
      <c r="A121">
        <v>2</v>
      </c>
      <c r="B121" s="189" t="s">
        <v>363</v>
      </c>
      <c r="C121" s="189">
        <v>31.03</v>
      </c>
      <c r="D121" s="189">
        <v>1.96</v>
      </c>
      <c r="E121" s="190">
        <v>4.2000000000000003E-2</v>
      </c>
      <c r="F121" s="190">
        <v>-0.1366</v>
      </c>
      <c r="G121" s="189">
        <v>15.8316</v>
      </c>
    </row>
    <row r="122" spans="1:7" x14ac:dyDescent="0.25">
      <c r="A122">
        <v>3</v>
      </c>
      <c r="B122" s="188" t="s">
        <v>364</v>
      </c>
      <c r="C122" s="188">
        <v>37.340000000000003</v>
      </c>
      <c r="D122" s="188">
        <v>1.7</v>
      </c>
      <c r="E122" s="191">
        <v>0.2034</v>
      </c>
      <c r="F122" s="191">
        <v>-0.13270000000000001</v>
      </c>
      <c r="G122" s="188">
        <v>21.964700000000001</v>
      </c>
    </row>
    <row r="123" spans="1:7" x14ac:dyDescent="0.25">
      <c r="A123">
        <v>4</v>
      </c>
      <c r="B123" s="189" t="s">
        <v>365</v>
      </c>
      <c r="C123" s="189">
        <v>40.75</v>
      </c>
      <c r="D123" s="189">
        <v>1.9</v>
      </c>
      <c r="E123" s="190">
        <v>9.1300000000000006E-2</v>
      </c>
      <c r="F123" s="190">
        <v>0.1176</v>
      </c>
      <c r="G123" s="189">
        <v>21.447399999999998</v>
      </c>
    </row>
    <row r="124" spans="1:7" x14ac:dyDescent="0.25">
      <c r="A124">
        <v>5</v>
      </c>
      <c r="B124" s="188" t="s">
        <v>366</v>
      </c>
      <c r="C124" s="188">
        <v>45.94</v>
      </c>
      <c r="D124" s="188">
        <v>1.92</v>
      </c>
      <c r="E124" s="191">
        <v>0.12740000000000001</v>
      </c>
      <c r="F124" s="191">
        <v>1.0500000000000001E-2</v>
      </c>
      <c r="G124" s="188">
        <v>23.927099999999999</v>
      </c>
    </row>
    <row r="125" spans="1:7" x14ac:dyDescent="0.25">
      <c r="A125">
        <v>6</v>
      </c>
      <c r="B125" s="189" t="s">
        <v>367</v>
      </c>
      <c r="C125" s="189">
        <v>47.69</v>
      </c>
      <c r="D125" s="189">
        <v>2.57</v>
      </c>
      <c r="E125" s="190">
        <v>3.8100000000000002E-2</v>
      </c>
      <c r="F125" s="190">
        <v>0.33850000000000002</v>
      </c>
      <c r="G125" s="189">
        <v>18.5564</v>
      </c>
    </row>
    <row r="126" spans="1:7" x14ac:dyDescent="0.25">
      <c r="A126">
        <v>7</v>
      </c>
      <c r="B126" s="188" t="s">
        <v>368</v>
      </c>
      <c r="C126" s="188">
        <v>44.13</v>
      </c>
      <c r="D126" s="188">
        <v>2.79</v>
      </c>
      <c r="E126" s="191">
        <v>-7.46E-2</v>
      </c>
      <c r="F126" s="191">
        <v>8.5599999999999996E-2</v>
      </c>
      <c r="G126" s="188">
        <v>15.8172</v>
      </c>
    </row>
    <row r="127" spans="1:7" x14ac:dyDescent="0.25">
      <c r="A127">
        <v>8</v>
      </c>
      <c r="B127" s="189" t="s">
        <v>369</v>
      </c>
      <c r="C127" s="189">
        <v>44.88</v>
      </c>
      <c r="D127" s="189">
        <v>2.79</v>
      </c>
      <c r="E127" s="190">
        <v>1.7000000000000001E-2</v>
      </c>
      <c r="F127" s="190">
        <v>0</v>
      </c>
      <c r="G127" s="189">
        <v>16.085999999999999</v>
      </c>
    </row>
    <row r="128" spans="1:7" x14ac:dyDescent="0.25">
      <c r="A128">
        <v>9</v>
      </c>
      <c r="B128" s="188" t="s">
        <v>370</v>
      </c>
      <c r="C128" s="188">
        <v>45.04</v>
      </c>
      <c r="D128" s="188">
        <v>2.97</v>
      </c>
      <c r="E128" s="191">
        <v>3.5999999999999999E-3</v>
      </c>
      <c r="F128" s="191">
        <v>6.4500000000000002E-2</v>
      </c>
      <c r="G128" s="188">
        <v>15.164999999999999</v>
      </c>
    </row>
    <row r="129" spans="1:7" x14ac:dyDescent="0.25">
      <c r="A129">
        <v>10</v>
      </c>
      <c r="B129" s="189" t="s">
        <v>371</v>
      </c>
      <c r="C129" s="189">
        <v>49.29</v>
      </c>
      <c r="D129" s="189">
        <v>2.95</v>
      </c>
      <c r="E129" s="190">
        <v>9.4399999999999998E-2</v>
      </c>
      <c r="F129" s="190">
        <v>-6.7000000000000002E-3</v>
      </c>
      <c r="G129" s="189">
        <v>16.708500000000001</v>
      </c>
    </row>
    <row r="130" spans="1:7" x14ac:dyDescent="0.25">
      <c r="A130">
        <v>11</v>
      </c>
      <c r="B130" s="188" t="s">
        <v>372</v>
      </c>
      <c r="C130" s="188">
        <v>45.26</v>
      </c>
      <c r="D130" s="188">
        <v>2.5</v>
      </c>
      <c r="E130" s="191">
        <v>-8.1799999999999998E-2</v>
      </c>
      <c r="F130" s="191">
        <v>-0.1525</v>
      </c>
      <c r="G130" s="188">
        <v>18.103999999999999</v>
      </c>
    </row>
    <row r="131" spans="1:7" x14ac:dyDescent="0.25">
      <c r="A131">
        <v>12</v>
      </c>
      <c r="B131" s="189" t="s">
        <v>373</v>
      </c>
      <c r="C131" s="189">
        <v>52.62</v>
      </c>
      <c r="D131" s="189">
        <v>3.58</v>
      </c>
      <c r="E131" s="190">
        <v>0.16259999999999999</v>
      </c>
      <c r="F131" s="190">
        <v>0.432</v>
      </c>
      <c r="G131" s="189">
        <v>14.6983</v>
      </c>
    </row>
    <row r="132" spans="1:7" x14ac:dyDescent="0.25">
      <c r="A132">
        <v>1</v>
      </c>
      <c r="B132" s="188" t="s">
        <v>374</v>
      </c>
      <c r="C132" s="188">
        <v>53.59</v>
      </c>
      <c r="D132" s="188">
        <v>3.26</v>
      </c>
      <c r="E132" s="191">
        <v>1.84E-2</v>
      </c>
      <c r="F132" s="191">
        <v>-8.9399999999999993E-2</v>
      </c>
      <c r="G132" s="188">
        <v>16.438700000000001</v>
      </c>
    </row>
    <row r="133" spans="1:7" x14ac:dyDescent="0.25">
      <c r="A133">
        <v>2</v>
      </c>
      <c r="B133" s="189" t="s">
        <v>375</v>
      </c>
      <c r="C133" s="189">
        <v>54.35</v>
      </c>
      <c r="D133" s="189">
        <v>2.82</v>
      </c>
      <c r="E133" s="190">
        <v>1.4200000000000001E-2</v>
      </c>
      <c r="F133" s="190">
        <v>-0.13500000000000001</v>
      </c>
      <c r="G133" s="189">
        <v>19.273099999999999</v>
      </c>
    </row>
    <row r="134" spans="1:7" x14ac:dyDescent="0.25">
      <c r="A134">
        <v>3</v>
      </c>
      <c r="B134" s="188" t="s">
        <v>376</v>
      </c>
      <c r="C134" s="188">
        <v>50.9</v>
      </c>
      <c r="D134" s="188">
        <v>2.89</v>
      </c>
      <c r="E134" s="191">
        <v>-6.3500000000000001E-2</v>
      </c>
      <c r="F134" s="191">
        <v>2.4799999999999999E-2</v>
      </c>
      <c r="G134" s="188">
        <v>17.612500000000001</v>
      </c>
    </row>
    <row r="135" spans="1:7" x14ac:dyDescent="0.25">
      <c r="A135">
        <v>4</v>
      </c>
      <c r="B135" s="189" t="s">
        <v>377</v>
      </c>
      <c r="C135" s="189">
        <v>52.16</v>
      </c>
      <c r="D135" s="189">
        <v>3.08</v>
      </c>
      <c r="E135" s="190">
        <v>2.4799999999999999E-2</v>
      </c>
      <c r="F135" s="190">
        <v>6.5699999999999995E-2</v>
      </c>
      <c r="G135" s="189">
        <v>16.935099999999998</v>
      </c>
    </row>
    <row r="136" spans="1:7" x14ac:dyDescent="0.25">
      <c r="A136">
        <v>5</v>
      </c>
      <c r="B136" s="188" t="s">
        <v>378</v>
      </c>
      <c r="C136" s="188">
        <v>49.89</v>
      </c>
      <c r="D136" s="188">
        <v>3.12</v>
      </c>
      <c r="E136" s="191">
        <v>-4.3499999999999997E-2</v>
      </c>
      <c r="F136" s="191">
        <v>1.2999999999999999E-2</v>
      </c>
      <c r="G136" s="188">
        <v>15.990399999999999</v>
      </c>
    </row>
    <row r="137" spans="1:7" x14ac:dyDescent="0.25">
      <c r="A137">
        <v>6</v>
      </c>
      <c r="B137" s="189" t="s">
        <v>379</v>
      </c>
      <c r="C137" s="189">
        <v>46.17</v>
      </c>
      <c r="D137" s="189">
        <v>2.94</v>
      </c>
      <c r="E137" s="190">
        <v>-7.46E-2</v>
      </c>
      <c r="F137" s="190">
        <v>-5.7700000000000001E-2</v>
      </c>
      <c r="G137" s="189">
        <v>15.7041</v>
      </c>
    </row>
    <row r="138" spans="1:7" x14ac:dyDescent="0.25">
      <c r="A138">
        <v>7</v>
      </c>
      <c r="B138" s="188" t="s">
        <v>380</v>
      </c>
      <c r="C138" s="188">
        <v>47.66</v>
      </c>
      <c r="D138" s="188">
        <v>2.96</v>
      </c>
      <c r="E138" s="191">
        <v>3.2300000000000002E-2</v>
      </c>
      <c r="F138" s="191">
        <v>6.7999999999999996E-3</v>
      </c>
      <c r="G138" s="188">
        <v>16.101400000000002</v>
      </c>
    </row>
    <row r="139" spans="1:7" x14ac:dyDescent="0.25">
      <c r="A139">
        <v>8</v>
      </c>
      <c r="B139" s="189" t="s">
        <v>381</v>
      </c>
      <c r="C139" s="189">
        <v>49.94</v>
      </c>
      <c r="D139" s="189">
        <v>2.88</v>
      </c>
      <c r="E139" s="190">
        <v>4.7800000000000002E-2</v>
      </c>
      <c r="F139" s="190">
        <v>-2.7E-2</v>
      </c>
      <c r="G139" s="189">
        <v>17.340299999999999</v>
      </c>
    </row>
    <row r="140" spans="1:7" x14ac:dyDescent="0.25">
      <c r="A140">
        <v>9</v>
      </c>
      <c r="B140" s="188" t="s">
        <v>382</v>
      </c>
      <c r="C140" s="188">
        <v>52.95</v>
      </c>
      <c r="D140" s="188">
        <v>2.96</v>
      </c>
      <c r="E140" s="191">
        <v>6.0299999999999999E-2</v>
      </c>
      <c r="F140" s="191">
        <v>2.7799999999999998E-2</v>
      </c>
      <c r="G140" s="188">
        <v>17.888500000000001</v>
      </c>
    </row>
    <row r="141" spans="1:7" x14ac:dyDescent="0.25">
      <c r="A141">
        <v>10</v>
      </c>
      <c r="B141" s="189" t="s">
        <v>383</v>
      </c>
      <c r="C141" s="189">
        <v>54.92</v>
      </c>
      <c r="D141" s="189">
        <v>2.86</v>
      </c>
      <c r="E141" s="190">
        <v>3.7199999999999997E-2</v>
      </c>
      <c r="F141" s="190">
        <v>-3.3799999999999997E-2</v>
      </c>
      <c r="G141" s="189">
        <v>19.2028</v>
      </c>
    </row>
    <row r="142" spans="1:7" x14ac:dyDescent="0.25">
      <c r="A142">
        <v>11</v>
      </c>
      <c r="B142" s="188" t="s">
        <v>384</v>
      </c>
      <c r="C142" s="188">
        <v>59.93</v>
      </c>
      <c r="D142" s="188">
        <v>2.99</v>
      </c>
      <c r="E142" s="191">
        <v>9.1200000000000003E-2</v>
      </c>
      <c r="F142" s="191">
        <v>4.5499999999999999E-2</v>
      </c>
      <c r="G142" s="188">
        <v>20.043500000000002</v>
      </c>
    </row>
    <row r="143" spans="1:7" x14ac:dyDescent="0.25">
      <c r="A143">
        <v>12</v>
      </c>
      <c r="B143" s="189" t="s">
        <v>385</v>
      </c>
      <c r="C143" s="189">
        <v>61.19</v>
      </c>
      <c r="D143" s="189">
        <v>2.76</v>
      </c>
      <c r="E143" s="190">
        <v>2.1000000000000001E-2</v>
      </c>
      <c r="F143" s="190">
        <v>-7.6899999999999996E-2</v>
      </c>
      <c r="G143" s="189">
        <v>22.170300000000001</v>
      </c>
    </row>
    <row r="144" spans="1:7" x14ac:dyDescent="0.25">
      <c r="A144">
        <v>1</v>
      </c>
      <c r="B144" s="188" t="s">
        <v>386</v>
      </c>
      <c r="C144" s="188">
        <v>66.23</v>
      </c>
      <c r="D144" s="188">
        <v>3.86</v>
      </c>
      <c r="E144" s="191">
        <v>8.2400000000000001E-2</v>
      </c>
      <c r="F144" s="191">
        <v>0.39860000000000001</v>
      </c>
      <c r="G144" s="188">
        <v>17.158000000000001</v>
      </c>
    </row>
    <row r="145" spans="1:7" x14ac:dyDescent="0.25">
      <c r="A145">
        <v>2</v>
      </c>
      <c r="B145" s="189" t="s">
        <v>387</v>
      </c>
      <c r="C145" s="189">
        <v>63.46</v>
      </c>
      <c r="D145" s="189">
        <v>2.67</v>
      </c>
      <c r="E145" s="190">
        <v>-4.1799999999999997E-2</v>
      </c>
      <c r="F145" s="190">
        <v>-0.30830000000000002</v>
      </c>
      <c r="G145" s="189">
        <v>23.767800000000001</v>
      </c>
    </row>
    <row r="146" spans="1:7" x14ac:dyDescent="0.25">
      <c r="A146">
        <v>3</v>
      </c>
      <c r="B146" s="188" t="s">
        <v>388</v>
      </c>
      <c r="C146" s="188">
        <v>64.17</v>
      </c>
      <c r="D146" s="188">
        <v>2.7</v>
      </c>
      <c r="E146" s="191">
        <v>1.12E-2</v>
      </c>
      <c r="F146" s="191">
        <v>1.12E-2</v>
      </c>
      <c r="G146" s="188">
        <v>23.7667</v>
      </c>
    </row>
    <row r="147" spans="1:7" x14ac:dyDescent="0.25">
      <c r="A147">
        <v>4</v>
      </c>
      <c r="B147" s="189" t="s">
        <v>389</v>
      </c>
      <c r="C147" s="189">
        <v>68.790000000000006</v>
      </c>
      <c r="D147" s="189">
        <v>2.78</v>
      </c>
      <c r="E147" s="190">
        <v>7.1999999999999995E-2</v>
      </c>
      <c r="F147" s="190">
        <v>2.9600000000000001E-2</v>
      </c>
      <c r="G147" s="189">
        <v>24.744599999999998</v>
      </c>
    </row>
    <row r="148" spans="1:7" x14ac:dyDescent="0.25">
      <c r="A148">
        <v>5</v>
      </c>
      <c r="B148" s="188" t="s">
        <v>390</v>
      </c>
      <c r="C148" s="188">
        <v>73.430000000000007</v>
      </c>
      <c r="D148" s="188">
        <v>2.8</v>
      </c>
      <c r="E148" s="191">
        <v>6.7500000000000004E-2</v>
      </c>
      <c r="F148" s="191">
        <v>7.1999999999999998E-3</v>
      </c>
      <c r="G148" s="188">
        <v>26.225000000000001</v>
      </c>
    </row>
    <row r="149" spans="1:7" x14ac:dyDescent="0.25">
      <c r="A149">
        <v>6</v>
      </c>
      <c r="B149" s="189" t="s">
        <v>391</v>
      </c>
      <c r="C149" s="189">
        <v>71.98</v>
      </c>
      <c r="D149" s="189">
        <v>2.95</v>
      </c>
      <c r="E149" s="190">
        <v>-1.9699999999999999E-2</v>
      </c>
      <c r="F149" s="190">
        <v>5.3600000000000002E-2</v>
      </c>
      <c r="G149" s="189">
        <v>24.4</v>
      </c>
    </row>
    <row r="150" spans="1:7" x14ac:dyDescent="0.25">
      <c r="A150">
        <v>7</v>
      </c>
      <c r="B150" s="188" t="s">
        <v>392</v>
      </c>
      <c r="C150" s="188">
        <v>72.67</v>
      </c>
      <c r="D150" s="188">
        <v>2.83</v>
      </c>
      <c r="E150" s="191">
        <v>9.5999999999999992E-3</v>
      </c>
      <c r="F150" s="191">
        <v>-4.07E-2</v>
      </c>
      <c r="G150" s="188">
        <v>25.6785</v>
      </c>
    </row>
    <row r="151" spans="1:7" x14ac:dyDescent="0.25">
      <c r="A151">
        <v>8</v>
      </c>
      <c r="B151" s="189" t="s">
        <v>393</v>
      </c>
      <c r="C151" s="189">
        <v>71.08</v>
      </c>
      <c r="D151" s="189">
        <v>2.96</v>
      </c>
      <c r="E151" s="190">
        <v>-2.1899999999999999E-2</v>
      </c>
      <c r="F151" s="190">
        <v>4.5900000000000003E-2</v>
      </c>
      <c r="G151" s="189">
        <v>24.013500000000001</v>
      </c>
    </row>
    <row r="152" spans="1:7" x14ac:dyDescent="0.25">
      <c r="A152">
        <v>9</v>
      </c>
      <c r="B152" s="188" t="s">
        <v>394</v>
      </c>
      <c r="C152" s="188">
        <v>75.36</v>
      </c>
      <c r="D152" s="188">
        <v>2.98</v>
      </c>
      <c r="E152" s="191">
        <v>6.0199999999999997E-2</v>
      </c>
      <c r="F152" s="191">
        <v>6.7999999999999996E-3</v>
      </c>
      <c r="G152" s="188">
        <v>25.288599999999999</v>
      </c>
    </row>
    <row r="153" spans="1:7" x14ac:dyDescent="0.25">
      <c r="A153">
        <v>10</v>
      </c>
      <c r="B153" s="189" t="s">
        <v>395</v>
      </c>
      <c r="C153" s="189">
        <v>76.73</v>
      </c>
      <c r="D153" s="189">
        <v>3.28</v>
      </c>
      <c r="E153" s="190">
        <v>1.8200000000000001E-2</v>
      </c>
      <c r="F153" s="190">
        <v>0.1007</v>
      </c>
      <c r="G153" s="189">
        <v>23.3933</v>
      </c>
    </row>
    <row r="154" spans="1:7" x14ac:dyDescent="0.25">
      <c r="A154">
        <v>11</v>
      </c>
      <c r="B154" s="188" t="s">
        <v>396</v>
      </c>
      <c r="C154" s="188">
        <v>62.32</v>
      </c>
      <c r="D154" s="188">
        <v>4.13</v>
      </c>
      <c r="E154" s="191">
        <v>-0.18779999999999999</v>
      </c>
      <c r="F154" s="191">
        <v>0.2591</v>
      </c>
      <c r="G154" s="188">
        <v>15.089600000000001</v>
      </c>
    </row>
    <row r="155" spans="1:7" x14ac:dyDescent="0.25">
      <c r="A155">
        <v>12</v>
      </c>
      <c r="B155" s="189" t="s">
        <v>397</v>
      </c>
      <c r="C155" s="189">
        <v>53.96</v>
      </c>
      <c r="D155" s="189">
        <v>3.98</v>
      </c>
      <c r="E155" s="190">
        <v>-0.1341</v>
      </c>
      <c r="F155" s="190">
        <v>-3.6299999999999999E-2</v>
      </c>
      <c r="G155" s="189">
        <v>13.5578</v>
      </c>
    </row>
    <row r="156" spans="1:7" x14ac:dyDescent="0.25">
      <c r="A156">
        <v>1</v>
      </c>
      <c r="B156" s="188" t="s">
        <v>398</v>
      </c>
      <c r="C156" s="188">
        <v>56.58</v>
      </c>
      <c r="D156" s="188">
        <v>3.07</v>
      </c>
      <c r="E156" s="191">
        <v>4.8599999999999997E-2</v>
      </c>
      <c r="F156" s="191">
        <v>-0.2286</v>
      </c>
      <c r="G156" s="188">
        <v>18.43</v>
      </c>
    </row>
    <row r="157" spans="1:7" x14ac:dyDescent="0.25">
      <c r="A157">
        <v>2</v>
      </c>
      <c r="B157" s="189" t="s">
        <v>399</v>
      </c>
      <c r="C157" s="189">
        <v>61.13</v>
      </c>
      <c r="D157" s="189">
        <v>2.71</v>
      </c>
      <c r="E157" s="190">
        <v>8.0399999999999999E-2</v>
      </c>
      <c r="F157" s="190">
        <v>-0.1173</v>
      </c>
      <c r="G157" s="189">
        <v>22.557200000000002</v>
      </c>
    </row>
    <row r="158" spans="1:7" x14ac:dyDescent="0.25">
      <c r="A158">
        <v>3</v>
      </c>
      <c r="B158" s="188" t="s">
        <v>400</v>
      </c>
      <c r="C158" s="188">
        <v>63.79</v>
      </c>
      <c r="D158" s="188">
        <v>2.93</v>
      </c>
      <c r="E158" s="191">
        <v>4.3499999999999997E-2</v>
      </c>
      <c r="F158" s="191">
        <v>8.1199999999999994E-2</v>
      </c>
      <c r="G158" s="188">
        <v>21.7713</v>
      </c>
    </row>
    <row r="159" spans="1:7" x14ac:dyDescent="0.25">
      <c r="A159">
        <v>4</v>
      </c>
      <c r="B159" s="189" t="s">
        <v>401</v>
      </c>
      <c r="C159" s="189">
        <v>68.58</v>
      </c>
      <c r="D159" s="189">
        <v>2.64</v>
      </c>
      <c r="E159" s="190">
        <v>7.51E-2</v>
      </c>
      <c r="F159" s="190">
        <v>-9.9000000000000005E-2</v>
      </c>
      <c r="G159" s="189">
        <v>25.9773</v>
      </c>
    </row>
    <row r="160" spans="1:7" x14ac:dyDescent="0.25">
      <c r="A160">
        <v>5</v>
      </c>
      <c r="B160" s="188" t="s">
        <v>402</v>
      </c>
      <c r="C160" s="188">
        <v>66.83</v>
      </c>
      <c r="D160" s="188">
        <v>2.61</v>
      </c>
      <c r="E160" s="191">
        <v>-2.5499999999999998E-2</v>
      </c>
      <c r="F160" s="191">
        <v>-1.14E-2</v>
      </c>
      <c r="G160" s="188">
        <v>25.605399999999999</v>
      </c>
    </row>
    <row r="161" spans="1:7" x14ac:dyDescent="0.25">
      <c r="A161">
        <v>6</v>
      </c>
      <c r="B161" s="189" t="s">
        <v>403</v>
      </c>
      <c r="C161" s="189">
        <v>59.76</v>
      </c>
      <c r="D161" s="189">
        <v>2.38</v>
      </c>
      <c r="E161" s="190">
        <v>-0.10580000000000001</v>
      </c>
      <c r="F161" s="190">
        <v>-8.8099999999999998E-2</v>
      </c>
      <c r="G161" s="189">
        <v>25.109200000000001</v>
      </c>
    </row>
    <row r="162" spans="1:7" x14ac:dyDescent="0.25">
      <c r="A162">
        <v>7</v>
      </c>
      <c r="B162" s="188" t="s">
        <v>404</v>
      </c>
      <c r="C162" s="188">
        <v>61.48</v>
      </c>
      <c r="D162" s="188">
        <v>2.34</v>
      </c>
      <c r="E162" s="191">
        <v>2.8799999999999999E-2</v>
      </c>
      <c r="F162" s="191">
        <v>-1.6799999999999999E-2</v>
      </c>
      <c r="G162" s="188">
        <v>26.273499999999999</v>
      </c>
    </row>
    <row r="163" spans="1:7" x14ac:dyDescent="0.25">
      <c r="A163">
        <v>8</v>
      </c>
      <c r="B163" s="189" t="s">
        <v>405</v>
      </c>
      <c r="C163" s="189">
        <v>57.67</v>
      </c>
      <c r="D163" s="189">
        <v>2.2200000000000002</v>
      </c>
      <c r="E163" s="190">
        <v>-6.2E-2</v>
      </c>
      <c r="F163" s="190">
        <v>-5.1299999999999998E-2</v>
      </c>
      <c r="G163" s="189">
        <v>25.977499999999999</v>
      </c>
    </row>
    <row r="164" spans="1:7" x14ac:dyDescent="0.25">
      <c r="A164">
        <v>9</v>
      </c>
      <c r="B164" s="188" t="s">
        <v>406</v>
      </c>
      <c r="C164" s="188">
        <v>60.04</v>
      </c>
      <c r="D164" s="188">
        <v>2.57</v>
      </c>
      <c r="E164" s="191">
        <v>4.1099999999999998E-2</v>
      </c>
      <c r="F164" s="191">
        <v>0.15770000000000001</v>
      </c>
      <c r="G164" s="188">
        <v>23.361899999999999</v>
      </c>
    </row>
    <row r="165" spans="1:7" x14ac:dyDescent="0.25">
      <c r="A165">
        <v>10</v>
      </c>
      <c r="B165" s="189" t="s">
        <v>407</v>
      </c>
      <c r="C165" s="189">
        <v>57.27</v>
      </c>
      <c r="D165" s="189">
        <v>2.25</v>
      </c>
      <c r="E165" s="190">
        <v>-4.6100000000000002E-2</v>
      </c>
      <c r="F165" s="190">
        <v>-0.1245</v>
      </c>
      <c r="G165" s="189">
        <v>25.453299999999999</v>
      </c>
    </row>
    <row r="166" spans="1:7" x14ac:dyDescent="0.25">
      <c r="A166">
        <v>11</v>
      </c>
      <c r="B166" s="188" t="s">
        <v>408</v>
      </c>
      <c r="C166" s="188">
        <v>60.4</v>
      </c>
      <c r="D166" s="188">
        <v>2.63</v>
      </c>
      <c r="E166" s="191">
        <v>5.4699999999999999E-2</v>
      </c>
      <c r="F166" s="191">
        <v>0.16889999999999999</v>
      </c>
      <c r="G166" s="188">
        <v>22.965800000000002</v>
      </c>
    </row>
    <row r="167" spans="1:7" x14ac:dyDescent="0.25">
      <c r="A167">
        <v>12</v>
      </c>
      <c r="B167" s="189" t="s">
        <v>409</v>
      </c>
      <c r="C167" s="189">
        <v>63.35</v>
      </c>
      <c r="D167" s="189">
        <v>2.2000000000000002</v>
      </c>
      <c r="E167" s="190">
        <v>4.8800000000000003E-2</v>
      </c>
      <c r="F167" s="190">
        <v>-0.16350000000000001</v>
      </c>
      <c r="G167" s="189">
        <v>28.795500000000001</v>
      </c>
    </row>
    <row r="168" spans="1:7" x14ac:dyDescent="0.25">
      <c r="A168">
        <v>1</v>
      </c>
      <c r="B168" s="188" t="s">
        <v>410</v>
      </c>
      <c r="C168" s="188">
        <v>61.63</v>
      </c>
      <c r="D168" s="188">
        <v>2.02</v>
      </c>
      <c r="E168" s="191">
        <v>-2.7199999999999998E-2</v>
      </c>
      <c r="F168" s="191">
        <v>-8.1799999999999998E-2</v>
      </c>
      <c r="G168" s="188">
        <v>30.509899999999998</v>
      </c>
    </row>
    <row r="169" spans="1:7" x14ac:dyDescent="0.25">
      <c r="A169">
        <v>2</v>
      </c>
      <c r="B169" s="189" t="s">
        <v>411</v>
      </c>
      <c r="C169" s="189">
        <v>53.35</v>
      </c>
      <c r="D169" s="189">
        <v>1.9</v>
      </c>
      <c r="E169" s="190">
        <v>-0.13439999999999999</v>
      </c>
      <c r="F169" s="190">
        <v>-5.9400000000000001E-2</v>
      </c>
      <c r="G169" s="189">
        <v>28.079000000000001</v>
      </c>
    </row>
    <row r="170" spans="1:7" x14ac:dyDescent="0.25">
      <c r="A170">
        <v>3</v>
      </c>
      <c r="B170" s="188" t="s">
        <v>412</v>
      </c>
      <c r="C170" s="188">
        <v>32.200000000000003</v>
      </c>
      <c r="D170" s="188">
        <v>1.78</v>
      </c>
      <c r="E170" s="191">
        <v>-0.39639999999999997</v>
      </c>
      <c r="F170" s="191">
        <v>-6.3200000000000006E-2</v>
      </c>
      <c r="G170" s="188">
        <v>18.0899</v>
      </c>
    </row>
    <row r="171" spans="1:7" x14ac:dyDescent="0.25">
      <c r="A171">
        <v>4</v>
      </c>
      <c r="B171" s="189" t="s">
        <v>413</v>
      </c>
      <c r="C171" s="189">
        <v>21.04</v>
      </c>
      <c r="D171" s="189">
        <v>1.73</v>
      </c>
      <c r="E171" s="190">
        <v>-0.34660000000000002</v>
      </c>
      <c r="F171" s="190">
        <v>-2.81E-2</v>
      </c>
      <c r="G171" s="189">
        <v>12.161899999999999</v>
      </c>
    </row>
    <row r="172" spans="1:7" x14ac:dyDescent="0.25">
      <c r="A172">
        <v>5</v>
      </c>
      <c r="B172" s="188" t="s">
        <v>414</v>
      </c>
      <c r="C172" s="188">
        <v>30.38</v>
      </c>
      <c r="D172" s="188">
        <v>1.75</v>
      </c>
      <c r="E172" s="191">
        <v>0.44390000000000002</v>
      </c>
      <c r="F172" s="191">
        <v>1.1599999999999999E-2</v>
      </c>
      <c r="G172" s="188">
        <v>17.36</v>
      </c>
    </row>
    <row r="173" spans="1:7" x14ac:dyDescent="0.25">
      <c r="A173">
        <v>6</v>
      </c>
      <c r="B173" s="189" t="s">
        <v>415</v>
      </c>
      <c r="C173" s="189">
        <v>39.46</v>
      </c>
      <c r="D173" s="189">
        <v>1.62</v>
      </c>
      <c r="E173" s="190">
        <v>0.2989</v>
      </c>
      <c r="F173" s="190">
        <v>-7.4300000000000005E-2</v>
      </c>
      <c r="G173" s="189">
        <v>24.358000000000001</v>
      </c>
    </row>
    <row r="174" spans="1:7" x14ac:dyDescent="0.25">
      <c r="A174">
        <v>7</v>
      </c>
      <c r="B174" s="188" t="s">
        <v>416</v>
      </c>
      <c r="C174" s="188">
        <v>42.07</v>
      </c>
      <c r="D174" s="188">
        <v>1.74</v>
      </c>
      <c r="E174" s="191">
        <v>6.6100000000000006E-2</v>
      </c>
      <c r="F174" s="191">
        <v>7.4099999999999999E-2</v>
      </c>
      <c r="G174" s="188">
        <v>24.1782</v>
      </c>
    </row>
    <row r="175" spans="1:7" x14ac:dyDescent="0.25">
      <c r="A175">
        <v>8</v>
      </c>
      <c r="B175" s="189" t="s">
        <v>417</v>
      </c>
      <c r="C175" s="189">
        <v>43.44</v>
      </c>
      <c r="D175" s="189">
        <v>2.2999999999999998</v>
      </c>
      <c r="E175" s="190">
        <v>3.2599999999999997E-2</v>
      </c>
      <c r="F175" s="190">
        <v>0.32179999999999997</v>
      </c>
      <c r="G175" s="189">
        <v>18.887</v>
      </c>
    </row>
    <row r="176" spans="1:7" x14ac:dyDescent="0.25">
      <c r="A176">
        <v>9</v>
      </c>
      <c r="B176" s="188" t="s">
        <v>418</v>
      </c>
      <c r="C176" s="188">
        <v>40.6</v>
      </c>
      <c r="D176" s="188">
        <v>1.92</v>
      </c>
      <c r="E176" s="191">
        <v>-6.54E-2</v>
      </c>
      <c r="F176" s="191">
        <v>-0.16520000000000001</v>
      </c>
      <c r="G176" s="188">
        <v>21.145800000000001</v>
      </c>
    </row>
    <row r="177" spans="1:7" x14ac:dyDescent="0.25">
      <c r="A177">
        <v>10</v>
      </c>
      <c r="B177" s="189" t="s">
        <v>419</v>
      </c>
      <c r="C177" s="189">
        <v>39.9</v>
      </c>
      <c r="D177" s="189">
        <v>2.25</v>
      </c>
      <c r="E177" s="190">
        <v>-1.72E-2</v>
      </c>
      <c r="F177" s="190">
        <v>0.1719</v>
      </c>
      <c r="G177" s="189">
        <v>17.7333</v>
      </c>
    </row>
    <row r="178" spans="1:7" x14ac:dyDescent="0.25">
      <c r="A178">
        <v>11</v>
      </c>
      <c r="B178" s="188" t="s">
        <v>420</v>
      </c>
      <c r="C178" s="188">
        <v>42.3</v>
      </c>
      <c r="D178" s="188">
        <v>2.59</v>
      </c>
      <c r="E178" s="191">
        <v>6.0199999999999997E-2</v>
      </c>
      <c r="F178" s="191">
        <v>0.15110000000000001</v>
      </c>
      <c r="G178" s="188">
        <v>16.332100000000001</v>
      </c>
    </row>
    <row r="179" spans="1:7" x14ac:dyDescent="0.25">
      <c r="A179">
        <v>12</v>
      </c>
      <c r="B179" s="189" t="s">
        <v>421</v>
      </c>
      <c r="C179" s="189">
        <v>48.73</v>
      </c>
      <c r="D179" s="189">
        <v>2.54</v>
      </c>
      <c r="E179" s="190">
        <v>0.152</v>
      </c>
      <c r="F179" s="190">
        <v>-1.9300000000000001E-2</v>
      </c>
      <c r="G179" s="189">
        <v>19.184999999999999</v>
      </c>
    </row>
    <row r="180" spans="1:7" x14ac:dyDescent="0.25">
      <c r="A180">
        <v>1</v>
      </c>
      <c r="B180" s="188" t="s">
        <v>422</v>
      </c>
      <c r="C180" s="188">
        <v>53.6</v>
      </c>
      <c r="D180" s="188">
        <v>2.67</v>
      </c>
      <c r="E180" s="191">
        <v>9.9900000000000003E-2</v>
      </c>
      <c r="F180" s="191">
        <v>5.1200000000000002E-2</v>
      </c>
      <c r="G180" s="188">
        <v>20.0749</v>
      </c>
    </row>
    <row r="181" spans="1:7" x14ac:dyDescent="0.25">
      <c r="A181">
        <v>2</v>
      </c>
      <c r="B181" s="189" t="s">
        <v>423</v>
      </c>
      <c r="C181" s="189">
        <v>60.46</v>
      </c>
      <c r="D181" s="189">
        <v>5.07</v>
      </c>
      <c r="E181" s="190">
        <v>0.128</v>
      </c>
      <c r="F181" s="190">
        <v>0.89890000000000003</v>
      </c>
      <c r="G181" s="189">
        <v>11.9251</v>
      </c>
    </row>
    <row r="182" spans="1:7" ht="45" x14ac:dyDescent="0.25">
      <c r="B182" s="192" t="s">
        <v>424</v>
      </c>
    </row>
    <row r="183" spans="1:7" x14ac:dyDescent="0.25">
      <c r="B183" s="192"/>
    </row>
    <row r="184" spans="1:7" x14ac:dyDescent="0.25">
      <c r="C184" s="197" t="s">
        <v>427</v>
      </c>
      <c r="D184" s="197" t="s">
        <v>428</v>
      </c>
    </row>
    <row r="185" spans="1:7" x14ac:dyDescent="0.25">
      <c r="C185" t="s">
        <v>429</v>
      </c>
      <c r="D185" t="s">
        <v>429</v>
      </c>
    </row>
  </sheetData>
  <autoFilter ref="A1:G182"/>
  <dataConsolidate function="average"/>
  <hyperlinks>
    <hyperlink ref="B182" r:id="rId1" display="https://www.indexmundi.com/es/precios-de-mercado/?mercancia=petroleo-crudo&amp;meses=180&amp;mercancia=gas-natural&amp;formato=excel"/>
    <hyperlink ref="L19" r:id="rId2" location=":~:text=La%20energ%C3%ADa%20contenida%20en%20un%20barril%20de%20petr%C3%B3leo%20resulta%20ser,9%20Joule%20%3D%201.700%20Kilovatios%20hora.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2"/>
  <sheetViews>
    <sheetView workbookViewId="0">
      <selection activeCell="C15" sqref="C15"/>
    </sheetView>
  </sheetViews>
  <sheetFormatPr baseColWidth="10" defaultRowHeight="15" x14ac:dyDescent="0.25"/>
  <sheetData>
    <row r="3" spans="2:10" x14ac:dyDescent="0.25">
      <c r="C3" t="s">
        <v>444</v>
      </c>
      <c r="F3" t="s">
        <v>445</v>
      </c>
      <c r="I3" t="s">
        <v>443</v>
      </c>
    </row>
    <row r="4" spans="2:10" x14ac:dyDescent="0.25">
      <c r="C4" t="s">
        <v>435</v>
      </c>
      <c r="D4" t="s">
        <v>431</v>
      </c>
      <c r="F4" t="s">
        <v>435</v>
      </c>
      <c r="G4" t="s">
        <v>431</v>
      </c>
      <c r="I4" t="s">
        <v>435</v>
      </c>
      <c r="J4" t="s">
        <v>431</v>
      </c>
    </row>
    <row r="5" spans="2:10" x14ac:dyDescent="0.25">
      <c r="B5">
        <v>2007</v>
      </c>
      <c r="C5" s="205">
        <v>0.63718982718276396</v>
      </c>
      <c r="D5" s="205">
        <v>0.36281017281723615</v>
      </c>
      <c r="F5" s="205">
        <v>0.14314484592480756</v>
      </c>
      <c r="G5" s="205">
        <v>0.85685515407519242</v>
      </c>
      <c r="I5" s="205">
        <f>AVERAGE(C5,F5)</f>
        <v>0.39016733655378577</v>
      </c>
      <c r="J5" s="205">
        <f>AVERAGE(D5,G5)</f>
        <v>0.60983266344621434</v>
      </c>
    </row>
    <row r="6" spans="2:10" x14ac:dyDescent="0.25">
      <c r="B6">
        <v>2008</v>
      </c>
      <c r="C6" s="205">
        <v>0.65377676019628628</v>
      </c>
      <c r="D6" s="205">
        <v>0.34622323980371367</v>
      </c>
      <c r="F6" s="205">
        <v>0.1318876650684129</v>
      </c>
      <c r="G6" s="205">
        <v>0.86811233493158713</v>
      </c>
      <c r="I6" s="205">
        <f t="shared" ref="I6:I12" si="0">AVERAGE(C6,F6)</f>
        <v>0.39283221263234958</v>
      </c>
      <c r="J6" s="205">
        <f t="shared" ref="J6:J12" si="1">AVERAGE(D6,G6)</f>
        <v>0.60716778736765042</v>
      </c>
    </row>
    <row r="7" spans="2:10" x14ac:dyDescent="0.25">
      <c r="B7">
        <v>2009</v>
      </c>
      <c r="C7" s="205">
        <v>0.72941211208551104</v>
      </c>
      <c r="D7" s="205">
        <v>0.27058788791448901</v>
      </c>
      <c r="F7" s="205">
        <v>0.13291804634456703</v>
      </c>
      <c r="G7" s="205">
        <v>0.86708195365543295</v>
      </c>
      <c r="I7" s="205">
        <f t="shared" si="0"/>
        <v>0.43116507921503905</v>
      </c>
      <c r="J7" s="205">
        <f t="shared" si="1"/>
        <v>0.56883492078496101</v>
      </c>
    </row>
    <row r="8" spans="2:10" x14ac:dyDescent="0.25">
      <c r="B8">
        <v>2010</v>
      </c>
      <c r="C8" s="205">
        <v>0.75649299895040101</v>
      </c>
      <c r="D8" s="205">
        <v>0.2435070010495991</v>
      </c>
      <c r="F8" s="205">
        <v>0.11850359828233074</v>
      </c>
      <c r="G8" s="205">
        <v>0.8814964017176693</v>
      </c>
      <c r="I8" s="205">
        <f t="shared" si="0"/>
        <v>0.43749829861636585</v>
      </c>
      <c r="J8" s="205">
        <f t="shared" si="1"/>
        <v>0.5625017013836342</v>
      </c>
    </row>
    <row r="9" spans="2:10" x14ac:dyDescent="0.25">
      <c r="B9">
        <v>2011</v>
      </c>
      <c r="C9" s="205">
        <v>0.81774987584338055</v>
      </c>
      <c r="D9" s="205">
        <v>0.18225012415661954</v>
      </c>
      <c r="F9" s="205">
        <v>0.11290847248390831</v>
      </c>
      <c r="G9" s="205">
        <v>0.88709152751609166</v>
      </c>
      <c r="I9" s="205">
        <f t="shared" si="0"/>
        <v>0.46532917416364444</v>
      </c>
      <c r="J9" s="205">
        <f t="shared" si="1"/>
        <v>0.53467082583635561</v>
      </c>
    </row>
    <row r="10" spans="2:10" x14ac:dyDescent="0.25">
      <c r="B10">
        <v>2012</v>
      </c>
      <c r="C10" s="205">
        <v>0.86796390687422509</v>
      </c>
      <c r="D10" s="205">
        <v>0.13203609312577488</v>
      </c>
      <c r="F10" s="205">
        <v>0.11490359311386882</v>
      </c>
      <c r="G10" s="205">
        <v>0.88509640688613123</v>
      </c>
      <c r="I10" s="205">
        <f t="shared" si="0"/>
        <v>0.49143374999404693</v>
      </c>
      <c r="J10" s="205">
        <f t="shared" si="1"/>
        <v>0.50856625000595301</v>
      </c>
    </row>
    <row r="11" spans="2:10" x14ac:dyDescent="0.25">
      <c r="B11">
        <v>2013</v>
      </c>
      <c r="C11" s="205">
        <v>0.82806787698125917</v>
      </c>
      <c r="D11" s="205">
        <v>0.17193212301874083</v>
      </c>
      <c r="F11" s="205">
        <v>0.11590586505083958</v>
      </c>
      <c r="G11" s="205">
        <v>0.88409413494916034</v>
      </c>
      <c r="I11" s="205">
        <f t="shared" si="0"/>
        <v>0.47198687101604936</v>
      </c>
      <c r="J11" s="205">
        <f t="shared" si="1"/>
        <v>0.52801312898395059</v>
      </c>
    </row>
    <row r="12" spans="2:10" x14ac:dyDescent="0.25">
      <c r="B12">
        <v>2014</v>
      </c>
      <c r="C12" s="205">
        <v>0.79159286454591826</v>
      </c>
      <c r="D12" s="205">
        <v>0.20840713545408182</v>
      </c>
      <c r="F12" s="205">
        <v>0.11782511311489345</v>
      </c>
      <c r="G12" s="205">
        <v>0.88217488688510648</v>
      </c>
      <c r="I12" s="205">
        <f t="shared" si="0"/>
        <v>0.45470898883040584</v>
      </c>
      <c r="J12" s="205">
        <f t="shared" si="1"/>
        <v>0.54529101116959411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/>
  <dimension ref="A1:Q377"/>
  <sheetViews>
    <sheetView showGridLines="0" showZeros="0" view="pageBreakPreview" zoomScale="85" zoomScaleNormal="85" zoomScaleSheetLayoutView="85" workbookViewId="0">
      <selection activeCell="C270" sqref="C270"/>
    </sheetView>
  </sheetViews>
  <sheetFormatPr baseColWidth="10" defaultRowHeight="12.75" x14ac:dyDescent="0.2"/>
  <cols>
    <col min="1" max="1" width="17.7109375" style="161" customWidth="1"/>
    <col min="2" max="2" width="18.5703125" style="161" customWidth="1"/>
    <col min="3" max="3" width="15.140625" style="161" customWidth="1"/>
    <col min="4" max="4" width="18.85546875" style="161" customWidth="1"/>
    <col min="5" max="5" width="15.140625" style="161" customWidth="1"/>
    <col min="6" max="6" width="18.28515625" style="161" customWidth="1"/>
    <col min="7" max="7" width="16.85546875" style="161" customWidth="1"/>
    <col min="8" max="11" width="21.5703125" style="161" hidden="1" customWidth="1"/>
    <col min="12" max="12" width="18.7109375" style="161" customWidth="1"/>
    <col min="13" max="13" width="17.42578125" style="161" customWidth="1"/>
    <col min="14" max="14" width="15.140625" style="161" customWidth="1"/>
    <col min="15" max="15" width="3.5703125" style="161" customWidth="1"/>
    <col min="16" max="16384" width="11.42578125" style="161"/>
  </cols>
  <sheetData>
    <row r="1" spans="1:17" s="53" customFormat="1" ht="27.75" customHeight="1" x14ac:dyDescent="0.3">
      <c r="A1" s="49"/>
      <c r="B1" s="50"/>
      <c r="C1" s="50"/>
      <c r="D1" s="50"/>
      <c r="E1" s="50"/>
      <c r="F1" s="50"/>
      <c r="G1" s="50"/>
      <c r="H1" s="50"/>
      <c r="I1" s="50"/>
      <c r="J1" s="50"/>
      <c r="K1" s="50"/>
      <c r="L1" s="51"/>
      <c r="M1" s="51"/>
      <c r="N1" s="50"/>
      <c r="O1" s="52"/>
    </row>
    <row r="2" spans="1:17" s="54" customFormat="1" ht="27.75" customHeight="1" x14ac:dyDescent="0.4">
      <c r="A2" s="239" t="s">
        <v>130</v>
      </c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</row>
    <row r="3" spans="1:17" s="59" customFormat="1" ht="30.75" customHeight="1" x14ac:dyDescent="0.3">
      <c r="A3" s="55"/>
      <c r="B3" s="55"/>
      <c r="C3" s="55"/>
      <c r="D3" s="55"/>
      <c r="E3" s="55"/>
      <c r="F3" s="55"/>
      <c r="G3" s="56"/>
      <c r="H3" s="56"/>
      <c r="I3" s="55"/>
      <c r="J3" s="55"/>
      <c r="K3" s="55"/>
      <c r="L3" s="57"/>
      <c r="M3" s="56"/>
      <c r="N3" s="58" t="s">
        <v>131</v>
      </c>
      <c r="O3" s="57"/>
    </row>
    <row r="4" spans="1:17" s="67" customFormat="1" ht="15.95" customHeight="1" x14ac:dyDescent="0.25">
      <c r="A4" s="60"/>
      <c r="B4" s="61" t="s">
        <v>132</v>
      </c>
      <c r="C4" s="62"/>
      <c r="D4" s="61" t="s">
        <v>133</v>
      </c>
      <c r="E4" s="62"/>
      <c r="F4" s="61" t="s">
        <v>134</v>
      </c>
      <c r="G4" s="62"/>
      <c r="H4" s="63" t="s">
        <v>135</v>
      </c>
      <c r="I4" s="64"/>
      <c r="J4" s="63" t="s">
        <v>136</v>
      </c>
      <c r="K4" s="64"/>
      <c r="L4" s="61" t="s">
        <v>137</v>
      </c>
      <c r="M4" s="62"/>
      <c r="N4" s="65"/>
      <c r="O4" s="66"/>
      <c r="P4" s="61"/>
      <c r="Q4" s="62"/>
    </row>
    <row r="5" spans="1:17" s="67" customFormat="1" ht="15.95" customHeight="1" x14ac:dyDescent="0.25">
      <c r="A5" s="68" t="s">
        <v>138</v>
      </c>
      <c r="B5" s="68" t="s">
        <v>139</v>
      </c>
      <c r="C5" s="69" t="s">
        <v>140</v>
      </c>
      <c r="D5" s="68" t="s">
        <v>139</v>
      </c>
      <c r="E5" s="69" t="s">
        <v>140</v>
      </c>
      <c r="F5" s="68" t="s">
        <v>139</v>
      </c>
      <c r="G5" s="69" t="s">
        <v>140</v>
      </c>
      <c r="H5" s="68" t="s">
        <v>141</v>
      </c>
      <c r="I5" s="69" t="s">
        <v>142</v>
      </c>
      <c r="J5" s="68" t="s">
        <v>141</v>
      </c>
      <c r="K5" s="69" t="s">
        <v>142</v>
      </c>
      <c r="L5" s="68" t="s">
        <v>139</v>
      </c>
      <c r="M5" s="69" t="s">
        <v>140</v>
      </c>
      <c r="N5" s="70" t="s">
        <v>143</v>
      </c>
      <c r="O5" s="66"/>
      <c r="P5" s="68"/>
      <c r="Q5" s="69"/>
    </row>
    <row r="6" spans="1:17" s="75" customFormat="1" ht="15.75" customHeight="1" x14ac:dyDescent="0.25">
      <c r="A6" s="71"/>
      <c r="B6" s="71" t="s">
        <v>144</v>
      </c>
      <c r="C6" s="72"/>
      <c r="D6" s="71" t="s">
        <v>144</v>
      </c>
      <c r="E6" s="72"/>
      <c r="F6" s="71" t="s">
        <v>145</v>
      </c>
      <c r="G6" s="72"/>
      <c r="H6" s="71" t="s">
        <v>146</v>
      </c>
      <c r="I6" s="72"/>
      <c r="J6" s="71" t="s">
        <v>146</v>
      </c>
      <c r="K6" s="72"/>
      <c r="L6" s="71" t="s">
        <v>147</v>
      </c>
      <c r="M6" s="72"/>
      <c r="N6" s="73" t="s">
        <v>148</v>
      </c>
      <c r="O6" s="74"/>
      <c r="P6" s="71"/>
      <c r="Q6" s="72"/>
    </row>
    <row r="7" spans="1:17" s="83" customFormat="1" ht="3.75" customHeight="1" x14ac:dyDescent="0.25">
      <c r="A7" s="76"/>
      <c r="B7" s="77"/>
      <c r="C7" s="78"/>
      <c r="D7" s="76"/>
      <c r="E7" s="79"/>
      <c r="F7" s="77"/>
      <c r="G7" s="78"/>
      <c r="H7" s="77"/>
      <c r="I7" s="78"/>
      <c r="J7" s="77"/>
      <c r="K7" s="78"/>
      <c r="L7" s="77"/>
      <c r="M7" s="78"/>
      <c r="N7" s="80"/>
      <c r="O7" s="81"/>
      <c r="P7" s="82"/>
    </row>
    <row r="8" spans="1:17" s="67" customFormat="1" ht="15.95" hidden="1" customHeight="1" x14ac:dyDescent="0.25">
      <c r="A8" s="84" t="s">
        <v>149</v>
      </c>
      <c r="B8" s="85">
        <v>0</v>
      </c>
      <c r="C8" s="86">
        <v>0</v>
      </c>
      <c r="D8" s="85">
        <v>0</v>
      </c>
      <c r="E8" s="86">
        <v>0</v>
      </c>
      <c r="F8" s="85">
        <v>2202.9</v>
      </c>
      <c r="G8" s="86">
        <v>225270.5</v>
      </c>
      <c r="H8" s="85">
        <v>0</v>
      </c>
      <c r="I8" s="86">
        <v>0</v>
      </c>
      <c r="J8" s="85">
        <v>0</v>
      </c>
      <c r="K8" s="86">
        <v>0</v>
      </c>
      <c r="L8" s="85">
        <v>10444.6</v>
      </c>
      <c r="M8" s="86">
        <v>1669.2</v>
      </c>
      <c r="N8" s="87">
        <v>226939.7</v>
      </c>
      <c r="O8" s="88"/>
      <c r="P8" s="89"/>
    </row>
    <row r="9" spans="1:17" s="67" customFormat="1" ht="15.95" hidden="1" customHeight="1" x14ac:dyDescent="0.25">
      <c r="A9" s="84" t="s">
        <v>150</v>
      </c>
      <c r="B9" s="85">
        <v>397.6</v>
      </c>
      <c r="C9" s="86">
        <v>6373.7</v>
      </c>
      <c r="D9" s="85">
        <v>0</v>
      </c>
      <c r="E9" s="86">
        <v>0</v>
      </c>
      <c r="F9" s="85">
        <v>2177.6999999999998</v>
      </c>
      <c r="G9" s="86">
        <v>232627.20000000001</v>
      </c>
      <c r="H9" s="85">
        <v>0</v>
      </c>
      <c r="I9" s="86">
        <v>0</v>
      </c>
      <c r="J9" s="85">
        <v>0</v>
      </c>
      <c r="K9" s="86">
        <v>0</v>
      </c>
      <c r="L9" s="85">
        <v>11028.1</v>
      </c>
      <c r="M9" s="86">
        <v>2208.25</v>
      </c>
      <c r="N9" s="87">
        <v>241209.15</v>
      </c>
      <c r="O9" s="88"/>
      <c r="P9" s="89"/>
    </row>
    <row r="10" spans="1:17" s="67" customFormat="1" ht="15.95" hidden="1" customHeight="1" x14ac:dyDescent="0.25">
      <c r="A10" s="84" t="s">
        <v>151</v>
      </c>
      <c r="B10" s="85">
        <v>125.58244854828158</v>
      </c>
      <c r="C10" s="86">
        <v>1584.7</v>
      </c>
      <c r="D10" s="85">
        <v>0</v>
      </c>
      <c r="E10" s="86">
        <v>0</v>
      </c>
      <c r="F10" s="85">
        <v>2125.7182299999999</v>
      </c>
      <c r="G10" s="86">
        <v>122811</v>
      </c>
      <c r="H10" s="85">
        <v>0</v>
      </c>
      <c r="I10" s="86">
        <v>0</v>
      </c>
      <c r="J10" s="85">
        <v>0</v>
      </c>
      <c r="K10" s="86">
        <v>0</v>
      </c>
      <c r="L10" s="85">
        <v>7966.4</v>
      </c>
      <c r="M10" s="86">
        <v>1856.3</v>
      </c>
      <c r="N10" s="87">
        <v>126252</v>
      </c>
      <c r="O10" s="88"/>
      <c r="P10" s="89"/>
    </row>
    <row r="11" spans="1:17" s="67" customFormat="1" ht="18.95" hidden="1" customHeight="1" x14ac:dyDescent="0.25">
      <c r="A11" s="90" t="s">
        <v>91</v>
      </c>
      <c r="B11" s="85">
        <v>467.1</v>
      </c>
      <c r="C11" s="86">
        <v>6054.72</v>
      </c>
      <c r="D11" s="85">
        <v>0</v>
      </c>
      <c r="E11" s="86">
        <v>0</v>
      </c>
      <c r="F11" s="85">
        <v>2091.7048260331349</v>
      </c>
      <c r="G11" s="86">
        <v>90203</v>
      </c>
      <c r="H11" s="85">
        <v>0</v>
      </c>
      <c r="I11" s="86">
        <v>0</v>
      </c>
      <c r="J11" s="85">
        <v>0</v>
      </c>
      <c r="K11" s="86">
        <v>0</v>
      </c>
      <c r="L11" s="85">
        <v>1488.84</v>
      </c>
      <c r="M11" s="86">
        <v>238.04900000000001</v>
      </c>
      <c r="N11" s="87">
        <v>96495.769</v>
      </c>
      <c r="O11" s="88"/>
      <c r="P11" s="89"/>
    </row>
    <row r="12" spans="1:17" s="67" customFormat="1" ht="18.95" hidden="1" customHeight="1" x14ac:dyDescent="0.25">
      <c r="A12" s="91">
        <v>1994</v>
      </c>
      <c r="B12" s="85">
        <v>499.66</v>
      </c>
      <c r="C12" s="86">
        <v>6576.56</v>
      </c>
      <c r="D12" s="85">
        <v>0</v>
      </c>
      <c r="E12" s="86">
        <v>0</v>
      </c>
      <c r="F12" s="85">
        <v>2167.7467750000001</v>
      </c>
      <c r="G12" s="86">
        <v>91621.745999999999</v>
      </c>
      <c r="H12" s="85">
        <v>0</v>
      </c>
      <c r="I12" s="86">
        <v>0</v>
      </c>
      <c r="J12" s="85">
        <v>0</v>
      </c>
      <c r="K12" s="86">
        <v>0</v>
      </c>
      <c r="L12" s="85">
        <v>0</v>
      </c>
      <c r="M12" s="86">
        <v>0</v>
      </c>
      <c r="N12" s="87">
        <v>98198.305999999997</v>
      </c>
      <c r="O12" s="88"/>
      <c r="P12" s="89"/>
    </row>
    <row r="13" spans="1:17" s="67" customFormat="1" ht="18.95" hidden="1" customHeight="1" x14ac:dyDescent="0.25">
      <c r="A13" s="91">
        <v>1995</v>
      </c>
      <c r="B13" s="85">
        <v>2973.15</v>
      </c>
      <c r="C13" s="86">
        <v>48109</v>
      </c>
      <c r="D13" s="85">
        <v>36.869999999999997</v>
      </c>
      <c r="E13" s="86">
        <v>1289.68604</v>
      </c>
      <c r="F13" s="85">
        <v>2052.6062940000002</v>
      </c>
      <c r="G13" s="86">
        <v>92407.476049999997</v>
      </c>
      <c r="H13" s="85">
        <v>0</v>
      </c>
      <c r="I13" s="86">
        <v>0</v>
      </c>
      <c r="J13" s="85">
        <v>0</v>
      </c>
      <c r="K13" s="86">
        <v>0</v>
      </c>
      <c r="L13" s="85">
        <v>0</v>
      </c>
      <c r="M13" s="86">
        <v>0</v>
      </c>
      <c r="N13" s="87">
        <v>141806.16209</v>
      </c>
      <c r="O13" s="88"/>
      <c r="P13" s="89"/>
    </row>
    <row r="14" spans="1:17" s="67" customFormat="1" ht="18.95" hidden="1" customHeight="1" x14ac:dyDescent="0.25">
      <c r="A14" s="91">
        <v>1996</v>
      </c>
      <c r="B14" s="85">
        <v>1446</v>
      </c>
      <c r="C14" s="86">
        <v>38617</v>
      </c>
      <c r="D14" s="85">
        <v>0</v>
      </c>
      <c r="E14" s="86">
        <v>0</v>
      </c>
      <c r="F14" s="85">
        <v>2054.9789940000001</v>
      </c>
      <c r="G14" s="86">
        <v>94538.936289999998</v>
      </c>
      <c r="H14" s="85">
        <v>0</v>
      </c>
      <c r="I14" s="86">
        <v>0</v>
      </c>
      <c r="J14" s="85">
        <v>0</v>
      </c>
      <c r="K14" s="86">
        <v>0</v>
      </c>
      <c r="L14" s="85">
        <v>0</v>
      </c>
      <c r="M14" s="86">
        <v>0</v>
      </c>
      <c r="N14" s="87">
        <v>158663.93629000001</v>
      </c>
      <c r="O14" s="88"/>
      <c r="P14" s="89"/>
    </row>
    <row r="15" spans="1:17" s="67" customFormat="1" ht="18.95" hidden="1" customHeight="1" x14ac:dyDescent="0.25">
      <c r="A15" s="91">
        <v>1997</v>
      </c>
      <c r="B15" s="92">
        <v>1444</v>
      </c>
      <c r="C15" s="93">
        <v>28241.019319999999</v>
      </c>
      <c r="D15" s="92">
        <v>16</v>
      </c>
      <c r="E15" s="93">
        <v>222.3</v>
      </c>
      <c r="F15" s="92">
        <v>1627.8838512</v>
      </c>
      <c r="G15" s="93">
        <v>69300.036999999997</v>
      </c>
      <c r="H15" s="94"/>
      <c r="I15" s="88"/>
      <c r="J15" s="94"/>
      <c r="K15" s="88"/>
      <c r="L15" s="94"/>
      <c r="M15" s="88"/>
      <c r="N15" s="95">
        <v>97763.356319999992</v>
      </c>
      <c r="O15" s="88"/>
      <c r="P15" s="89"/>
    </row>
    <row r="16" spans="1:17" s="67" customFormat="1" ht="18.95" hidden="1" customHeight="1" x14ac:dyDescent="0.25">
      <c r="A16" s="96">
        <v>1998</v>
      </c>
      <c r="B16" s="92">
        <v>2225</v>
      </c>
      <c r="C16" s="93">
        <v>30182</v>
      </c>
      <c r="D16" s="92">
        <v>6.6899999999999995</v>
      </c>
      <c r="E16" s="93">
        <v>147</v>
      </c>
      <c r="F16" s="92">
        <v>1632.85536</v>
      </c>
      <c r="G16" s="93">
        <v>57365</v>
      </c>
      <c r="H16" s="94"/>
      <c r="I16" s="97"/>
      <c r="J16" s="94"/>
      <c r="K16" s="97"/>
      <c r="L16" s="94"/>
      <c r="M16" s="97"/>
      <c r="N16" s="95">
        <v>87694</v>
      </c>
      <c r="O16" s="88"/>
    </row>
    <row r="17" spans="1:16" s="67" customFormat="1" ht="18.95" hidden="1" customHeight="1" x14ac:dyDescent="0.25">
      <c r="A17" s="96">
        <v>1999</v>
      </c>
      <c r="B17" s="92">
        <v>1678.5</v>
      </c>
      <c r="C17" s="93">
        <v>26088.5</v>
      </c>
      <c r="D17" s="92">
        <v>7.1158400158400159</v>
      </c>
      <c r="E17" s="93">
        <v>218.76133000000002</v>
      </c>
      <c r="F17" s="92">
        <v>1035.1366427999999</v>
      </c>
      <c r="G17" s="93">
        <v>35691.514999999999</v>
      </c>
      <c r="H17" s="94"/>
      <c r="I17" s="97"/>
      <c r="J17" s="94"/>
      <c r="K17" s="97"/>
      <c r="L17" s="92">
        <v>18330.248599999999</v>
      </c>
      <c r="M17" s="93">
        <v>2792.0869300000004</v>
      </c>
      <c r="N17" s="95">
        <v>64790.863259999998</v>
      </c>
      <c r="O17" s="88"/>
    </row>
    <row r="18" spans="1:16" s="67" customFormat="1" ht="15" customHeight="1" x14ac:dyDescent="0.25">
      <c r="A18" s="90">
        <v>2000</v>
      </c>
      <c r="B18" s="92">
        <v>1195.3999999999999</v>
      </c>
      <c r="C18" s="93">
        <v>36255.400000000009</v>
      </c>
      <c r="D18" s="92">
        <v>39.650000100000007</v>
      </c>
      <c r="E18" s="93">
        <v>2047.40000001</v>
      </c>
      <c r="F18" s="92">
        <v>2116.2686493599999</v>
      </c>
      <c r="G18" s="93">
        <v>121775.10382999999</v>
      </c>
      <c r="H18" s="88"/>
      <c r="I18" s="88"/>
      <c r="J18" s="94"/>
      <c r="K18" s="88"/>
      <c r="L18" s="92">
        <v>24227.509000000002</v>
      </c>
      <c r="M18" s="93">
        <v>5712.9039999999995</v>
      </c>
      <c r="N18" s="95">
        <v>165790.80783001002</v>
      </c>
      <c r="O18" s="88"/>
      <c r="P18" s="89"/>
    </row>
    <row r="19" spans="1:16" s="67" customFormat="1" ht="18.75" customHeight="1" x14ac:dyDescent="0.25">
      <c r="A19" s="90">
        <v>2001</v>
      </c>
      <c r="B19" s="92">
        <v>1606.1999999999998</v>
      </c>
      <c r="C19" s="93">
        <v>47338.9</v>
      </c>
      <c r="D19" s="92">
        <v>34.822999999999993</v>
      </c>
      <c r="E19" s="93">
        <v>28.2</v>
      </c>
      <c r="F19" s="92">
        <v>3882.6286226046732</v>
      </c>
      <c r="G19" s="93">
        <v>236894.08000000002</v>
      </c>
      <c r="H19" s="94"/>
      <c r="I19" s="88"/>
      <c r="J19" s="94"/>
      <c r="K19" s="88"/>
      <c r="L19" s="92">
        <v>20063.786499999998</v>
      </c>
      <c r="M19" s="93">
        <v>5061.6000000000004</v>
      </c>
      <c r="N19" s="95">
        <v>289322.78000000003</v>
      </c>
      <c r="O19" s="88"/>
      <c r="P19" s="89"/>
    </row>
    <row r="20" spans="1:16" s="67" customFormat="1" ht="18.75" customHeight="1" x14ac:dyDescent="0.2">
      <c r="A20" s="90">
        <v>2002</v>
      </c>
      <c r="B20" s="98">
        <v>2198.5549900000001</v>
      </c>
      <c r="C20" s="99">
        <v>62337.36</v>
      </c>
      <c r="D20" s="98">
        <v>103.4923934923935</v>
      </c>
      <c r="E20" s="99">
        <v>2940.4</v>
      </c>
      <c r="F20" s="98">
        <v>4912.2674526832379</v>
      </c>
      <c r="G20" s="99">
        <v>265567</v>
      </c>
      <c r="H20" s="100"/>
      <c r="I20" s="101"/>
      <c r="J20" s="100"/>
      <c r="K20" s="101"/>
      <c r="L20" s="98">
        <v>0</v>
      </c>
      <c r="M20" s="99">
        <v>0</v>
      </c>
      <c r="N20" s="102">
        <v>330844.76</v>
      </c>
      <c r="O20" s="88"/>
      <c r="P20" s="89"/>
    </row>
    <row r="21" spans="1:16" s="67" customFormat="1" ht="19.5" customHeight="1" x14ac:dyDescent="0.2">
      <c r="A21" s="90">
        <v>2003</v>
      </c>
      <c r="B21" s="98">
        <v>2912.8863599999995</v>
      </c>
      <c r="C21" s="99">
        <v>95815.822999999989</v>
      </c>
      <c r="D21" s="98">
        <v>134.13699633699636</v>
      </c>
      <c r="E21" s="99">
        <v>5486.2500000000009</v>
      </c>
      <c r="F21" s="98">
        <v>5549.4395906067411</v>
      </c>
      <c r="G21" s="99">
        <v>389562.08199999999</v>
      </c>
      <c r="H21" s="100"/>
      <c r="I21" s="101"/>
      <c r="J21" s="100"/>
      <c r="K21" s="101"/>
      <c r="L21" s="98">
        <v>0</v>
      </c>
      <c r="M21" s="99">
        <v>0</v>
      </c>
      <c r="N21" s="102">
        <v>490864.15499999997</v>
      </c>
      <c r="O21" s="88"/>
      <c r="P21" s="89"/>
    </row>
    <row r="22" spans="1:16" s="67" customFormat="1" ht="11.25" customHeight="1" x14ac:dyDescent="0.2">
      <c r="A22" s="90">
        <v>2004</v>
      </c>
      <c r="B22" s="98">
        <v>3829.2870000000003</v>
      </c>
      <c r="C22" s="99">
        <v>171494.31000000003</v>
      </c>
      <c r="D22" s="103">
        <v>1111.9585519585519</v>
      </c>
      <c r="E22" s="99">
        <v>47640.160000000003</v>
      </c>
      <c r="F22" s="103">
        <v>8414.1370999999999</v>
      </c>
      <c r="G22" s="99">
        <v>619720.06999999995</v>
      </c>
      <c r="H22" s="103">
        <v>0</v>
      </c>
      <c r="I22" s="98">
        <v>0</v>
      </c>
      <c r="J22" s="98">
        <v>0</v>
      </c>
      <c r="K22" s="98">
        <v>0</v>
      </c>
      <c r="L22" s="103">
        <v>0</v>
      </c>
      <c r="M22" s="99">
        <v>0</v>
      </c>
      <c r="N22" s="104">
        <v>838854.53999999992</v>
      </c>
      <c r="O22" s="88"/>
      <c r="P22" s="89"/>
    </row>
    <row r="23" spans="1:16" s="67" customFormat="1" ht="20.25" customHeight="1" x14ac:dyDescent="0.2">
      <c r="A23" s="90">
        <v>2005</v>
      </c>
      <c r="B23" s="105">
        <v>4870.0144157344157</v>
      </c>
      <c r="C23" s="106">
        <v>313702.72949999996</v>
      </c>
      <c r="D23" s="105">
        <v>451.13445071445079</v>
      </c>
      <c r="E23" s="106">
        <v>28042.551800000001</v>
      </c>
      <c r="F23" s="105">
        <v>10392.593145882878</v>
      </c>
      <c r="G23" s="106">
        <v>1085757.4415500001</v>
      </c>
      <c r="H23" s="107">
        <v>0</v>
      </c>
      <c r="I23" s="105">
        <v>0</v>
      </c>
      <c r="J23" s="105">
        <v>0</v>
      </c>
      <c r="K23" s="105">
        <v>0</v>
      </c>
      <c r="L23" s="105">
        <v>0</v>
      </c>
      <c r="M23" s="106">
        <v>0</v>
      </c>
      <c r="N23" s="108">
        <v>1427502.72285</v>
      </c>
      <c r="O23" s="88"/>
      <c r="P23" s="89"/>
    </row>
    <row r="24" spans="1:16" s="67" customFormat="1" ht="13.5" customHeight="1" x14ac:dyDescent="0.2">
      <c r="A24" s="90">
        <v>2006</v>
      </c>
      <c r="B24" s="105">
        <v>4652.8879471339478</v>
      </c>
      <c r="C24" s="107">
        <v>343473.62156000006</v>
      </c>
      <c r="D24" s="105">
        <v>23.129952809952808</v>
      </c>
      <c r="E24" s="107">
        <v>2780.7671799999998</v>
      </c>
      <c r="F24" s="105">
        <v>11159.086881772531</v>
      </c>
      <c r="G24" s="106">
        <v>1667762.1656299999</v>
      </c>
      <c r="H24" s="107">
        <v>0</v>
      </c>
      <c r="I24" s="105">
        <v>0</v>
      </c>
      <c r="J24" s="105">
        <v>0</v>
      </c>
      <c r="K24" s="105">
        <v>0</v>
      </c>
      <c r="L24" s="105">
        <v>0</v>
      </c>
      <c r="M24" s="107">
        <v>0</v>
      </c>
      <c r="N24" s="108">
        <v>2014016.5543699998</v>
      </c>
      <c r="O24" s="88"/>
      <c r="P24" s="89"/>
    </row>
    <row r="25" spans="1:16" s="67" customFormat="1" ht="13.5" customHeight="1" x14ac:dyDescent="0.2">
      <c r="A25" s="90" t="s">
        <v>77</v>
      </c>
      <c r="B25" s="105">
        <v>3254.2119862719865</v>
      </c>
      <c r="C25" s="107">
        <v>268792.18024999998</v>
      </c>
      <c r="D25" s="105">
        <v>15.19874877074877</v>
      </c>
      <c r="E25" s="107">
        <v>1949.7561299999998</v>
      </c>
      <c r="F25" s="105">
        <v>11858.669712572182</v>
      </c>
      <c r="G25" s="106">
        <v>1971238.4951599999</v>
      </c>
      <c r="H25" s="105">
        <v>0</v>
      </c>
      <c r="I25" s="105">
        <v>0</v>
      </c>
      <c r="J25" s="105">
        <v>0</v>
      </c>
      <c r="K25" s="105">
        <v>0</v>
      </c>
      <c r="L25" s="107">
        <v>0</v>
      </c>
      <c r="M25" s="107">
        <v>0</v>
      </c>
      <c r="N25" s="108">
        <v>2241980.4315400003</v>
      </c>
      <c r="O25" s="88"/>
      <c r="P25" s="89"/>
    </row>
    <row r="26" spans="1:16" s="67" customFormat="1" ht="18" customHeight="1" x14ac:dyDescent="0.2">
      <c r="A26" s="90">
        <v>2008</v>
      </c>
      <c r="B26" s="105">
        <v>2853.9880011880014</v>
      </c>
      <c r="C26" s="106">
        <v>324291.47180000006</v>
      </c>
      <c r="D26" s="107">
        <v>24.662838530838531</v>
      </c>
      <c r="E26" s="106">
        <v>3245.4422999999997</v>
      </c>
      <c r="F26" s="107">
        <v>12093.423060619249</v>
      </c>
      <c r="G26" s="107">
        <v>3159086.0222500004</v>
      </c>
      <c r="H26" s="105">
        <v>0</v>
      </c>
      <c r="I26" s="105">
        <v>0</v>
      </c>
      <c r="J26" s="105">
        <v>0</v>
      </c>
      <c r="K26" s="105">
        <v>0</v>
      </c>
      <c r="L26" s="105">
        <v>0</v>
      </c>
      <c r="M26" s="107">
        <v>0</v>
      </c>
      <c r="N26" s="108">
        <v>3486622.9363500001</v>
      </c>
      <c r="O26" s="88"/>
      <c r="P26" s="89"/>
    </row>
    <row r="27" spans="1:16" s="67" customFormat="1" ht="11.25" customHeight="1" x14ac:dyDescent="0.2">
      <c r="A27" s="109">
        <v>2009</v>
      </c>
      <c r="B27" s="105">
        <v>1882.9432267432269</v>
      </c>
      <c r="C27" s="107">
        <v>139715.49262</v>
      </c>
      <c r="D27" s="105">
        <v>40.53096353496354</v>
      </c>
      <c r="E27" s="106">
        <v>2926.7450100000005</v>
      </c>
      <c r="F27" s="105">
        <v>9805.4172471643942</v>
      </c>
      <c r="G27" s="107">
        <v>1967574.11057</v>
      </c>
      <c r="H27" s="107">
        <v>0</v>
      </c>
      <c r="I27" s="105">
        <v>0</v>
      </c>
      <c r="J27" s="105">
        <v>0</v>
      </c>
      <c r="K27" s="105">
        <v>0</v>
      </c>
      <c r="L27" s="110">
        <v>0</v>
      </c>
      <c r="M27" s="111">
        <v>0</v>
      </c>
      <c r="N27" s="108">
        <v>2110216.3481999999</v>
      </c>
      <c r="O27" s="88"/>
      <c r="P27" s="89"/>
    </row>
    <row r="28" spans="1:16" s="67" customFormat="1" ht="18.95" customHeight="1" x14ac:dyDescent="0.2">
      <c r="A28" s="109" t="s">
        <v>74</v>
      </c>
      <c r="B28" s="105">
        <v>1931.1524535524536</v>
      </c>
      <c r="C28" s="107">
        <v>186644.10746</v>
      </c>
      <c r="D28" s="105">
        <v>28.962947562947562</v>
      </c>
      <c r="E28" s="107">
        <v>2832.99442</v>
      </c>
      <c r="F28" s="105">
        <v>11588.513640562727</v>
      </c>
      <c r="G28" s="107">
        <v>2797774.1385500003</v>
      </c>
      <c r="H28" s="112"/>
      <c r="I28" s="113"/>
      <c r="J28" s="112"/>
      <c r="K28" s="113"/>
      <c r="L28" s="114"/>
      <c r="M28" s="115"/>
      <c r="N28" s="108">
        <v>2987251.2404299998</v>
      </c>
      <c r="O28" s="88"/>
      <c r="P28" s="89"/>
    </row>
    <row r="29" spans="1:16" s="67" customFormat="1" ht="18.95" customHeight="1" x14ac:dyDescent="0.2">
      <c r="A29" s="109" t="s">
        <v>73</v>
      </c>
      <c r="B29" s="105">
        <v>1926.8123486123488</v>
      </c>
      <c r="C29" s="107">
        <v>227561.72472999999</v>
      </c>
      <c r="D29" s="105">
        <v>18.909744909744916</v>
      </c>
      <c r="E29" s="107">
        <v>2040.3324900000002</v>
      </c>
      <c r="F29" s="116">
        <v>12518.482251226955</v>
      </c>
      <c r="G29" s="107">
        <v>3884883.5933099999</v>
      </c>
      <c r="H29" s="117"/>
      <c r="I29" s="117"/>
      <c r="J29" s="118"/>
      <c r="K29" s="117"/>
      <c r="L29" s="119"/>
      <c r="M29" s="120"/>
      <c r="N29" s="108">
        <v>4114485.6505299998</v>
      </c>
      <c r="O29" s="88"/>
      <c r="P29" s="89"/>
    </row>
    <row r="30" spans="1:16" s="67" customFormat="1" ht="18.95" hidden="1" customHeight="1" x14ac:dyDescent="0.2">
      <c r="A30" s="109" t="s">
        <v>152</v>
      </c>
      <c r="B30" s="105">
        <v>169</v>
      </c>
      <c r="C30" s="107">
        <v>5648.3</v>
      </c>
      <c r="D30" s="105">
        <v>0</v>
      </c>
      <c r="E30" s="107"/>
      <c r="F30" s="85">
        <v>165.42400000000001</v>
      </c>
      <c r="G30" s="107">
        <v>7617.1350000000002</v>
      </c>
      <c r="H30" s="85">
        <v>0</v>
      </c>
      <c r="I30" s="86">
        <v>0</v>
      </c>
      <c r="J30" s="85">
        <v>0</v>
      </c>
      <c r="K30" s="86">
        <v>0</v>
      </c>
      <c r="L30" s="121">
        <v>0</v>
      </c>
      <c r="M30" s="122">
        <v>0</v>
      </c>
      <c r="N30" s="108">
        <v>13265.435000000001</v>
      </c>
      <c r="O30" s="88"/>
      <c r="P30" s="89"/>
    </row>
    <row r="31" spans="1:16" s="67" customFormat="1" ht="18.95" hidden="1" customHeight="1" x14ac:dyDescent="0.2">
      <c r="A31" s="109" t="s">
        <v>153</v>
      </c>
      <c r="B31" s="105">
        <v>13</v>
      </c>
      <c r="C31" s="107">
        <v>237.3</v>
      </c>
      <c r="D31" s="105">
        <v>0</v>
      </c>
      <c r="E31" s="107"/>
      <c r="F31" s="85">
        <v>144.563335</v>
      </c>
      <c r="G31" s="107">
        <v>6659.7864</v>
      </c>
      <c r="H31" s="85">
        <v>0</v>
      </c>
      <c r="I31" s="86">
        <v>0</v>
      </c>
      <c r="J31" s="85">
        <v>0</v>
      </c>
      <c r="K31" s="86">
        <v>0</v>
      </c>
      <c r="L31" s="121">
        <v>0</v>
      </c>
      <c r="M31" s="122">
        <v>0</v>
      </c>
      <c r="N31" s="108">
        <v>6897.0864000000001</v>
      </c>
      <c r="O31" s="88"/>
      <c r="P31" s="89"/>
    </row>
    <row r="32" spans="1:16" s="67" customFormat="1" ht="18.95" hidden="1" customHeight="1" x14ac:dyDescent="0.2">
      <c r="A32" s="109" t="s">
        <v>154</v>
      </c>
      <c r="B32" s="105">
        <v>168</v>
      </c>
      <c r="C32" s="107">
        <v>4347.3999999999996</v>
      </c>
      <c r="D32" s="105">
        <v>0</v>
      </c>
      <c r="E32" s="107">
        <v>0</v>
      </c>
      <c r="F32" s="85">
        <v>155.056792</v>
      </c>
      <c r="G32" s="107">
        <v>7163.3498</v>
      </c>
      <c r="H32" s="85">
        <v>0</v>
      </c>
      <c r="I32" s="86">
        <v>0</v>
      </c>
      <c r="J32" s="85">
        <v>0</v>
      </c>
      <c r="K32" s="86">
        <v>0</v>
      </c>
      <c r="L32" s="121">
        <v>0</v>
      </c>
      <c r="M32" s="122">
        <v>0</v>
      </c>
      <c r="N32" s="108">
        <v>11510.7498</v>
      </c>
      <c r="O32" s="88"/>
      <c r="P32" s="89"/>
    </row>
    <row r="33" spans="1:16" s="67" customFormat="1" ht="18.95" hidden="1" customHeight="1" x14ac:dyDescent="0.2">
      <c r="A33" s="109" t="s">
        <v>155</v>
      </c>
      <c r="B33" s="105">
        <v>7</v>
      </c>
      <c r="C33" s="107">
        <v>135</v>
      </c>
      <c r="D33" s="105">
        <v>0</v>
      </c>
      <c r="E33" s="107">
        <v>0</v>
      </c>
      <c r="F33" s="85">
        <v>150.743009</v>
      </c>
      <c r="G33" s="107">
        <v>6949.9620000000004</v>
      </c>
      <c r="H33" s="85">
        <v>0</v>
      </c>
      <c r="I33" s="86">
        <v>0</v>
      </c>
      <c r="J33" s="85">
        <v>0</v>
      </c>
      <c r="K33" s="86">
        <v>0</v>
      </c>
      <c r="L33" s="121">
        <v>0</v>
      </c>
      <c r="M33" s="122">
        <v>0</v>
      </c>
      <c r="N33" s="108">
        <v>7084.9620000000004</v>
      </c>
      <c r="O33" s="88"/>
      <c r="P33" s="89"/>
    </row>
    <row r="34" spans="1:16" s="67" customFormat="1" ht="18.95" hidden="1" customHeight="1" x14ac:dyDescent="0.2">
      <c r="A34" s="109" t="s">
        <v>156</v>
      </c>
      <c r="B34" s="105">
        <v>171</v>
      </c>
      <c r="C34" s="107">
        <v>5484</v>
      </c>
      <c r="D34" s="105">
        <v>0</v>
      </c>
      <c r="E34" s="107">
        <v>0</v>
      </c>
      <c r="F34" s="85">
        <v>184.19591199999999</v>
      </c>
      <c r="G34" s="107">
        <v>8814.3125</v>
      </c>
      <c r="H34" s="85">
        <v>0</v>
      </c>
      <c r="I34" s="86">
        <v>0</v>
      </c>
      <c r="J34" s="85">
        <v>0</v>
      </c>
      <c r="K34" s="86">
        <v>0</v>
      </c>
      <c r="L34" s="121">
        <v>0</v>
      </c>
      <c r="M34" s="122">
        <v>0</v>
      </c>
      <c r="N34" s="108">
        <v>14298.3125</v>
      </c>
      <c r="O34" s="88"/>
      <c r="P34" s="89"/>
    </row>
    <row r="35" spans="1:16" s="67" customFormat="1" ht="18.95" hidden="1" customHeight="1" x14ac:dyDescent="0.2">
      <c r="A35" s="109" t="s">
        <v>157</v>
      </c>
      <c r="B35" s="105">
        <v>4</v>
      </c>
      <c r="C35" s="107">
        <v>68</v>
      </c>
      <c r="D35" s="105">
        <v>0</v>
      </c>
      <c r="E35" s="107">
        <v>0</v>
      </c>
      <c r="F35" s="85">
        <v>192.171831</v>
      </c>
      <c r="G35" s="107">
        <v>9236.6124999999993</v>
      </c>
      <c r="H35" s="85">
        <v>0</v>
      </c>
      <c r="I35" s="86">
        <v>0</v>
      </c>
      <c r="J35" s="85">
        <v>0</v>
      </c>
      <c r="K35" s="86">
        <v>0</v>
      </c>
      <c r="L35" s="121">
        <v>0</v>
      </c>
      <c r="M35" s="122">
        <v>0</v>
      </c>
      <c r="N35" s="108">
        <v>9304.6124999999993</v>
      </c>
      <c r="O35" s="88"/>
      <c r="P35" s="89"/>
    </row>
    <row r="36" spans="1:16" s="67" customFormat="1" ht="18.95" hidden="1" customHeight="1" x14ac:dyDescent="0.2">
      <c r="A36" s="109" t="s">
        <v>158</v>
      </c>
      <c r="B36" s="105">
        <v>232</v>
      </c>
      <c r="C36" s="107">
        <v>5089</v>
      </c>
      <c r="D36" s="105">
        <v>0</v>
      </c>
      <c r="E36" s="107">
        <v>0</v>
      </c>
      <c r="F36" s="92">
        <v>211.80860699999999</v>
      </c>
      <c r="G36" s="107">
        <v>9978.8202799999999</v>
      </c>
      <c r="H36" s="85">
        <v>0</v>
      </c>
      <c r="I36" s="86">
        <v>0</v>
      </c>
      <c r="J36" s="85">
        <v>0</v>
      </c>
      <c r="K36" s="86">
        <v>0</v>
      </c>
      <c r="L36" s="121">
        <v>0</v>
      </c>
      <c r="M36" s="122">
        <v>0</v>
      </c>
      <c r="N36" s="108">
        <v>15067.82028</v>
      </c>
      <c r="O36" s="88"/>
      <c r="P36" s="89"/>
    </row>
    <row r="37" spans="1:16" s="67" customFormat="1" ht="18.95" hidden="1" customHeight="1" x14ac:dyDescent="0.2">
      <c r="A37" s="109" t="s">
        <v>159</v>
      </c>
      <c r="B37" s="105">
        <v>263</v>
      </c>
      <c r="C37" s="107">
        <v>5534</v>
      </c>
      <c r="D37" s="105">
        <v>0</v>
      </c>
      <c r="E37" s="107">
        <v>0</v>
      </c>
      <c r="F37" s="92">
        <v>190.39467300000001</v>
      </c>
      <c r="G37" s="107">
        <v>8671.4892899999995</v>
      </c>
      <c r="H37" s="85">
        <v>0</v>
      </c>
      <c r="I37" s="86">
        <v>0</v>
      </c>
      <c r="J37" s="85">
        <v>0</v>
      </c>
      <c r="K37" s="86">
        <v>0</v>
      </c>
      <c r="L37" s="121">
        <v>0</v>
      </c>
      <c r="M37" s="122">
        <v>0</v>
      </c>
      <c r="N37" s="108">
        <v>14205.48929</v>
      </c>
      <c r="O37" s="88"/>
      <c r="P37" s="89"/>
    </row>
    <row r="38" spans="1:16" s="67" customFormat="1" ht="18.95" hidden="1" customHeight="1" x14ac:dyDescent="0.2">
      <c r="A38" s="109" t="s">
        <v>160</v>
      </c>
      <c r="B38" s="105">
        <v>13</v>
      </c>
      <c r="C38" s="107">
        <v>246</v>
      </c>
      <c r="D38" s="105">
        <v>0</v>
      </c>
      <c r="E38" s="107">
        <v>0</v>
      </c>
      <c r="F38" s="92">
        <v>177.84837400000001</v>
      </c>
      <c r="G38" s="107">
        <v>8053.2580200000002</v>
      </c>
      <c r="H38" s="85">
        <v>0</v>
      </c>
      <c r="I38" s="86">
        <v>0</v>
      </c>
      <c r="J38" s="85">
        <v>0</v>
      </c>
      <c r="K38" s="86">
        <v>0</v>
      </c>
      <c r="L38" s="121">
        <v>0</v>
      </c>
      <c r="M38" s="122">
        <v>0</v>
      </c>
      <c r="N38" s="108">
        <v>8299.2580200000011</v>
      </c>
      <c r="O38" s="88"/>
      <c r="P38" s="89"/>
    </row>
    <row r="39" spans="1:16" s="67" customFormat="1" ht="18.95" hidden="1" customHeight="1" x14ac:dyDescent="0.2">
      <c r="A39" s="109" t="s">
        <v>161</v>
      </c>
      <c r="B39" s="105">
        <v>163</v>
      </c>
      <c r="C39" s="107">
        <v>6143</v>
      </c>
      <c r="D39" s="105">
        <v>0</v>
      </c>
      <c r="E39" s="107">
        <v>0</v>
      </c>
      <c r="F39" s="92">
        <v>169.96335500000001</v>
      </c>
      <c r="G39" s="107">
        <v>7428.2196400000003</v>
      </c>
      <c r="H39" s="85">
        <v>0</v>
      </c>
      <c r="I39" s="86">
        <v>0</v>
      </c>
      <c r="J39" s="85">
        <v>0</v>
      </c>
      <c r="K39" s="86">
        <v>0</v>
      </c>
      <c r="L39" s="121">
        <v>0</v>
      </c>
      <c r="M39" s="122">
        <v>0</v>
      </c>
      <c r="N39" s="108">
        <v>13571.219639999999</v>
      </c>
      <c r="O39" s="88"/>
      <c r="P39" s="89"/>
    </row>
    <row r="40" spans="1:16" s="67" customFormat="1" ht="18.95" hidden="1" customHeight="1" x14ac:dyDescent="0.2">
      <c r="A40" s="109" t="s">
        <v>162</v>
      </c>
      <c r="B40" s="105">
        <v>236</v>
      </c>
      <c r="C40" s="107">
        <v>5551</v>
      </c>
      <c r="D40" s="105">
        <v>0</v>
      </c>
      <c r="E40" s="107">
        <v>0</v>
      </c>
      <c r="F40" s="92">
        <v>160.00381899999999</v>
      </c>
      <c r="G40" s="107">
        <v>7053.1669300000003</v>
      </c>
      <c r="H40" s="85">
        <v>0</v>
      </c>
      <c r="I40" s="86">
        <v>0</v>
      </c>
      <c r="J40" s="85">
        <v>0</v>
      </c>
      <c r="K40" s="86">
        <v>0</v>
      </c>
      <c r="L40" s="121">
        <v>0</v>
      </c>
      <c r="M40" s="122">
        <v>0</v>
      </c>
      <c r="N40" s="108">
        <v>12604.166929999999</v>
      </c>
      <c r="O40" s="88"/>
      <c r="P40" s="89"/>
    </row>
    <row r="41" spans="1:16" s="67" customFormat="1" ht="18.95" hidden="1" customHeight="1" x14ac:dyDescent="0.2">
      <c r="A41" s="109" t="s">
        <v>163</v>
      </c>
      <c r="B41" s="105">
        <v>7</v>
      </c>
      <c r="C41" s="107">
        <v>134</v>
      </c>
      <c r="D41" s="105">
        <v>0</v>
      </c>
      <c r="E41" s="107">
        <v>0</v>
      </c>
      <c r="F41" s="92">
        <v>152.80528699999999</v>
      </c>
      <c r="G41" s="107">
        <v>6912.8239299999996</v>
      </c>
      <c r="H41" s="85">
        <v>0</v>
      </c>
      <c r="I41" s="86">
        <v>0</v>
      </c>
      <c r="J41" s="85">
        <v>0</v>
      </c>
      <c r="K41" s="86">
        <v>0</v>
      </c>
      <c r="L41" s="121">
        <v>0</v>
      </c>
      <c r="M41" s="122">
        <v>0</v>
      </c>
      <c r="N41" s="108">
        <v>7046.8239299999996</v>
      </c>
      <c r="O41" s="88"/>
      <c r="P41" s="89"/>
    </row>
    <row r="42" spans="1:16" s="67" customFormat="1" ht="18.95" hidden="1" customHeight="1" x14ac:dyDescent="0.2">
      <c r="A42" s="109"/>
      <c r="B42" s="105"/>
      <c r="C42" s="107"/>
      <c r="D42" s="105"/>
      <c r="E42" s="107"/>
      <c r="F42" s="92"/>
      <c r="G42" s="107"/>
      <c r="H42" s="85"/>
      <c r="I42" s="86"/>
      <c r="J42" s="85"/>
      <c r="K42" s="86"/>
      <c r="L42" s="121"/>
      <c r="M42" s="122"/>
      <c r="N42" s="108"/>
      <c r="O42" s="88"/>
      <c r="P42" s="89"/>
    </row>
    <row r="43" spans="1:16" s="67" customFormat="1" ht="18.95" hidden="1" customHeight="1" x14ac:dyDescent="0.2">
      <c r="A43" s="123">
        <v>1997</v>
      </c>
      <c r="B43" s="105"/>
      <c r="C43" s="107"/>
      <c r="D43" s="105"/>
      <c r="E43" s="107"/>
      <c r="F43" s="92" t="s">
        <v>164</v>
      </c>
      <c r="G43" s="107"/>
      <c r="H43" s="94"/>
      <c r="I43" s="88"/>
      <c r="J43" s="94"/>
      <c r="K43" s="88"/>
      <c r="L43" s="124"/>
      <c r="M43" s="125"/>
      <c r="N43" s="108"/>
      <c r="O43" s="88"/>
      <c r="P43" s="89"/>
    </row>
    <row r="44" spans="1:16" s="67" customFormat="1" ht="18.95" hidden="1" customHeight="1" x14ac:dyDescent="0.2">
      <c r="A44" s="109" t="s">
        <v>165</v>
      </c>
      <c r="B44" s="105">
        <v>262</v>
      </c>
      <c r="C44" s="107">
        <v>6151</v>
      </c>
      <c r="D44" s="105"/>
      <c r="E44" s="107"/>
      <c r="F44" s="92">
        <v>135.50481120000001</v>
      </c>
      <c r="G44" s="107">
        <v>6402.5259999999998</v>
      </c>
      <c r="H44" s="93">
        <v>6403</v>
      </c>
      <c r="I44" s="86">
        <v>0</v>
      </c>
      <c r="J44" s="85">
        <v>0</v>
      </c>
      <c r="K44" s="86">
        <v>0</v>
      </c>
      <c r="L44" s="121">
        <v>0</v>
      </c>
      <c r="M44" s="122">
        <v>0</v>
      </c>
      <c r="N44" s="108">
        <v>12553.526</v>
      </c>
      <c r="O44" s="88"/>
      <c r="P44" s="89"/>
    </row>
    <row r="45" spans="1:16" s="67" customFormat="1" ht="18.95" hidden="1" customHeight="1" x14ac:dyDescent="0.2">
      <c r="A45" s="109" t="s">
        <v>166</v>
      </c>
      <c r="B45" s="105">
        <v>210</v>
      </c>
      <c r="C45" s="107">
        <v>4862</v>
      </c>
      <c r="D45" s="105"/>
      <c r="E45" s="107"/>
      <c r="F45" s="92">
        <v>66.863520000000008</v>
      </c>
      <c r="G45" s="107">
        <v>3174.3270000000002</v>
      </c>
      <c r="H45" s="93">
        <v>3174</v>
      </c>
      <c r="I45" s="86">
        <v>0</v>
      </c>
      <c r="J45" s="85">
        <v>0</v>
      </c>
      <c r="K45" s="86">
        <v>0</v>
      </c>
      <c r="L45" s="121">
        <v>0</v>
      </c>
      <c r="M45" s="122">
        <v>0</v>
      </c>
      <c r="N45" s="108">
        <v>8036.3270000000002</v>
      </c>
      <c r="O45" s="88"/>
      <c r="P45" s="89"/>
    </row>
    <row r="46" spans="1:16" s="67" customFormat="1" ht="18.95" hidden="1" customHeight="1" x14ac:dyDescent="0.2">
      <c r="A46" s="109" t="s">
        <v>167</v>
      </c>
      <c r="B46" s="105">
        <v>6</v>
      </c>
      <c r="C46" s="107">
        <v>118</v>
      </c>
      <c r="D46" s="105"/>
      <c r="E46" s="107"/>
      <c r="F46" s="92">
        <v>100.42272</v>
      </c>
      <c r="G46" s="107">
        <v>4799.9409999999998</v>
      </c>
      <c r="H46" s="93">
        <v>4800</v>
      </c>
      <c r="I46" s="86">
        <v>0</v>
      </c>
      <c r="J46" s="85">
        <v>0</v>
      </c>
      <c r="K46" s="86">
        <v>0</v>
      </c>
      <c r="L46" s="121">
        <v>0</v>
      </c>
      <c r="M46" s="122">
        <v>0</v>
      </c>
      <c r="N46" s="108">
        <v>4917.9409999999998</v>
      </c>
      <c r="O46" s="88"/>
      <c r="P46" s="89"/>
    </row>
    <row r="47" spans="1:16" s="67" customFormat="1" ht="18.95" hidden="1" customHeight="1" x14ac:dyDescent="0.2">
      <c r="A47" s="109" t="s">
        <v>168</v>
      </c>
      <c r="B47" s="105">
        <v>7</v>
      </c>
      <c r="C47" s="107">
        <v>119.01931999999999</v>
      </c>
      <c r="D47" s="105"/>
      <c r="E47" s="107"/>
      <c r="F47" s="92">
        <v>114.29952</v>
      </c>
      <c r="G47" s="107">
        <v>5287.5749999999998</v>
      </c>
      <c r="H47" s="93">
        <v>5288</v>
      </c>
      <c r="I47" s="88"/>
      <c r="J47" s="94"/>
      <c r="K47" s="88"/>
      <c r="L47" s="124"/>
      <c r="M47" s="125"/>
      <c r="N47" s="108">
        <v>5406.5943200000002</v>
      </c>
      <c r="O47" s="88"/>
      <c r="P47" s="89"/>
    </row>
    <row r="48" spans="1:16" s="67" customFormat="1" ht="18.95" hidden="1" customHeight="1" x14ac:dyDescent="0.2">
      <c r="A48" s="109" t="s">
        <v>169</v>
      </c>
      <c r="B48" s="105">
        <v>227</v>
      </c>
      <c r="C48" s="107">
        <v>3816</v>
      </c>
      <c r="D48" s="105"/>
      <c r="E48" s="107"/>
      <c r="F48" s="92">
        <v>145.67807999999999</v>
      </c>
      <c r="G48" s="107">
        <v>6643</v>
      </c>
      <c r="H48" s="93">
        <v>6643</v>
      </c>
      <c r="I48" s="88"/>
      <c r="J48" s="94"/>
      <c r="K48" s="88"/>
      <c r="L48" s="124"/>
      <c r="M48" s="125"/>
      <c r="N48" s="108">
        <v>10459</v>
      </c>
      <c r="O48" s="88"/>
      <c r="P48" s="89"/>
    </row>
    <row r="49" spans="1:16" s="67" customFormat="1" ht="18.95" hidden="1" customHeight="1" x14ac:dyDescent="0.2">
      <c r="A49" s="109" t="s">
        <v>170</v>
      </c>
      <c r="B49" s="105">
        <v>6</v>
      </c>
      <c r="C49" s="107">
        <v>105</v>
      </c>
      <c r="D49" s="105"/>
      <c r="E49" s="107"/>
      <c r="F49" s="92">
        <v>165.81360000000001</v>
      </c>
      <c r="G49" s="107">
        <v>7212</v>
      </c>
      <c r="H49" s="93">
        <v>7212</v>
      </c>
      <c r="I49" s="88"/>
      <c r="J49" s="94"/>
      <c r="K49" s="88"/>
      <c r="L49" s="124"/>
      <c r="M49" s="125"/>
      <c r="N49" s="108">
        <v>7317</v>
      </c>
      <c r="O49" s="88"/>
      <c r="P49" s="89"/>
    </row>
    <row r="50" spans="1:16" s="67" customFormat="1" ht="18.95" hidden="1" customHeight="1" x14ac:dyDescent="0.2">
      <c r="A50" s="109" t="s">
        <v>171</v>
      </c>
      <c r="B50" s="105">
        <v>6</v>
      </c>
      <c r="C50" s="107">
        <v>91</v>
      </c>
      <c r="D50" s="105"/>
      <c r="E50" s="107"/>
      <c r="F50" s="92">
        <v>174.36624</v>
      </c>
      <c r="G50" s="107">
        <v>7114.7190000000001</v>
      </c>
      <c r="H50" s="88"/>
      <c r="I50" s="88"/>
      <c r="J50" s="94"/>
      <c r="K50" s="88"/>
      <c r="L50" s="124"/>
      <c r="M50" s="125"/>
      <c r="N50" s="108">
        <v>7205.7190000000001</v>
      </c>
      <c r="O50" s="88"/>
      <c r="P50" s="89"/>
    </row>
    <row r="51" spans="1:16" s="67" customFormat="1" ht="18.95" hidden="1" customHeight="1" x14ac:dyDescent="0.2">
      <c r="A51" s="109" t="s">
        <v>172</v>
      </c>
      <c r="B51" s="105">
        <v>5</v>
      </c>
      <c r="C51" s="107">
        <v>92</v>
      </c>
      <c r="D51" s="105">
        <v>10</v>
      </c>
      <c r="E51" s="107">
        <v>62.3</v>
      </c>
      <c r="F51" s="92">
        <v>162.24528000000001</v>
      </c>
      <c r="G51" s="107">
        <v>6536</v>
      </c>
      <c r="H51" s="88"/>
      <c r="I51" s="88"/>
      <c r="J51" s="94"/>
      <c r="K51" s="88"/>
      <c r="L51" s="124"/>
      <c r="M51" s="125"/>
      <c r="N51" s="108">
        <v>6690.3</v>
      </c>
      <c r="O51" s="88"/>
      <c r="P51" s="89"/>
    </row>
    <row r="52" spans="1:16" s="67" customFormat="1" ht="18.95" hidden="1" customHeight="1" x14ac:dyDescent="0.2">
      <c r="A52" s="109" t="s">
        <v>173</v>
      </c>
      <c r="B52" s="105">
        <v>241</v>
      </c>
      <c r="C52" s="107">
        <v>4279</v>
      </c>
      <c r="D52" s="105"/>
      <c r="E52" s="107"/>
      <c r="F52" s="92">
        <v>148.11360000000002</v>
      </c>
      <c r="G52" s="107">
        <v>5965.9489999999996</v>
      </c>
      <c r="H52" s="94"/>
      <c r="I52" s="88"/>
      <c r="J52" s="94"/>
      <c r="K52" s="88"/>
      <c r="L52" s="124"/>
      <c r="M52" s="125"/>
      <c r="N52" s="108">
        <v>10244.949000000001</v>
      </c>
      <c r="O52" s="88"/>
      <c r="P52" s="89"/>
    </row>
    <row r="53" spans="1:16" s="67" customFormat="1" ht="18.95" hidden="1" customHeight="1" x14ac:dyDescent="0.2">
      <c r="A53" s="109" t="s">
        <v>174</v>
      </c>
      <c r="B53" s="105">
        <v>8</v>
      </c>
      <c r="C53" s="107">
        <v>133</v>
      </c>
      <c r="D53" s="105">
        <v>2</v>
      </c>
      <c r="E53" s="107">
        <v>61</v>
      </c>
      <c r="F53" s="92">
        <v>144.9984</v>
      </c>
      <c r="G53" s="107">
        <v>5634</v>
      </c>
      <c r="H53" s="94"/>
      <c r="I53" s="88"/>
      <c r="J53" s="94"/>
      <c r="K53" s="88"/>
      <c r="L53" s="124"/>
      <c r="M53" s="125"/>
      <c r="N53" s="108">
        <v>5828</v>
      </c>
      <c r="O53" s="88"/>
      <c r="P53" s="89"/>
    </row>
    <row r="54" spans="1:16" s="67" customFormat="1" ht="18.95" hidden="1" customHeight="1" x14ac:dyDescent="0.2">
      <c r="A54" s="109" t="s">
        <v>175</v>
      </c>
      <c r="B54" s="105">
        <v>233</v>
      </c>
      <c r="C54" s="107">
        <v>4363</v>
      </c>
      <c r="D54" s="105">
        <v>4</v>
      </c>
      <c r="E54" s="107">
        <v>99</v>
      </c>
      <c r="F54" s="92">
        <v>133.6704</v>
      </c>
      <c r="G54" s="107">
        <v>5196</v>
      </c>
      <c r="H54" s="94"/>
      <c r="I54" s="88"/>
      <c r="J54" s="94"/>
      <c r="K54" s="88"/>
      <c r="L54" s="124"/>
      <c r="M54" s="125"/>
      <c r="N54" s="108">
        <v>9658</v>
      </c>
      <c r="O54" s="88"/>
      <c r="P54" s="89"/>
    </row>
    <row r="55" spans="1:16" s="67" customFormat="1" ht="18.95" hidden="1" customHeight="1" x14ac:dyDescent="0.2">
      <c r="A55" s="109" t="s">
        <v>176</v>
      </c>
      <c r="B55" s="105">
        <v>232</v>
      </c>
      <c r="C55" s="107">
        <v>4112</v>
      </c>
      <c r="D55" s="105"/>
      <c r="E55" s="107"/>
      <c r="F55" s="92">
        <v>135.90768</v>
      </c>
      <c r="G55" s="107">
        <v>5334</v>
      </c>
      <c r="H55" s="94"/>
      <c r="I55" s="88"/>
      <c r="J55" s="94"/>
      <c r="K55" s="88"/>
      <c r="L55" s="124"/>
      <c r="M55" s="125"/>
      <c r="N55" s="108">
        <v>9446</v>
      </c>
      <c r="O55" s="88"/>
      <c r="P55" s="89"/>
    </row>
    <row r="56" spans="1:16" s="67" customFormat="1" ht="18.95" hidden="1" customHeight="1" x14ac:dyDescent="0.2">
      <c r="A56" s="126"/>
      <c r="B56" s="105"/>
      <c r="C56" s="107"/>
      <c r="D56" s="105"/>
      <c r="E56" s="107"/>
      <c r="F56" s="92"/>
      <c r="G56" s="107"/>
      <c r="H56" s="94"/>
      <c r="I56" s="88"/>
      <c r="J56" s="94"/>
      <c r="K56" s="88"/>
      <c r="L56" s="124"/>
      <c r="M56" s="125"/>
      <c r="N56" s="108"/>
      <c r="O56" s="88"/>
      <c r="P56" s="89"/>
    </row>
    <row r="57" spans="1:16" s="67" customFormat="1" ht="18.95" hidden="1" customHeight="1" x14ac:dyDescent="0.2">
      <c r="A57" s="126" t="s">
        <v>177</v>
      </c>
      <c r="B57" s="105"/>
      <c r="C57" s="107"/>
      <c r="D57" s="105"/>
      <c r="E57" s="107"/>
      <c r="F57" s="94"/>
      <c r="G57" s="107"/>
      <c r="H57" s="94"/>
      <c r="I57" s="88"/>
      <c r="J57" s="94"/>
      <c r="K57" s="88"/>
      <c r="L57" s="124"/>
      <c r="M57" s="125"/>
      <c r="N57" s="108"/>
      <c r="O57" s="88"/>
    </row>
    <row r="58" spans="1:16" s="67" customFormat="1" ht="18.95" hidden="1" customHeight="1" x14ac:dyDescent="0.2">
      <c r="A58" s="126" t="s">
        <v>178</v>
      </c>
      <c r="B58" s="105">
        <v>27</v>
      </c>
      <c r="C58" s="107">
        <v>524</v>
      </c>
      <c r="D58" s="105">
        <v>0.4</v>
      </c>
      <c r="E58" s="107">
        <v>9</v>
      </c>
      <c r="F58" s="98">
        <v>146.44272000000001</v>
      </c>
      <c r="G58" s="107">
        <v>6228</v>
      </c>
      <c r="H58" s="100"/>
      <c r="I58" s="127"/>
      <c r="J58" s="100"/>
      <c r="K58" s="127"/>
      <c r="L58" s="128"/>
      <c r="M58" s="129"/>
      <c r="N58" s="108">
        <v>6761</v>
      </c>
      <c r="O58" s="130"/>
    </row>
    <row r="59" spans="1:16" s="67" customFormat="1" ht="18.95" hidden="1" customHeight="1" x14ac:dyDescent="0.2">
      <c r="A59" s="126" t="s">
        <v>179</v>
      </c>
      <c r="B59" s="105">
        <v>248</v>
      </c>
      <c r="C59" s="107">
        <v>3611</v>
      </c>
      <c r="D59" s="105">
        <v>0.92</v>
      </c>
      <c r="E59" s="107">
        <v>21</v>
      </c>
      <c r="F59" s="98">
        <v>129.9888</v>
      </c>
      <c r="G59" s="107">
        <v>5310</v>
      </c>
      <c r="H59" s="100"/>
      <c r="I59" s="127"/>
      <c r="J59" s="100"/>
      <c r="K59" s="127"/>
      <c r="L59" s="128"/>
      <c r="M59" s="129"/>
      <c r="N59" s="108">
        <v>8942</v>
      </c>
      <c r="O59" s="130"/>
    </row>
    <row r="60" spans="1:16" s="67" customFormat="1" ht="18.95" hidden="1" customHeight="1" x14ac:dyDescent="0.2">
      <c r="A60" s="126" t="s">
        <v>180</v>
      </c>
      <c r="B60" s="105">
        <v>37</v>
      </c>
      <c r="C60" s="107">
        <v>712</v>
      </c>
      <c r="D60" s="105">
        <v>0</v>
      </c>
      <c r="E60" s="107">
        <v>0</v>
      </c>
      <c r="F60" s="98">
        <v>138.06</v>
      </c>
      <c r="G60" s="107">
        <v>5442</v>
      </c>
      <c r="H60" s="100"/>
      <c r="I60" s="127"/>
      <c r="J60" s="100"/>
      <c r="K60" s="127"/>
      <c r="L60" s="128"/>
      <c r="M60" s="129"/>
      <c r="N60" s="108">
        <v>6154</v>
      </c>
      <c r="O60" s="130"/>
    </row>
    <row r="61" spans="1:16" s="67" customFormat="1" ht="18.95" hidden="1" customHeight="1" x14ac:dyDescent="0.2">
      <c r="A61" s="126" t="s">
        <v>181</v>
      </c>
      <c r="B61" s="105">
        <v>27</v>
      </c>
      <c r="C61" s="107">
        <v>502</v>
      </c>
      <c r="D61" s="105">
        <v>2.1</v>
      </c>
      <c r="E61" s="107">
        <v>48</v>
      </c>
      <c r="F61" s="98">
        <v>113.73312</v>
      </c>
      <c r="G61" s="107">
        <v>4266</v>
      </c>
      <c r="H61" s="100"/>
      <c r="I61" s="101"/>
      <c r="J61" s="100"/>
      <c r="K61" s="101"/>
      <c r="L61" s="128"/>
      <c r="M61" s="131"/>
      <c r="N61" s="108">
        <v>4816</v>
      </c>
      <c r="O61" s="132"/>
    </row>
    <row r="62" spans="1:16" s="67" customFormat="1" ht="18.95" hidden="1" customHeight="1" x14ac:dyDescent="0.2">
      <c r="A62" s="126" t="s">
        <v>182</v>
      </c>
      <c r="B62" s="105">
        <v>233</v>
      </c>
      <c r="C62" s="107">
        <v>3002.2</v>
      </c>
      <c r="D62" s="105">
        <v>3.27</v>
      </c>
      <c r="E62" s="107">
        <v>69</v>
      </c>
      <c r="F62" s="98">
        <v>134.29344</v>
      </c>
      <c r="G62" s="107">
        <v>4905</v>
      </c>
      <c r="H62" s="100"/>
      <c r="I62" s="101"/>
      <c r="J62" s="100"/>
      <c r="K62" s="101"/>
      <c r="L62" s="128"/>
      <c r="M62" s="131"/>
      <c r="N62" s="108">
        <v>7976.2</v>
      </c>
      <c r="O62" s="132"/>
    </row>
    <row r="63" spans="1:16" s="67" customFormat="1" ht="18.95" hidden="1" customHeight="1" x14ac:dyDescent="0.2">
      <c r="A63" s="126" t="s">
        <v>183</v>
      </c>
      <c r="B63" s="105">
        <v>9</v>
      </c>
      <c r="C63" s="107">
        <v>207</v>
      </c>
      <c r="D63" s="105">
        <v>0</v>
      </c>
      <c r="E63" s="107"/>
      <c r="F63" s="98">
        <v>172.18560000000002</v>
      </c>
      <c r="G63" s="107">
        <v>5833</v>
      </c>
      <c r="H63" s="100"/>
      <c r="I63" s="101"/>
      <c r="J63" s="100"/>
      <c r="K63" s="101"/>
      <c r="L63" s="128"/>
      <c r="M63" s="131"/>
      <c r="N63" s="108">
        <v>6040</v>
      </c>
      <c r="O63" s="132"/>
    </row>
    <row r="64" spans="1:16" s="67" customFormat="1" ht="18.95" hidden="1" customHeight="1" x14ac:dyDescent="0.2">
      <c r="A64" s="126" t="s">
        <v>184</v>
      </c>
      <c r="B64" s="105">
        <v>228</v>
      </c>
      <c r="C64" s="107">
        <v>2995.8</v>
      </c>
      <c r="D64" s="105"/>
      <c r="E64" s="107"/>
      <c r="F64" s="98">
        <v>173.68656000000001</v>
      </c>
      <c r="G64" s="107">
        <v>5703</v>
      </c>
      <c r="H64" s="100"/>
      <c r="I64" s="101"/>
      <c r="J64" s="100"/>
      <c r="K64" s="101"/>
      <c r="L64" s="128"/>
      <c r="M64" s="131"/>
      <c r="N64" s="108">
        <v>8698.7999999999993</v>
      </c>
      <c r="O64" s="132"/>
    </row>
    <row r="65" spans="1:15" s="67" customFormat="1" ht="18.95" hidden="1" customHeight="1" x14ac:dyDescent="0.2">
      <c r="A65" s="126" t="s">
        <v>185</v>
      </c>
      <c r="B65" s="105">
        <v>255</v>
      </c>
      <c r="C65" s="107">
        <v>3354.9</v>
      </c>
      <c r="D65" s="105"/>
      <c r="E65" s="107"/>
      <c r="F65" s="98">
        <v>184.47648000000001</v>
      </c>
      <c r="G65" s="107">
        <v>6030</v>
      </c>
      <c r="H65" s="100"/>
      <c r="I65" s="101"/>
      <c r="J65" s="100"/>
      <c r="K65" s="101"/>
      <c r="L65" s="128"/>
      <c r="M65" s="131"/>
      <c r="N65" s="108">
        <v>9384.9</v>
      </c>
      <c r="O65" s="132"/>
    </row>
    <row r="66" spans="1:15" s="67" customFormat="1" ht="18.95" hidden="1" customHeight="1" x14ac:dyDescent="0.2">
      <c r="A66" s="126" t="s">
        <v>186</v>
      </c>
      <c r="B66" s="105">
        <v>251</v>
      </c>
      <c r="C66" s="107">
        <v>3751.1</v>
      </c>
      <c r="D66" s="105">
        <v>0</v>
      </c>
      <c r="E66" s="107">
        <v>0</v>
      </c>
      <c r="F66" s="98">
        <v>162.18864000000002</v>
      </c>
      <c r="G66" s="107">
        <v>5177</v>
      </c>
      <c r="H66" s="100"/>
      <c r="I66" s="101"/>
      <c r="J66" s="100"/>
      <c r="K66" s="101"/>
      <c r="L66" s="128"/>
      <c r="M66" s="131"/>
      <c r="N66" s="108">
        <v>8928.1</v>
      </c>
      <c r="O66" s="132"/>
    </row>
    <row r="67" spans="1:15" s="67" customFormat="1" ht="18.95" hidden="1" customHeight="1" x14ac:dyDescent="0.2">
      <c r="A67" s="126" t="s">
        <v>187</v>
      </c>
      <c r="B67" s="105">
        <v>227</v>
      </c>
      <c r="C67" s="107">
        <v>3139</v>
      </c>
      <c r="D67" s="105"/>
      <c r="E67" s="107"/>
      <c r="F67" s="98">
        <v>120.3</v>
      </c>
      <c r="G67" s="107">
        <v>3778</v>
      </c>
      <c r="H67" s="100"/>
      <c r="I67" s="101"/>
      <c r="J67" s="100"/>
      <c r="K67" s="101"/>
      <c r="L67" s="128"/>
      <c r="M67" s="131"/>
      <c r="N67" s="108">
        <v>6917</v>
      </c>
      <c r="O67" s="132"/>
    </row>
    <row r="68" spans="1:15" s="67" customFormat="1" ht="18.95" hidden="1" customHeight="1" x14ac:dyDescent="0.2">
      <c r="A68" s="126" t="s">
        <v>188</v>
      </c>
      <c r="B68" s="105">
        <v>458</v>
      </c>
      <c r="C68" s="107">
        <v>6182</v>
      </c>
      <c r="D68" s="105"/>
      <c r="E68" s="107"/>
      <c r="F68" s="98">
        <v>85</v>
      </c>
      <c r="G68" s="107">
        <v>2575</v>
      </c>
      <c r="H68" s="100"/>
      <c r="I68" s="101"/>
      <c r="J68" s="100"/>
      <c r="K68" s="101"/>
      <c r="L68" s="128"/>
      <c r="M68" s="131"/>
      <c r="N68" s="108">
        <v>8757</v>
      </c>
      <c r="O68" s="132"/>
    </row>
    <row r="69" spans="1:15" s="67" customFormat="1" ht="18.95" hidden="1" customHeight="1" x14ac:dyDescent="0.2">
      <c r="A69" s="126" t="s">
        <v>189</v>
      </c>
      <c r="B69" s="105">
        <v>225</v>
      </c>
      <c r="C69" s="107">
        <v>2201</v>
      </c>
      <c r="D69" s="105">
        <v>0</v>
      </c>
      <c r="E69" s="107">
        <v>0</v>
      </c>
      <c r="F69" s="98">
        <v>72.5</v>
      </c>
      <c r="G69" s="107">
        <v>2118</v>
      </c>
      <c r="H69" s="100"/>
      <c r="I69" s="101"/>
      <c r="J69" s="100"/>
      <c r="K69" s="101"/>
      <c r="L69" s="128"/>
      <c r="M69" s="131"/>
      <c r="N69" s="108">
        <v>4319</v>
      </c>
      <c r="O69" s="132"/>
    </row>
    <row r="70" spans="1:15" s="67" customFormat="1" ht="18.95" hidden="1" customHeight="1" x14ac:dyDescent="0.2">
      <c r="A70" s="126"/>
      <c r="B70" s="105"/>
      <c r="C70" s="107"/>
      <c r="D70" s="105"/>
      <c r="E70" s="107"/>
      <c r="F70" s="98"/>
      <c r="G70" s="107"/>
      <c r="H70" s="100"/>
      <c r="I70" s="101"/>
      <c r="J70" s="100"/>
      <c r="K70" s="101"/>
      <c r="L70" s="128"/>
      <c r="M70" s="131"/>
      <c r="N70" s="108"/>
      <c r="O70" s="132"/>
    </row>
    <row r="71" spans="1:15" s="67" customFormat="1" ht="18.95" hidden="1" customHeight="1" x14ac:dyDescent="0.2">
      <c r="A71" s="126" t="s">
        <v>190</v>
      </c>
      <c r="B71" s="105"/>
      <c r="C71" s="107"/>
      <c r="D71" s="105"/>
      <c r="E71" s="107"/>
      <c r="F71" s="98"/>
      <c r="G71" s="107"/>
      <c r="H71" s="100"/>
      <c r="I71" s="101"/>
      <c r="J71" s="100"/>
      <c r="K71" s="101"/>
      <c r="L71" s="128"/>
      <c r="M71" s="131"/>
      <c r="N71" s="108"/>
      <c r="O71" s="132"/>
    </row>
    <row r="72" spans="1:15" s="67" customFormat="1" ht="18.95" hidden="1" customHeight="1" x14ac:dyDescent="0.2">
      <c r="A72" s="126" t="s">
        <v>178</v>
      </c>
      <c r="B72" s="105">
        <v>253.2</v>
      </c>
      <c r="C72" s="107">
        <v>2531.5</v>
      </c>
      <c r="D72" s="105"/>
      <c r="E72" s="107"/>
      <c r="F72" s="98">
        <v>76.175734000000006</v>
      </c>
      <c r="G72" s="107">
        <v>2120.5</v>
      </c>
      <c r="H72" s="100"/>
      <c r="I72" s="101"/>
      <c r="J72" s="100"/>
      <c r="K72" s="101"/>
      <c r="L72" s="128">
        <v>1536</v>
      </c>
      <c r="M72" s="131">
        <v>144.6</v>
      </c>
      <c r="N72" s="108">
        <v>4796.6000000000004</v>
      </c>
      <c r="O72" s="132"/>
    </row>
    <row r="73" spans="1:15" s="67" customFormat="1" ht="18.95" hidden="1" customHeight="1" x14ac:dyDescent="0.2">
      <c r="A73" s="126" t="s">
        <v>179</v>
      </c>
      <c r="B73" s="105">
        <v>16.399999999999999</v>
      </c>
      <c r="C73" s="107">
        <v>279.60000000000002</v>
      </c>
      <c r="D73" s="105"/>
      <c r="E73" s="107"/>
      <c r="F73" s="98">
        <v>62.420183999999999</v>
      </c>
      <c r="G73" s="107">
        <v>1692.8</v>
      </c>
      <c r="H73" s="100"/>
      <c r="I73" s="101"/>
      <c r="J73" s="100"/>
      <c r="K73" s="101"/>
      <c r="L73" s="128">
        <v>469.3426</v>
      </c>
      <c r="M73" s="131">
        <v>50.7</v>
      </c>
      <c r="N73" s="108">
        <v>2023.1</v>
      </c>
      <c r="O73" s="132"/>
    </row>
    <row r="74" spans="1:15" s="67" customFormat="1" ht="18.95" hidden="1" customHeight="1" x14ac:dyDescent="0.2">
      <c r="A74" s="126" t="s">
        <v>180</v>
      </c>
      <c r="B74" s="105">
        <v>222.4</v>
      </c>
      <c r="C74" s="107">
        <v>2377.6999999999998</v>
      </c>
      <c r="D74" s="105"/>
      <c r="E74" s="107"/>
      <c r="F74" s="98">
        <v>65.025373000000002</v>
      </c>
      <c r="G74" s="107">
        <v>1699.2</v>
      </c>
      <c r="H74" s="100"/>
      <c r="I74" s="101"/>
      <c r="J74" s="100"/>
      <c r="K74" s="101"/>
      <c r="L74" s="128">
        <v>1087.5</v>
      </c>
      <c r="M74" s="131">
        <v>113.89999999999999</v>
      </c>
      <c r="N74" s="108">
        <v>4190.8</v>
      </c>
      <c r="O74" s="132"/>
    </row>
    <row r="75" spans="1:15" s="67" customFormat="1" ht="18.95" hidden="1" customHeight="1" x14ac:dyDescent="0.2">
      <c r="A75" s="126" t="s">
        <v>181</v>
      </c>
      <c r="B75" s="105">
        <v>224</v>
      </c>
      <c r="C75" s="107">
        <v>3132.3</v>
      </c>
      <c r="D75" s="105"/>
      <c r="E75" s="107"/>
      <c r="F75" s="98">
        <v>78.718000000000004</v>
      </c>
      <c r="G75" s="107">
        <v>2058</v>
      </c>
      <c r="H75" s="100"/>
      <c r="I75" s="101"/>
      <c r="J75" s="100"/>
      <c r="K75" s="101"/>
      <c r="L75" s="128">
        <v>2691.5</v>
      </c>
      <c r="M75" s="131">
        <v>316.92079999999999</v>
      </c>
      <c r="N75" s="108">
        <v>5507.2208000000001</v>
      </c>
      <c r="O75" s="132"/>
    </row>
    <row r="76" spans="1:15" s="67" customFormat="1" ht="18.95" hidden="1" customHeight="1" x14ac:dyDescent="0.2">
      <c r="A76" s="126" t="s">
        <v>182</v>
      </c>
      <c r="B76" s="105">
        <v>1.9</v>
      </c>
      <c r="C76" s="107">
        <v>43.4</v>
      </c>
      <c r="D76" s="105"/>
      <c r="E76" s="107"/>
      <c r="F76" s="98">
        <v>52.426000000000002</v>
      </c>
      <c r="G76" s="107">
        <v>3563.4</v>
      </c>
      <c r="H76" s="100"/>
      <c r="I76" s="101"/>
      <c r="J76" s="100"/>
      <c r="K76" s="101"/>
      <c r="L76" s="128">
        <v>1767.6</v>
      </c>
      <c r="M76" s="131">
        <v>244.8</v>
      </c>
      <c r="N76" s="108">
        <v>3851.6000000000004</v>
      </c>
      <c r="O76" s="132"/>
    </row>
    <row r="77" spans="1:15" s="67" customFormat="1" ht="18.95" hidden="1" customHeight="1" x14ac:dyDescent="0.2">
      <c r="A77" s="126" t="s">
        <v>183</v>
      </c>
      <c r="B77" s="105">
        <v>228.5</v>
      </c>
      <c r="C77" s="107">
        <v>3493</v>
      </c>
      <c r="D77" s="105"/>
      <c r="E77" s="107"/>
      <c r="F77" s="98">
        <v>80.451999999999998</v>
      </c>
      <c r="G77" s="107">
        <v>2314</v>
      </c>
      <c r="H77" s="100"/>
      <c r="I77" s="101"/>
      <c r="J77" s="100"/>
      <c r="K77" s="101"/>
      <c r="L77" s="128">
        <v>875.87300000000005</v>
      </c>
      <c r="M77" s="131">
        <v>128.9</v>
      </c>
      <c r="N77" s="108">
        <v>5935.9</v>
      </c>
      <c r="O77" s="132"/>
    </row>
    <row r="78" spans="1:15" s="67" customFormat="1" ht="18.95" hidden="1" customHeight="1" x14ac:dyDescent="0.2">
      <c r="A78" s="126" t="s">
        <v>184</v>
      </c>
      <c r="B78" s="105">
        <v>230.7</v>
      </c>
      <c r="C78" s="107">
        <v>4017</v>
      </c>
      <c r="D78" s="105">
        <v>1.5840015840015841E-2</v>
      </c>
      <c r="E78" s="107">
        <v>0.48</v>
      </c>
      <c r="F78" s="98">
        <v>156.07430619000002</v>
      </c>
      <c r="G78" s="107">
        <v>4863</v>
      </c>
      <c r="H78" s="100"/>
      <c r="I78" s="101"/>
      <c r="J78" s="100"/>
      <c r="K78" s="101"/>
      <c r="L78" s="128">
        <v>1939</v>
      </c>
      <c r="M78" s="131">
        <v>265.95329000000004</v>
      </c>
      <c r="N78" s="108">
        <v>9146.4332900000009</v>
      </c>
      <c r="O78" s="132"/>
    </row>
    <row r="79" spans="1:15" s="67" customFormat="1" ht="18.95" hidden="1" customHeight="1" x14ac:dyDescent="0.2">
      <c r="A79" s="126" t="s">
        <v>185</v>
      </c>
      <c r="B79" s="105">
        <v>15</v>
      </c>
      <c r="C79" s="107">
        <v>271</v>
      </c>
      <c r="D79" s="105"/>
      <c r="E79" s="107"/>
      <c r="F79" s="98">
        <v>160.91043105</v>
      </c>
      <c r="G79" s="107">
        <v>5260</v>
      </c>
      <c r="H79" s="100"/>
      <c r="I79" s="101"/>
      <c r="J79" s="100"/>
      <c r="K79" s="101"/>
      <c r="L79" s="128">
        <v>1662.096</v>
      </c>
      <c r="M79" s="131">
        <v>272.51234999999997</v>
      </c>
      <c r="N79" s="108">
        <v>5803.51235</v>
      </c>
      <c r="O79" s="132"/>
    </row>
    <row r="80" spans="1:15" s="67" customFormat="1" ht="18.95" hidden="1" customHeight="1" x14ac:dyDescent="0.2">
      <c r="A80" s="126" t="s">
        <v>186</v>
      </c>
      <c r="B80" s="105">
        <v>231.9</v>
      </c>
      <c r="C80" s="107">
        <v>4622</v>
      </c>
      <c r="D80" s="105"/>
      <c r="E80" s="107"/>
      <c r="F80" s="98">
        <v>59.950699999999998</v>
      </c>
      <c r="G80" s="107">
        <v>2032</v>
      </c>
      <c r="H80" s="100"/>
      <c r="I80" s="101"/>
      <c r="J80" s="100"/>
      <c r="K80" s="101"/>
      <c r="L80" s="128">
        <v>1790.548</v>
      </c>
      <c r="M80" s="131">
        <v>327.58024999999998</v>
      </c>
      <c r="N80" s="108">
        <v>6981.58025</v>
      </c>
      <c r="O80" s="132"/>
    </row>
    <row r="81" spans="1:15" s="67" customFormat="1" ht="18.95" hidden="1" customHeight="1" x14ac:dyDescent="0.2">
      <c r="A81" s="126" t="s">
        <v>187</v>
      </c>
      <c r="B81" s="105">
        <v>11.9</v>
      </c>
      <c r="C81" s="107">
        <v>318</v>
      </c>
      <c r="D81" s="105">
        <v>2.5</v>
      </c>
      <c r="E81" s="107">
        <v>78.815010000000001</v>
      </c>
      <c r="F81" s="98">
        <v>71.117177940000005</v>
      </c>
      <c r="G81" s="107">
        <v>2952</v>
      </c>
      <c r="H81" s="100"/>
      <c r="I81" s="101"/>
      <c r="J81" s="100"/>
      <c r="K81" s="101"/>
      <c r="L81" s="128">
        <v>2012.8489999999999</v>
      </c>
      <c r="M81" s="131">
        <v>386.55709000000002</v>
      </c>
      <c r="N81" s="108">
        <v>3735.3721</v>
      </c>
      <c r="O81" s="132"/>
    </row>
    <row r="82" spans="1:15" s="67" customFormat="1" ht="18.95" hidden="1" customHeight="1" x14ac:dyDescent="0.2">
      <c r="A82" s="126" t="s">
        <v>188</v>
      </c>
      <c r="B82" s="105">
        <v>238.5</v>
      </c>
      <c r="C82" s="107">
        <v>4844</v>
      </c>
      <c r="D82" s="105">
        <v>3.5</v>
      </c>
      <c r="E82" s="107">
        <v>104.79966</v>
      </c>
      <c r="F82" s="98">
        <v>76.891368620000009</v>
      </c>
      <c r="G82" s="107">
        <v>3195.4850000000001</v>
      </c>
      <c r="H82" s="100"/>
      <c r="I82" s="101"/>
      <c r="J82" s="100"/>
      <c r="K82" s="101"/>
      <c r="L82" s="128">
        <v>1727.94</v>
      </c>
      <c r="M82" s="131">
        <v>370.00595000000004</v>
      </c>
      <c r="N82" s="108">
        <v>8514.29061</v>
      </c>
      <c r="O82" s="132"/>
    </row>
    <row r="83" spans="1:15" s="67" customFormat="1" ht="18.95" hidden="1" customHeight="1" x14ac:dyDescent="0.2">
      <c r="A83" s="126" t="s">
        <v>189</v>
      </c>
      <c r="B83" s="105">
        <v>4.0999999999999996</v>
      </c>
      <c r="C83" s="107">
        <v>159</v>
      </c>
      <c r="D83" s="105">
        <v>1.1000000000000001</v>
      </c>
      <c r="E83" s="107">
        <v>34.66666</v>
      </c>
      <c r="F83" s="98">
        <v>94.975367999999989</v>
      </c>
      <c r="G83" s="107">
        <v>3941.13</v>
      </c>
      <c r="H83" s="100"/>
      <c r="I83" s="101"/>
      <c r="J83" s="100"/>
      <c r="K83" s="101"/>
      <c r="L83" s="128">
        <v>770</v>
      </c>
      <c r="M83" s="131">
        <v>169.65719999999999</v>
      </c>
      <c r="N83" s="108">
        <v>4304.4538599999996</v>
      </c>
      <c r="O83" s="132"/>
    </row>
    <row r="84" spans="1:15" s="67" customFormat="1" ht="18.95" hidden="1" customHeight="1" x14ac:dyDescent="0.2">
      <c r="A84" s="126"/>
      <c r="B84" s="105"/>
      <c r="C84" s="107"/>
      <c r="D84" s="105"/>
      <c r="E84" s="107"/>
      <c r="F84" s="105"/>
      <c r="G84" s="107"/>
      <c r="H84" s="112"/>
      <c r="I84" s="113"/>
      <c r="J84" s="112"/>
      <c r="K84" s="113"/>
      <c r="L84" s="114"/>
      <c r="M84" s="115"/>
      <c r="N84" s="108"/>
      <c r="O84" s="132"/>
    </row>
    <row r="85" spans="1:15" s="67" customFormat="1" ht="18.95" hidden="1" customHeight="1" x14ac:dyDescent="0.2">
      <c r="A85" s="126" t="s">
        <v>191</v>
      </c>
      <c r="B85" s="105">
        <v>1195.3999999999999</v>
      </c>
      <c r="C85" s="107">
        <v>36255.400000000009</v>
      </c>
      <c r="D85" s="105">
        <v>39.650000100000007</v>
      </c>
      <c r="E85" s="107">
        <v>2047.40000001</v>
      </c>
      <c r="F85" s="105">
        <v>2116.3686493599998</v>
      </c>
      <c r="G85" s="107">
        <v>121775.10382999999</v>
      </c>
      <c r="H85" s="112"/>
      <c r="I85" s="113"/>
      <c r="J85" s="112"/>
      <c r="K85" s="113"/>
      <c r="L85" s="110">
        <v>24227.509000000002</v>
      </c>
      <c r="M85" s="133">
        <v>5712.9039999999995</v>
      </c>
      <c r="N85" s="108">
        <v>165790.80382999999</v>
      </c>
      <c r="O85" s="132"/>
    </row>
    <row r="86" spans="1:15" s="67" customFormat="1" ht="18.95" hidden="1" customHeight="1" x14ac:dyDescent="0.2">
      <c r="A86" s="126" t="s">
        <v>178</v>
      </c>
      <c r="B86" s="105">
        <v>8.3000000000000007</v>
      </c>
      <c r="C86" s="107">
        <v>240.5</v>
      </c>
      <c r="D86" s="105">
        <v>2.2000000000000002</v>
      </c>
      <c r="E86" s="107">
        <v>89</v>
      </c>
      <c r="F86" s="105">
        <v>103.29744337000001</v>
      </c>
      <c r="G86" s="107">
        <v>5003.3999999999996</v>
      </c>
      <c r="H86" s="112"/>
      <c r="I86" s="113"/>
      <c r="J86" s="112"/>
      <c r="K86" s="113"/>
      <c r="L86" s="114">
        <v>1060.605</v>
      </c>
      <c r="M86" s="115">
        <v>227.89999999999998</v>
      </c>
      <c r="N86" s="108">
        <v>5560.7999999999993</v>
      </c>
      <c r="O86" s="132"/>
    </row>
    <row r="87" spans="1:15" s="67" customFormat="1" ht="18.95" hidden="1" customHeight="1" x14ac:dyDescent="0.2">
      <c r="A87" s="126" t="s">
        <v>179</v>
      </c>
      <c r="B87" s="105">
        <v>7.1</v>
      </c>
      <c r="C87" s="107">
        <v>217.4</v>
      </c>
      <c r="D87" s="105">
        <v>1</v>
      </c>
      <c r="E87" s="107">
        <v>45</v>
      </c>
      <c r="F87" s="105">
        <v>120.701419</v>
      </c>
      <c r="G87" s="107">
        <v>5920.1</v>
      </c>
      <c r="H87" s="112"/>
      <c r="I87" s="113"/>
      <c r="J87" s="112"/>
      <c r="K87" s="113"/>
      <c r="L87" s="114">
        <v>1098</v>
      </c>
      <c r="M87" s="115">
        <v>296.2</v>
      </c>
      <c r="N87" s="108">
        <v>6478.7</v>
      </c>
      <c r="O87" s="132"/>
    </row>
    <row r="88" spans="1:15" s="67" customFormat="1" ht="18.95" hidden="1" customHeight="1" x14ac:dyDescent="0.2">
      <c r="A88" s="126" t="s">
        <v>180</v>
      </c>
      <c r="B88" s="105">
        <v>233.2</v>
      </c>
      <c r="C88" s="107">
        <v>6802.1</v>
      </c>
      <c r="D88" s="105">
        <v>0.7</v>
      </c>
      <c r="E88" s="107">
        <v>33</v>
      </c>
      <c r="F88" s="105">
        <v>115.95508600000001</v>
      </c>
      <c r="G88" s="107">
        <v>5641.5999999999995</v>
      </c>
      <c r="H88" s="112"/>
      <c r="I88" s="113"/>
      <c r="J88" s="112"/>
      <c r="K88" s="113"/>
      <c r="L88" s="114">
        <v>2484.8459999999995</v>
      </c>
      <c r="M88" s="115">
        <v>627.20000000000005</v>
      </c>
      <c r="N88" s="108">
        <v>13103.9</v>
      </c>
      <c r="O88" s="132"/>
    </row>
    <row r="89" spans="1:15" s="67" customFormat="1" ht="18.95" hidden="1" customHeight="1" x14ac:dyDescent="0.2">
      <c r="A89" s="126" t="s">
        <v>181</v>
      </c>
      <c r="B89" s="105">
        <v>5.3</v>
      </c>
      <c r="C89" s="107">
        <v>159.1</v>
      </c>
      <c r="D89" s="105">
        <v>3.2</v>
      </c>
      <c r="E89" s="107">
        <v>141</v>
      </c>
      <c r="F89" s="105">
        <v>131.21678700000001</v>
      </c>
      <c r="G89" s="107">
        <v>7282.4013100000002</v>
      </c>
      <c r="H89" s="112"/>
      <c r="I89" s="113"/>
      <c r="J89" s="112"/>
      <c r="K89" s="113"/>
      <c r="L89" s="114">
        <v>974</v>
      </c>
      <c r="M89" s="115">
        <v>238.9</v>
      </c>
      <c r="N89" s="108">
        <v>7821.4013100000002</v>
      </c>
      <c r="O89" s="132"/>
    </row>
    <row r="90" spans="1:15" s="67" customFormat="1" ht="18.95" hidden="1" customHeight="1" x14ac:dyDescent="0.2">
      <c r="A90" s="126" t="s">
        <v>182</v>
      </c>
      <c r="B90" s="105">
        <v>219.9</v>
      </c>
      <c r="C90" s="107">
        <v>6110.3</v>
      </c>
      <c r="D90" s="105">
        <v>3</v>
      </c>
      <c r="E90" s="107">
        <v>147</v>
      </c>
      <c r="F90" s="105">
        <v>127.845371</v>
      </c>
      <c r="G90" s="107">
        <v>7087.97397</v>
      </c>
      <c r="H90" s="112"/>
      <c r="I90" s="113"/>
      <c r="J90" s="112"/>
      <c r="K90" s="113"/>
      <c r="L90" s="114">
        <v>3024</v>
      </c>
      <c r="M90" s="115">
        <v>667</v>
      </c>
      <c r="N90" s="108">
        <v>14012.27397</v>
      </c>
      <c r="O90" s="132"/>
    </row>
    <row r="91" spans="1:15" s="67" customFormat="1" ht="18.95" hidden="1" customHeight="1" x14ac:dyDescent="0.2">
      <c r="A91" s="126" t="s">
        <v>183</v>
      </c>
      <c r="B91" s="105">
        <v>4</v>
      </c>
      <c r="C91" s="107">
        <v>115.2</v>
      </c>
      <c r="D91" s="105">
        <v>3.75</v>
      </c>
      <c r="E91" s="107">
        <v>188</v>
      </c>
      <c r="F91" s="105">
        <v>176.45423500000001</v>
      </c>
      <c r="G91" s="107">
        <v>9745.0285500000009</v>
      </c>
      <c r="H91" s="112"/>
      <c r="I91" s="113"/>
      <c r="J91" s="112"/>
      <c r="K91" s="113"/>
      <c r="L91" s="114">
        <v>3748</v>
      </c>
      <c r="M91" s="115">
        <v>814.7</v>
      </c>
      <c r="N91" s="108">
        <v>10862.928550000002</v>
      </c>
      <c r="O91" s="132"/>
    </row>
    <row r="92" spans="1:15" s="67" customFormat="1" ht="18.95" hidden="1" customHeight="1" x14ac:dyDescent="0.2">
      <c r="A92" s="126" t="s">
        <v>184</v>
      </c>
      <c r="B92" s="105">
        <v>4</v>
      </c>
      <c r="C92" s="107">
        <v>127</v>
      </c>
      <c r="D92" s="105">
        <v>5.2</v>
      </c>
      <c r="E92" s="107">
        <v>272.89999999999998</v>
      </c>
      <c r="F92" s="105">
        <v>226.84816799999999</v>
      </c>
      <c r="G92" s="107">
        <v>13364.7</v>
      </c>
      <c r="H92" s="112"/>
      <c r="I92" s="113"/>
      <c r="J92" s="112"/>
      <c r="K92" s="113"/>
      <c r="L92" s="114">
        <v>3054</v>
      </c>
      <c r="M92" s="115">
        <v>771.4</v>
      </c>
      <c r="N92" s="108">
        <v>14536</v>
      </c>
      <c r="O92" s="132"/>
    </row>
    <row r="93" spans="1:15" s="67" customFormat="1" ht="18.95" hidden="1" customHeight="1" x14ac:dyDescent="0.2">
      <c r="A93" s="126" t="s">
        <v>185</v>
      </c>
      <c r="B93" s="105">
        <v>236.2</v>
      </c>
      <c r="C93" s="107">
        <v>7008.6</v>
      </c>
      <c r="D93" s="105">
        <v>9.5</v>
      </c>
      <c r="E93" s="107">
        <v>519.5</v>
      </c>
      <c r="F93" s="105">
        <v>238.4</v>
      </c>
      <c r="G93" s="107">
        <v>13344.3</v>
      </c>
      <c r="H93" s="112"/>
      <c r="I93" s="113"/>
      <c r="J93" s="112"/>
      <c r="K93" s="113"/>
      <c r="L93" s="114">
        <v>3435</v>
      </c>
      <c r="M93" s="115">
        <v>627.30399999999997</v>
      </c>
      <c r="N93" s="108">
        <v>21499.7</v>
      </c>
      <c r="O93" s="132"/>
    </row>
    <row r="94" spans="1:15" s="67" customFormat="1" ht="18.95" hidden="1" customHeight="1" x14ac:dyDescent="0.2">
      <c r="A94" s="126" t="s">
        <v>186</v>
      </c>
      <c r="B94" s="105">
        <v>3.3</v>
      </c>
      <c r="C94" s="107">
        <v>109.2</v>
      </c>
      <c r="D94" s="105">
        <v>8.6999999999999993</v>
      </c>
      <c r="E94" s="107">
        <v>479</v>
      </c>
      <c r="F94" s="105">
        <v>214.95013999</v>
      </c>
      <c r="G94" s="107">
        <v>12594.7</v>
      </c>
      <c r="H94" s="112"/>
      <c r="I94" s="113"/>
      <c r="J94" s="112"/>
      <c r="K94" s="113"/>
      <c r="L94" s="114">
        <v>2606.0579999999995</v>
      </c>
      <c r="M94" s="115">
        <v>686.3</v>
      </c>
      <c r="N94" s="108">
        <v>13869.2</v>
      </c>
      <c r="O94" s="132"/>
    </row>
    <row r="95" spans="1:15" s="67" customFormat="1" ht="18.95" hidden="1" customHeight="1" x14ac:dyDescent="0.2">
      <c r="A95" s="126" t="s">
        <v>187</v>
      </c>
      <c r="B95" s="105">
        <v>235.2</v>
      </c>
      <c r="C95" s="107">
        <v>8296</v>
      </c>
      <c r="D95" s="105">
        <v>0.2</v>
      </c>
      <c r="E95" s="107">
        <v>10</v>
      </c>
      <c r="F95" s="105">
        <v>230.6</v>
      </c>
      <c r="G95" s="107">
        <v>14614.2</v>
      </c>
      <c r="H95" s="112"/>
      <c r="I95" s="113"/>
      <c r="J95" s="112"/>
      <c r="K95" s="113"/>
      <c r="L95" s="114">
        <v>596</v>
      </c>
      <c r="M95" s="115">
        <v>148</v>
      </c>
      <c r="N95" s="108">
        <v>23068.2</v>
      </c>
      <c r="O95" s="132"/>
    </row>
    <row r="96" spans="1:15" s="67" customFormat="1" ht="18.95" hidden="1" customHeight="1" x14ac:dyDescent="0.2">
      <c r="A96" s="126" t="s">
        <v>188</v>
      </c>
      <c r="B96" s="105">
        <v>7.3</v>
      </c>
      <c r="C96" s="107">
        <v>266</v>
      </c>
      <c r="D96" s="105">
        <v>2.2000000000000002</v>
      </c>
      <c r="E96" s="107">
        <v>123</v>
      </c>
      <c r="F96" s="105">
        <v>216.5</v>
      </c>
      <c r="G96" s="107">
        <v>13753.3</v>
      </c>
      <c r="H96" s="112"/>
      <c r="I96" s="113"/>
      <c r="J96" s="112"/>
      <c r="K96" s="113"/>
      <c r="L96" s="114">
        <v>1001</v>
      </c>
      <c r="M96" s="115">
        <v>292</v>
      </c>
      <c r="N96" s="108">
        <v>14434.3</v>
      </c>
      <c r="O96" s="132"/>
    </row>
    <row r="97" spans="1:15" s="67" customFormat="1" ht="18.95" hidden="1" customHeight="1" x14ac:dyDescent="0.2">
      <c r="A97" s="126" t="s">
        <v>189</v>
      </c>
      <c r="B97" s="105">
        <v>231.6</v>
      </c>
      <c r="C97" s="107">
        <v>6804</v>
      </c>
      <c r="D97" s="105">
        <v>9.9999999999999995E-8</v>
      </c>
      <c r="E97" s="107">
        <v>1E-8</v>
      </c>
      <c r="F97" s="105">
        <v>213.6</v>
      </c>
      <c r="G97" s="107">
        <v>13423.4</v>
      </c>
      <c r="H97" s="112"/>
      <c r="I97" s="113"/>
      <c r="J97" s="112"/>
      <c r="K97" s="113"/>
      <c r="L97" s="114">
        <v>1146</v>
      </c>
      <c r="M97" s="115">
        <v>316</v>
      </c>
      <c r="N97" s="108">
        <v>20543.400000000001</v>
      </c>
      <c r="O97" s="132"/>
    </row>
    <row r="98" spans="1:15" s="67" customFormat="1" ht="18.95" hidden="1" customHeight="1" x14ac:dyDescent="0.2">
      <c r="A98" s="126"/>
      <c r="B98" s="105"/>
      <c r="C98" s="107"/>
      <c r="D98" s="105"/>
      <c r="E98" s="107"/>
      <c r="F98" s="105"/>
      <c r="G98" s="107"/>
      <c r="H98" s="112"/>
      <c r="I98" s="113"/>
      <c r="J98" s="112"/>
      <c r="K98" s="113"/>
      <c r="L98" s="114"/>
      <c r="M98" s="115"/>
      <c r="N98" s="108"/>
      <c r="O98" s="132"/>
    </row>
    <row r="99" spans="1:15" s="67" customFormat="1" ht="18.95" hidden="1" customHeight="1" x14ac:dyDescent="0.2">
      <c r="A99" s="126" t="s">
        <v>192</v>
      </c>
      <c r="B99" s="105">
        <v>1606.1999999999998</v>
      </c>
      <c r="C99" s="107">
        <v>47338.9</v>
      </c>
      <c r="D99" s="105">
        <v>34.822999999999993</v>
      </c>
      <c r="E99" s="107">
        <v>28.2</v>
      </c>
      <c r="F99" s="105">
        <v>3882.5286226046733</v>
      </c>
      <c r="G99" s="107">
        <v>236894.08000000002</v>
      </c>
      <c r="H99" s="112"/>
      <c r="I99" s="113"/>
      <c r="J99" s="112"/>
      <c r="K99" s="113"/>
      <c r="L99" s="110">
        <v>20063.786499999998</v>
      </c>
      <c r="M99" s="133">
        <v>5061.6000000000004</v>
      </c>
      <c r="N99" s="108">
        <v>289322.78000000003</v>
      </c>
      <c r="O99" s="132"/>
    </row>
    <row r="100" spans="1:15" s="67" customFormat="1" ht="18.95" hidden="1" customHeight="1" x14ac:dyDescent="0.2">
      <c r="A100" s="126" t="s">
        <v>178</v>
      </c>
      <c r="B100" s="105">
        <v>221.4</v>
      </c>
      <c r="C100" s="107">
        <v>6404</v>
      </c>
      <c r="D100" s="105">
        <v>0.02</v>
      </c>
      <c r="E100" s="107">
        <v>0.1</v>
      </c>
      <c r="F100" s="105">
        <v>215.1</v>
      </c>
      <c r="G100" s="107">
        <v>14016.5</v>
      </c>
      <c r="H100" s="112"/>
      <c r="I100" s="113"/>
      <c r="J100" s="112"/>
      <c r="K100" s="113"/>
      <c r="L100" s="114">
        <v>2738</v>
      </c>
      <c r="M100" s="115">
        <v>819.1</v>
      </c>
      <c r="N100" s="108">
        <v>21240</v>
      </c>
      <c r="O100" s="132"/>
    </row>
    <row r="101" spans="1:15" s="67" customFormat="1" ht="18.95" hidden="1" customHeight="1" x14ac:dyDescent="0.2">
      <c r="A101" s="126" t="s">
        <v>179</v>
      </c>
      <c r="B101" s="105">
        <v>233.5</v>
      </c>
      <c r="C101" s="107">
        <v>6848.3</v>
      </c>
      <c r="D101" s="105">
        <v>4.3</v>
      </c>
      <c r="E101" s="107">
        <v>13.5</v>
      </c>
      <c r="F101" s="105">
        <v>236.3</v>
      </c>
      <c r="G101" s="107">
        <v>15788.6</v>
      </c>
      <c r="H101" s="112"/>
      <c r="I101" s="113"/>
      <c r="J101" s="112"/>
      <c r="K101" s="113"/>
      <c r="L101" s="114">
        <v>1364.6579999999999</v>
      </c>
      <c r="M101" s="115">
        <v>438.1</v>
      </c>
      <c r="N101" s="108">
        <v>23088.5</v>
      </c>
      <c r="O101" s="132"/>
    </row>
    <row r="102" spans="1:15" s="67" customFormat="1" ht="18.95" hidden="1" customHeight="1" x14ac:dyDescent="0.2">
      <c r="A102" s="126" t="s">
        <v>180</v>
      </c>
      <c r="B102" s="105">
        <v>20.6</v>
      </c>
      <c r="C102" s="107">
        <v>936.5</v>
      </c>
      <c r="D102" s="105"/>
      <c r="E102" s="107"/>
      <c r="F102" s="105">
        <v>266.36211900000001</v>
      </c>
      <c r="G102" s="107">
        <v>17816.7</v>
      </c>
      <c r="H102" s="112"/>
      <c r="I102" s="113"/>
      <c r="J102" s="112"/>
      <c r="K102" s="113"/>
      <c r="L102" s="114">
        <v>1600.1880000000001</v>
      </c>
      <c r="M102" s="115">
        <v>466.8</v>
      </c>
      <c r="N102" s="108">
        <v>19220</v>
      </c>
      <c r="O102" s="132"/>
    </row>
    <row r="103" spans="1:15" s="67" customFormat="1" ht="18.95" hidden="1" customHeight="1" x14ac:dyDescent="0.2">
      <c r="A103" s="126" t="s">
        <v>181</v>
      </c>
      <c r="B103" s="105">
        <v>229.5</v>
      </c>
      <c r="C103" s="107">
        <v>6476.8</v>
      </c>
      <c r="D103" s="105"/>
      <c r="E103" s="107"/>
      <c r="F103" s="105">
        <v>247.72459000000001</v>
      </c>
      <c r="G103" s="107">
        <v>15362.4</v>
      </c>
      <c r="H103" s="112"/>
      <c r="I103" s="113"/>
      <c r="J103" s="112"/>
      <c r="K103" s="113"/>
      <c r="L103" s="114">
        <v>1114.8</v>
      </c>
      <c r="M103" s="115">
        <v>325.2</v>
      </c>
      <c r="N103" s="108">
        <v>22164.400000000001</v>
      </c>
      <c r="O103" s="132"/>
    </row>
    <row r="104" spans="1:15" s="67" customFormat="1" ht="18.95" hidden="1" customHeight="1" x14ac:dyDescent="0.2">
      <c r="A104" s="126" t="s">
        <v>182</v>
      </c>
      <c r="B104" s="105">
        <v>227.1</v>
      </c>
      <c r="C104" s="107">
        <v>6581.3</v>
      </c>
      <c r="D104" s="105"/>
      <c r="E104" s="107"/>
      <c r="F104" s="105">
        <v>334.778571</v>
      </c>
      <c r="G104" s="107">
        <v>21010.128000000001</v>
      </c>
      <c r="H104" s="112"/>
      <c r="I104" s="113"/>
      <c r="J104" s="112"/>
      <c r="K104" s="113"/>
      <c r="L104" s="114">
        <v>1121.3</v>
      </c>
      <c r="M104" s="115">
        <v>327.60000000000002</v>
      </c>
      <c r="N104" s="108">
        <v>27919.027999999998</v>
      </c>
      <c r="O104" s="132"/>
    </row>
    <row r="105" spans="1:15" s="67" customFormat="1" ht="18.95" hidden="1" customHeight="1" x14ac:dyDescent="0.2">
      <c r="A105" s="126" t="s">
        <v>183</v>
      </c>
      <c r="B105" s="105">
        <v>188.8</v>
      </c>
      <c r="C105" s="107">
        <v>4977.6000000000004</v>
      </c>
      <c r="D105" s="105"/>
      <c r="E105" s="107"/>
      <c r="F105" s="105">
        <v>291.7037115316013</v>
      </c>
      <c r="G105" s="107">
        <v>18016.5</v>
      </c>
      <c r="H105" s="112"/>
      <c r="I105" s="113"/>
      <c r="J105" s="112"/>
      <c r="K105" s="113"/>
      <c r="L105" s="114">
        <v>1109.7</v>
      </c>
      <c r="M105" s="115">
        <v>323.7</v>
      </c>
      <c r="N105" s="108">
        <v>23317.800000000003</v>
      </c>
      <c r="O105" s="132"/>
    </row>
    <row r="106" spans="1:15" s="67" customFormat="1" ht="18.95" hidden="1" customHeight="1" x14ac:dyDescent="0.2">
      <c r="A106" s="126" t="s">
        <v>184</v>
      </c>
      <c r="B106" s="105">
        <v>368.6</v>
      </c>
      <c r="C106" s="107">
        <v>11311</v>
      </c>
      <c r="D106" s="105">
        <v>0.2</v>
      </c>
      <c r="E106" s="107">
        <v>7.6</v>
      </c>
      <c r="F106" s="105">
        <v>340.98265549937781</v>
      </c>
      <c r="G106" s="107">
        <v>20031.5</v>
      </c>
      <c r="H106" s="112"/>
      <c r="I106" s="113"/>
      <c r="J106" s="112"/>
      <c r="K106" s="113"/>
      <c r="L106" s="114">
        <v>954.54449999999986</v>
      </c>
      <c r="M106" s="115">
        <v>211.3</v>
      </c>
      <c r="N106" s="108">
        <v>31561.399999999998</v>
      </c>
      <c r="O106" s="132"/>
    </row>
    <row r="107" spans="1:15" s="67" customFormat="1" ht="18.95" hidden="1" customHeight="1" x14ac:dyDescent="0.2">
      <c r="A107" s="126" t="s">
        <v>185</v>
      </c>
      <c r="B107" s="105">
        <v>14.3</v>
      </c>
      <c r="C107" s="107">
        <v>538.6</v>
      </c>
      <c r="D107" s="105"/>
      <c r="E107" s="107"/>
      <c r="F107" s="105">
        <v>366.26349281158309</v>
      </c>
      <c r="G107" s="107">
        <v>21877.3</v>
      </c>
      <c r="H107" s="112"/>
      <c r="I107" s="113"/>
      <c r="J107" s="112"/>
      <c r="K107" s="113"/>
      <c r="L107" s="114">
        <v>1742.4224999999999</v>
      </c>
      <c r="M107" s="115">
        <v>323.5</v>
      </c>
      <c r="N107" s="108">
        <v>22739.399999999998</v>
      </c>
      <c r="O107" s="132"/>
    </row>
    <row r="108" spans="1:15" s="67" customFormat="1" ht="19.5" hidden="1" customHeight="1" x14ac:dyDescent="0.2">
      <c r="A108" s="126" t="s">
        <v>186</v>
      </c>
      <c r="B108" s="105">
        <v>30</v>
      </c>
      <c r="C108" s="107">
        <v>1054.8</v>
      </c>
      <c r="D108" s="105"/>
      <c r="E108" s="107"/>
      <c r="F108" s="105">
        <v>336.37841698351247</v>
      </c>
      <c r="G108" s="107">
        <v>19590.099999999999</v>
      </c>
      <c r="H108" s="112"/>
      <c r="I108" s="113"/>
      <c r="J108" s="112"/>
      <c r="K108" s="113"/>
      <c r="L108" s="114">
        <v>1545.4529999999997</v>
      </c>
      <c r="M108" s="115">
        <v>422.3</v>
      </c>
      <c r="N108" s="108">
        <v>21067.199999999997</v>
      </c>
      <c r="O108" s="132"/>
    </row>
    <row r="109" spans="1:15" s="67" customFormat="1" ht="19.5" hidden="1" customHeight="1" x14ac:dyDescent="0.2">
      <c r="A109" s="126" t="s">
        <v>187</v>
      </c>
      <c r="B109" s="105">
        <v>27.1</v>
      </c>
      <c r="C109" s="107">
        <v>875</v>
      </c>
      <c r="D109" s="105">
        <v>30.302999999999997</v>
      </c>
      <c r="E109" s="107">
        <v>7</v>
      </c>
      <c r="F109" s="105">
        <v>434.80321807389583</v>
      </c>
      <c r="G109" s="107">
        <v>25865</v>
      </c>
      <c r="H109" s="112"/>
      <c r="I109" s="113"/>
      <c r="J109" s="112"/>
      <c r="K109" s="113"/>
      <c r="L109" s="114">
        <v>2303.0279999999998</v>
      </c>
      <c r="M109" s="115">
        <v>605</v>
      </c>
      <c r="N109" s="108">
        <v>27352</v>
      </c>
      <c r="O109" s="132"/>
    </row>
    <row r="110" spans="1:15" s="67" customFormat="1" ht="19.5" hidden="1" customHeight="1" x14ac:dyDescent="0.2">
      <c r="A110" s="126" t="s">
        <v>188</v>
      </c>
      <c r="B110" s="105">
        <v>38.1</v>
      </c>
      <c r="C110" s="107">
        <v>1165</v>
      </c>
      <c r="D110" s="105"/>
      <c r="E110" s="107"/>
      <c r="F110" s="105">
        <v>431.91211873521286</v>
      </c>
      <c r="G110" s="107">
        <v>25332</v>
      </c>
      <c r="H110" s="112"/>
      <c r="I110" s="113"/>
      <c r="J110" s="112"/>
      <c r="K110" s="113"/>
      <c r="L110" s="114">
        <v>2318.1794999999997</v>
      </c>
      <c r="M110" s="115">
        <v>431</v>
      </c>
      <c r="N110" s="108">
        <v>26928</v>
      </c>
      <c r="O110" s="132"/>
    </row>
    <row r="111" spans="1:15" s="67" customFormat="1" ht="19.5" hidden="1" customHeight="1" x14ac:dyDescent="0.2">
      <c r="A111" s="126" t="s">
        <v>189</v>
      </c>
      <c r="B111" s="105">
        <v>7.2</v>
      </c>
      <c r="C111" s="107">
        <v>170</v>
      </c>
      <c r="D111" s="105"/>
      <c r="E111" s="107"/>
      <c r="F111" s="105">
        <v>380.31972896948923</v>
      </c>
      <c r="G111" s="107">
        <v>22187.351999999999</v>
      </c>
      <c r="H111" s="112"/>
      <c r="I111" s="113"/>
      <c r="J111" s="112"/>
      <c r="K111" s="113"/>
      <c r="L111" s="114">
        <v>2151.5129999999999</v>
      </c>
      <c r="M111" s="115">
        <v>368</v>
      </c>
      <c r="N111" s="108">
        <v>22725.351999999999</v>
      </c>
      <c r="O111" s="132"/>
    </row>
    <row r="112" spans="1:15" s="67" customFormat="1" ht="19.5" hidden="1" customHeight="1" x14ac:dyDescent="0.2">
      <c r="A112" s="126"/>
      <c r="B112" s="105"/>
      <c r="C112" s="107"/>
      <c r="D112" s="105"/>
      <c r="E112" s="107"/>
      <c r="F112" s="105"/>
      <c r="G112" s="107"/>
      <c r="H112" s="112"/>
      <c r="I112" s="113"/>
      <c r="J112" s="112"/>
      <c r="K112" s="113"/>
      <c r="L112" s="114"/>
      <c r="M112" s="115"/>
      <c r="N112" s="108"/>
      <c r="O112" s="132"/>
    </row>
    <row r="113" spans="1:15" s="67" customFormat="1" ht="19.5" hidden="1" customHeight="1" x14ac:dyDescent="0.2">
      <c r="A113" s="126" t="s">
        <v>193</v>
      </c>
      <c r="B113" s="105">
        <v>2198.5549900000001</v>
      </c>
      <c r="C113" s="107">
        <v>62337.36</v>
      </c>
      <c r="D113" s="105">
        <v>103.4923934923935</v>
      </c>
      <c r="E113" s="107">
        <v>2940.4</v>
      </c>
      <c r="F113" s="105">
        <v>4912.2674526832379</v>
      </c>
      <c r="G113" s="107">
        <v>265567</v>
      </c>
      <c r="H113" s="112"/>
      <c r="I113" s="113"/>
      <c r="J113" s="112"/>
      <c r="K113" s="113"/>
      <c r="L113" s="110"/>
      <c r="M113" s="133"/>
      <c r="N113" s="108">
        <v>330844.76</v>
      </c>
      <c r="O113" s="132"/>
    </row>
    <row r="114" spans="1:15" s="67" customFormat="1" ht="19.5" hidden="1" customHeight="1" x14ac:dyDescent="0.2">
      <c r="A114" s="126" t="s">
        <v>178</v>
      </c>
      <c r="B114" s="105">
        <v>145.07717</v>
      </c>
      <c r="C114" s="107">
        <v>4239.21</v>
      </c>
      <c r="D114" s="105">
        <v>15.397617397617399</v>
      </c>
      <c r="E114" s="107">
        <v>330.48</v>
      </c>
      <c r="F114" s="105">
        <v>416.51028962359248</v>
      </c>
      <c r="G114" s="107">
        <v>20963.71</v>
      </c>
      <c r="H114" s="112"/>
      <c r="I114" s="113"/>
      <c r="J114" s="112"/>
      <c r="K114" s="113"/>
      <c r="L114" s="110"/>
      <c r="M114" s="115"/>
      <c r="N114" s="108">
        <v>25533.399999999998</v>
      </c>
      <c r="O114" s="132"/>
    </row>
    <row r="115" spans="1:15" s="67" customFormat="1" ht="19.5" hidden="1" customHeight="1" x14ac:dyDescent="0.2">
      <c r="A115" s="126" t="s">
        <v>179</v>
      </c>
      <c r="B115" s="105">
        <v>135.77504999999999</v>
      </c>
      <c r="C115" s="107">
        <v>3940.75</v>
      </c>
      <c r="D115" s="105">
        <v>10.193182193182194</v>
      </c>
      <c r="E115" s="107">
        <v>233.17</v>
      </c>
      <c r="F115" s="105">
        <v>362.92839310433448</v>
      </c>
      <c r="G115" s="107">
        <v>18284.11</v>
      </c>
      <c r="H115" s="112"/>
      <c r="I115" s="113"/>
      <c r="J115" s="112"/>
      <c r="K115" s="113"/>
      <c r="L115" s="114"/>
      <c r="M115" s="115"/>
      <c r="N115" s="108">
        <v>22458.03</v>
      </c>
      <c r="O115" s="132"/>
    </row>
    <row r="116" spans="1:15" s="67" customFormat="1" ht="19.5" hidden="1" customHeight="1" x14ac:dyDescent="0.2">
      <c r="A116" s="126" t="s">
        <v>180</v>
      </c>
      <c r="B116" s="105">
        <v>169.98579000000001</v>
      </c>
      <c r="C116" s="107">
        <v>4934.1000000000004</v>
      </c>
      <c r="D116" s="105">
        <v>2.6730026730026735</v>
      </c>
      <c r="E116" s="107">
        <v>59.93</v>
      </c>
      <c r="F116" s="105">
        <v>386.03028728126401</v>
      </c>
      <c r="G116" s="107">
        <v>19502.509999999998</v>
      </c>
      <c r="H116" s="112"/>
      <c r="I116" s="113"/>
      <c r="J116" s="112"/>
      <c r="K116" s="113"/>
      <c r="L116" s="114"/>
      <c r="M116" s="115"/>
      <c r="N116" s="108">
        <v>24496.54</v>
      </c>
      <c r="O116" s="132"/>
    </row>
    <row r="117" spans="1:15" s="67" customFormat="1" ht="19.5" hidden="1" customHeight="1" x14ac:dyDescent="0.2">
      <c r="A117" s="126" t="s">
        <v>181</v>
      </c>
      <c r="B117" s="105">
        <v>0</v>
      </c>
      <c r="C117" s="107">
        <v>0</v>
      </c>
      <c r="D117" s="105">
        <v>6.7873147873147879</v>
      </c>
      <c r="E117" s="107">
        <v>184.13</v>
      </c>
      <c r="F117" s="105">
        <v>394.74492716836556</v>
      </c>
      <c r="G117" s="107">
        <v>19412.59</v>
      </c>
      <c r="H117" s="112"/>
      <c r="I117" s="113"/>
      <c r="J117" s="112"/>
      <c r="K117" s="113"/>
      <c r="L117" s="114"/>
      <c r="M117" s="115"/>
      <c r="N117" s="108">
        <v>19596.72</v>
      </c>
      <c r="O117" s="132"/>
    </row>
    <row r="118" spans="1:15" s="67" customFormat="1" ht="19.5" hidden="1" customHeight="1" x14ac:dyDescent="0.2">
      <c r="A118" s="126" t="s">
        <v>182</v>
      </c>
      <c r="B118" s="105">
        <v>310.59206999999998</v>
      </c>
      <c r="C118" s="107">
        <v>8799.3700000000008</v>
      </c>
      <c r="D118" s="105">
        <v>7.3226413226413234</v>
      </c>
      <c r="E118" s="107">
        <v>210.04</v>
      </c>
      <c r="F118" s="105">
        <v>373.5957284899236</v>
      </c>
      <c r="G118" s="107">
        <v>18607.259999999998</v>
      </c>
      <c r="H118" s="112"/>
      <c r="I118" s="113"/>
      <c r="J118" s="112"/>
      <c r="K118" s="113"/>
      <c r="L118" s="114"/>
      <c r="M118" s="115"/>
      <c r="N118" s="108">
        <v>27616.67</v>
      </c>
      <c r="O118" s="132"/>
    </row>
    <row r="119" spans="1:15" s="67" customFormat="1" ht="19.5" hidden="1" customHeight="1" x14ac:dyDescent="0.2">
      <c r="A119" s="126" t="s">
        <v>183</v>
      </c>
      <c r="B119" s="105">
        <v>194.37221</v>
      </c>
      <c r="C119" s="107">
        <v>5210.3</v>
      </c>
      <c r="D119" s="105">
        <v>11.675609675609676</v>
      </c>
      <c r="E119" s="107">
        <v>349.58</v>
      </c>
      <c r="F119" s="105">
        <v>395.34098633662489</v>
      </c>
      <c r="G119" s="107">
        <v>19755.14</v>
      </c>
      <c r="H119" s="112"/>
      <c r="I119" s="113"/>
      <c r="J119" s="112"/>
      <c r="K119" s="113"/>
      <c r="L119" s="114"/>
      <c r="M119" s="115"/>
      <c r="N119" s="108">
        <v>25315.02</v>
      </c>
      <c r="O119" s="132"/>
    </row>
    <row r="120" spans="1:15" s="67" customFormat="1" ht="19.5" hidden="1" customHeight="1" x14ac:dyDescent="0.2">
      <c r="A120" s="126" t="s">
        <v>184</v>
      </c>
      <c r="B120" s="105">
        <v>218.62522000000001</v>
      </c>
      <c r="C120" s="107">
        <v>5133.05</v>
      </c>
      <c r="D120" s="105">
        <v>4.2170742170742184</v>
      </c>
      <c r="E120" s="107">
        <v>124.48</v>
      </c>
      <c r="F120" s="105">
        <v>414.38118326438018</v>
      </c>
      <c r="G120" s="107">
        <v>22807.58</v>
      </c>
      <c r="H120" s="112"/>
      <c r="I120" s="113"/>
      <c r="J120" s="112"/>
      <c r="K120" s="113"/>
      <c r="L120" s="114"/>
      <c r="M120" s="115"/>
      <c r="N120" s="108">
        <v>28065.11</v>
      </c>
      <c r="O120" s="132"/>
    </row>
    <row r="121" spans="1:15" s="67" customFormat="1" ht="19.5" hidden="1" customHeight="1" x14ac:dyDescent="0.2">
      <c r="A121" s="126" t="s">
        <v>185</v>
      </c>
      <c r="B121" s="105">
        <v>231.00022999999999</v>
      </c>
      <c r="C121" s="107">
        <v>6808.2</v>
      </c>
      <c r="D121" s="105">
        <v>9.4164934164934184</v>
      </c>
      <c r="E121" s="107">
        <v>275.04000000000002</v>
      </c>
      <c r="F121" s="105">
        <v>449.1669697931938</v>
      </c>
      <c r="G121" s="107">
        <v>24360.11</v>
      </c>
      <c r="H121" s="112"/>
      <c r="I121" s="113"/>
      <c r="J121" s="112"/>
      <c r="K121" s="113"/>
      <c r="L121" s="114"/>
      <c r="M121" s="115"/>
      <c r="N121" s="108">
        <v>31443.350000000002</v>
      </c>
      <c r="O121" s="132"/>
    </row>
    <row r="122" spans="1:15" s="67" customFormat="1" ht="19.5" hidden="1" customHeight="1" x14ac:dyDescent="0.2">
      <c r="A122" s="126" t="s">
        <v>186</v>
      </c>
      <c r="B122" s="105">
        <v>223.88297</v>
      </c>
      <c r="C122" s="107">
        <v>6598.44</v>
      </c>
      <c r="D122" s="105">
        <v>8.4064284064284056</v>
      </c>
      <c r="E122" s="107">
        <v>253.03</v>
      </c>
      <c r="F122" s="105">
        <v>455.94250602982515</v>
      </c>
      <c r="G122" s="107">
        <v>25429.5</v>
      </c>
      <c r="H122" s="112"/>
      <c r="I122" s="113"/>
      <c r="J122" s="112"/>
      <c r="K122" s="113"/>
      <c r="L122" s="114"/>
      <c r="M122" s="115"/>
      <c r="N122" s="108">
        <v>32280.969999999998</v>
      </c>
      <c r="O122" s="132"/>
    </row>
    <row r="123" spans="1:15" s="67" customFormat="1" ht="19.5" hidden="1" customHeight="1" x14ac:dyDescent="0.2">
      <c r="A123" s="126" t="s">
        <v>187</v>
      </c>
      <c r="B123" s="105">
        <v>216.7276</v>
      </c>
      <c r="C123" s="107">
        <v>6348.38</v>
      </c>
      <c r="D123" s="105">
        <v>12.389268389268389</v>
      </c>
      <c r="E123" s="107">
        <v>398.41</v>
      </c>
      <c r="F123" s="105">
        <v>440.04230915756989</v>
      </c>
      <c r="G123" s="107">
        <v>26711.51</v>
      </c>
      <c r="H123" s="112"/>
      <c r="I123" s="113"/>
      <c r="J123" s="112"/>
      <c r="K123" s="113"/>
      <c r="L123" s="114"/>
      <c r="M123" s="115"/>
      <c r="N123" s="108">
        <v>33458.299999999996</v>
      </c>
      <c r="O123" s="132"/>
    </row>
    <row r="124" spans="1:15" s="67" customFormat="1" ht="19.5" hidden="1" customHeight="1" x14ac:dyDescent="0.2">
      <c r="A124" s="126" t="s">
        <v>188</v>
      </c>
      <c r="B124" s="105">
        <v>141.32504</v>
      </c>
      <c r="C124" s="107">
        <v>4134.76</v>
      </c>
      <c r="D124" s="105">
        <v>7.4134574134574152</v>
      </c>
      <c r="E124" s="107">
        <v>260.02</v>
      </c>
      <c r="F124" s="105">
        <v>419.14172803244463</v>
      </c>
      <c r="G124" s="107">
        <v>25326.400000000001</v>
      </c>
      <c r="H124" s="112"/>
      <c r="I124" s="113"/>
      <c r="J124" s="112"/>
      <c r="K124" s="113"/>
      <c r="L124" s="114"/>
      <c r="M124" s="115"/>
      <c r="N124" s="108">
        <v>29721.18</v>
      </c>
      <c r="O124" s="132"/>
    </row>
    <row r="125" spans="1:15" s="67" customFormat="1" ht="19.5" hidden="1" customHeight="1" x14ac:dyDescent="0.2">
      <c r="A125" s="126" t="s">
        <v>189</v>
      </c>
      <c r="B125" s="105">
        <v>211.19164000000001</v>
      </c>
      <c r="C125" s="107">
        <v>6190.8</v>
      </c>
      <c r="D125" s="105">
        <v>7.6003036003036</v>
      </c>
      <c r="E125" s="107">
        <v>262.08999999999997</v>
      </c>
      <c r="F125" s="105">
        <v>404.44214440171885</v>
      </c>
      <c r="G125" s="107">
        <v>24406.58</v>
      </c>
      <c r="H125" s="112"/>
      <c r="I125" s="113"/>
      <c r="J125" s="112"/>
      <c r="K125" s="113"/>
      <c r="L125" s="114"/>
      <c r="M125" s="115"/>
      <c r="N125" s="108">
        <v>30859.47</v>
      </c>
      <c r="O125" s="132"/>
    </row>
    <row r="126" spans="1:15" s="67" customFormat="1" ht="19.5" hidden="1" customHeight="1" x14ac:dyDescent="0.2">
      <c r="A126" s="126"/>
      <c r="B126" s="105"/>
      <c r="C126" s="107"/>
      <c r="D126" s="105"/>
      <c r="E126" s="107"/>
      <c r="F126" s="105"/>
      <c r="G126" s="107"/>
      <c r="H126" s="112"/>
      <c r="I126" s="113"/>
      <c r="J126" s="112"/>
      <c r="K126" s="113"/>
      <c r="L126" s="114"/>
      <c r="M126" s="115"/>
      <c r="N126" s="108"/>
      <c r="O126" s="132"/>
    </row>
    <row r="127" spans="1:15" s="67" customFormat="1" ht="19.5" hidden="1" customHeight="1" x14ac:dyDescent="0.2">
      <c r="A127" s="126" t="s">
        <v>194</v>
      </c>
      <c r="B127" s="105">
        <v>2912.8863599999995</v>
      </c>
      <c r="C127" s="107">
        <v>95815.822999999989</v>
      </c>
      <c r="D127" s="105">
        <v>134.13699633699636</v>
      </c>
      <c r="E127" s="107">
        <v>5486.2500000000009</v>
      </c>
      <c r="F127" s="105">
        <v>5549.4396958869311</v>
      </c>
      <c r="G127" s="107">
        <v>389562.08199999999</v>
      </c>
      <c r="H127" s="112"/>
      <c r="I127" s="113"/>
      <c r="J127" s="112"/>
      <c r="K127" s="113"/>
      <c r="L127" s="110"/>
      <c r="M127" s="133"/>
      <c r="N127" s="108">
        <v>490864.15499999997</v>
      </c>
      <c r="O127" s="132"/>
    </row>
    <row r="128" spans="1:15" s="67" customFormat="1" ht="19.5" hidden="1" customHeight="1" x14ac:dyDescent="0.2">
      <c r="A128" s="126" t="s">
        <v>178</v>
      </c>
      <c r="B128" s="105">
        <v>220.59700000000001</v>
      </c>
      <c r="C128" s="107">
        <v>7458.442</v>
      </c>
      <c r="D128" s="105">
        <v>16.589380589380589</v>
      </c>
      <c r="E128" s="107">
        <v>556.54</v>
      </c>
      <c r="F128" s="105">
        <v>410.18529483238501</v>
      </c>
      <c r="G128" s="107">
        <v>25593.583999999999</v>
      </c>
      <c r="H128" s="112"/>
      <c r="I128" s="113"/>
      <c r="J128" s="112"/>
      <c r="K128" s="113"/>
      <c r="L128" s="110"/>
      <c r="M128" s="115"/>
      <c r="N128" s="108">
        <v>33608.565999999999</v>
      </c>
      <c r="O128" s="132"/>
    </row>
    <row r="129" spans="1:15" s="67" customFormat="1" ht="19.5" hidden="1" customHeight="1" x14ac:dyDescent="0.2">
      <c r="A129" s="126" t="s">
        <v>179</v>
      </c>
      <c r="B129" s="105">
        <v>230.19890000000001</v>
      </c>
      <c r="C129" s="107">
        <v>8874.4</v>
      </c>
      <c r="D129" s="105">
        <v>6.3960663960663977</v>
      </c>
      <c r="E129" s="107">
        <v>290.52</v>
      </c>
      <c r="F129" s="105">
        <v>355.72343941940608</v>
      </c>
      <c r="G129" s="107">
        <v>21990.352999999999</v>
      </c>
      <c r="H129" s="112"/>
      <c r="I129" s="113"/>
      <c r="J129" s="112"/>
      <c r="K129" s="113"/>
      <c r="L129" s="114"/>
      <c r="M129" s="115"/>
      <c r="N129" s="108">
        <v>31155.273000000001</v>
      </c>
      <c r="O129" s="132"/>
    </row>
    <row r="130" spans="1:15" s="67" customFormat="1" ht="19.5" hidden="1" customHeight="1" x14ac:dyDescent="0.2">
      <c r="A130" s="126" t="s">
        <v>180</v>
      </c>
      <c r="B130" s="105">
        <v>230.30679000000001</v>
      </c>
      <c r="C130" s="107">
        <v>8490.1</v>
      </c>
      <c r="D130" s="105">
        <v>4.2669042669042678</v>
      </c>
      <c r="E130" s="107">
        <v>185.73</v>
      </c>
      <c r="F130" s="105">
        <v>400.38547936437499</v>
      </c>
      <c r="G130" s="107">
        <v>24864.545999999998</v>
      </c>
      <c r="H130" s="112"/>
      <c r="I130" s="113"/>
      <c r="J130" s="112"/>
      <c r="K130" s="113"/>
      <c r="L130" s="114"/>
      <c r="M130" s="115"/>
      <c r="N130" s="108">
        <v>33540.375999999997</v>
      </c>
      <c r="O130" s="132"/>
    </row>
    <row r="131" spans="1:15" s="67" customFormat="1" ht="19.5" hidden="1" customHeight="1" x14ac:dyDescent="0.2">
      <c r="A131" s="126" t="s">
        <v>181</v>
      </c>
      <c r="B131" s="105">
        <v>231.60167999999999</v>
      </c>
      <c r="C131" s="107">
        <v>6701.6</v>
      </c>
      <c r="D131" s="105">
        <v>14.246312246312247</v>
      </c>
      <c r="E131" s="107">
        <v>636.24</v>
      </c>
      <c r="F131" s="105">
        <v>408.1557965012658</v>
      </c>
      <c r="G131" s="107">
        <v>29522.623</v>
      </c>
      <c r="H131" s="112"/>
      <c r="I131" s="113"/>
      <c r="J131" s="112"/>
      <c r="K131" s="113"/>
      <c r="L131" s="114"/>
      <c r="M131" s="115"/>
      <c r="N131" s="108">
        <v>36860.463000000003</v>
      </c>
      <c r="O131" s="132"/>
    </row>
    <row r="132" spans="1:15" s="67" customFormat="1" ht="19.5" hidden="1" customHeight="1" x14ac:dyDescent="0.2">
      <c r="A132" s="126" t="s">
        <v>182</v>
      </c>
      <c r="B132" s="105">
        <v>237.01284000000001</v>
      </c>
      <c r="C132" s="107">
        <v>7074.6210000000001</v>
      </c>
      <c r="D132" s="105">
        <v>15.17968517968518</v>
      </c>
      <c r="E132" s="107">
        <v>589.92999999999995</v>
      </c>
      <c r="F132" s="105">
        <v>452.00724926877274</v>
      </c>
      <c r="G132" s="107">
        <v>32052.574000000001</v>
      </c>
      <c r="H132" s="112"/>
      <c r="I132" s="113"/>
      <c r="J132" s="112"/>
      <c r="K132" s="113"/>
      <c r="L132" s="114"/>
      <c r="M132" s="115"/>
      <c r="N132" s="108">
        <v>39717.125</v>
      </c>
      <c r="O132" s="132"/>
    </row>
    <row r="133" spans="1:15" s="67" customFormat="1" ht="19.5" hidden="1" customHeight="1" x14ac:dyDescent="0.2">
      <c r="A133" s="126" t="s">
        <v>183</v>
      </c>
      <c r="B133" s="105">
        <v>440.29199999999997</v>
      </c>
      <c r="C133" s="107">
        <v>13518.26</v>
      </c>
      <c r="D133" s="105">
        <v>7.6932976932976924</v>
      </c>
      <c r="E133" s="107">
        <v>305.43</v>
      </c>
      <c r="F133" s="105">
        <v>462.42210809222951</v>
      </c>
      <c r="G133" s="107">
        <v>34617.466</v>
      </c>
      <c r="H133" s="112"/>
      <c r="I133" s="113"/>
      <c r="J133" s="112"/>
      <c r="K133" s="113"/>
      <c r="L133" s="114"/>
      <c r="M133" s="115"/>
      <c r="N133" s="108">
        <v>48441.156000000003</v>
      </c>
      <c r="O133" s="132"/>
    </row>
    <row r="134" spans="1:15" s="67" customFormat="1" ht="19.5" hidden="1" customHeight="1" x14ac:dyDescent="0.2">
      <c r="A134" s="126" t="s">
        <v>184</v>
      </c>
      <c r="B134" s="105">
        <v>233.70375000000001</v>
      </c>
      <c r="C134" s="107">
        <v>7114.1</v>
      </c>
      <c r="D134" s="105">
        <v>13.495693495693496</v>
      </c>
      <c r="E134" s="107">
        <v>543.13</v>
      </c>
      <c r="F134" s="105">
        <v>485.55860484890309</v>
      </c>
      <c r="G134" s="107">
        <v>35207.807000000001</v>
      </c>
      <c r="H134" s="112"/>
      <c r="I134" s="113"/>
      <c r="J134" s="112"/>
      <c r="K134" s="113"/>
      <c r="L134" s="114"/>
      <c r="M134" s="115"/>
      <c r="N134" s="108">
        <v>42865.036999999997</v>
      </c>
      <c r="O134" s="132"/>
    </row>
    <row r="135" spans="1:15" s="67" customFormat="1" ht="19.5" hidden="1" customHeight="1" x14ac:dyDescent="0.2">
      <c r="A135" s="126" t="s">
        <v>185</v>
      </c>
      <c r="B135" s="105">
        <v>142.59350000000001</v>
      </c>
      <c r="C135" s="107">
        <v>4563.7</v>
      </c>
      <c r="D135" s="105">
        <v>13.239613239613242</v>
      </c>
      <c r="E135" s="107">
        <v>518.13</v>
      </c>
      <c r="F135" s="105">
        <v>468.36826976284431</v>
      </c>
      <c r="G135" s="107">
        <v>33335.476000000002</v>
      </c>
      <c r="H135" s="112"/>
      <c r="I135" s="113"/>
      <c r="J135" s="112"/>
      <c r="K135" s="113"/>
      <c r="L135" s="114"/>
      <c r="M135" s="115"/>
      <c r="N135" s="108">
        <v>38417.305999999997</v>
      </c>
      <c r="O135" s="132"/>
    </row>
    <row r="136" spans="1:15" s="67" customFormat="1" ht="19.5" hidden="1" customHeight="1" x14ac:dyDescent="0.2">
      <c r="A136" s="126" t="s">
        <v>186</v>
      </c>
      <c r="B136" s="105">
        <v>452.29379999999998</v>
      </c>
      <c r="C136" s="107">
        <v>14928.5</v>
      </c>
      <c r="D136" s="105">
        <v>2.4116424116424113</v>
      </c>
      <c r="E136" s="107">
        <v>104.4</v>
      </c>
      <c r="F136" s="105">
        <v>449.30730562397252</v>
      </c>
      <c r="G136" s="107">
        <v>31054.553</v>
      </c>
      <c r="H136" s="112"/>
      <c r="I136" s="113"/>
      <c r="J136" s="112"/>
      <c r="K136" s="113"/>
      <c r="L136" s="114"/>
      <c r="M136" s="115"/>
      <c r="N136" s="108">
        <v>46087.453000000001</v>
      </c>
      <c r="O136" s="132"/>
    </row>
    <row r="137" spans="1:15" s="67" customFormat="1" ht="19.5" hidden="1" customHeight="1" x14ac:dyDescent="0.2">
      <c r="A137" s="126" t="s">
        <v>187</v>
      </c>
      <c r="B137" s="105">
        <v>173.21199999999999</v>
      </c>
      <c r="C137" s="107">
        <v>5903.5</v>
      </c>
      <c r="D137" s="105">
        <v>2.2136224136224132</v>
      </c>
      <c r="E137" s="107">
        <v>107.3</v>
      </c>
      <c r="F137" s="105">
        <v>538.99249180652248</v>
      </c>
      <c r="G137" s="107">
        <v>38856.699999999997</v>
      </c>
      <c r="H137" s="112"/>
      <c r="I137" s="113"/>
      <c r="J137" s="112"/>
      <c r="K137" s="113"/>
      <c r="L137" s="114"/>
      <c r="M137" s="115"/>
      <c r="N137" s="108">
        <v>44867.5</v>
      </c>
      <c r="O137" s="132"/>
    </row>
    <row r="138" spans="1:15" s="67" customFormat="1" ht="19.5" hidden="1" customHeight="1" x14ac:dyDescent="0.2">
      <c r="A138" s="126" t="s">
        <v>188</v>
      </c>
      <c r="B138" s="105">
        <v>267.22120000000001</v>
      </c>
      <c r="C138" s="107">
        <v>9123.9</v>
      </c>
      <c r="D138" s="105">
        <v>8.7423687423687451</v>
      </c>
      <c r="E138" s="107">
        <v>400.6</v>
      </c>
      <c r="F138" s="105">
        <v>575.41934107513669</v>
      </c>
      <c r="G138" s="107">
        <v>43173.599999999999</v>
      </c>
      <c r="H138" s="112"/>
      <c r="I138" s="113"/>
      <c r="J138" s="112"/>
      <c r="K138" s="113"/>
      <c r="L138" s="114"/>
      <c r="M138" s="115"/>
      <c r="N138" s="108">
        <v>52698.1</v>
      </c>
      <c r="O138" s="132"/>
    </row>
    <row r="139" spans="1:15" s="67" customFormat="1" ht="19.5" hidden="1" customHeight="1" x14ac:dyDescent="0.2">
      <c r="A139" s="126" t="s">
        <v>189</v>
      </c>
      <c r="B139" s="105">
        <v>53.852899999999998</v>
      </c>
      <c r="C139" s="107">
        <v>2064.6999999999998</v>
      </c>
      <c r="D139" s="105">
        <v>29.662409662409669</v>
      </c>
      <c r="E139" s="107">
        <v>1248.3</v>
      </c>
      <c r="F139" s="105">
        <v>542.9142100109284</v>
      </c>
      <c r="G139" s="107">
        <v>39292.800000000003</v>
      </c>
      <c r="H139" s="112"/>
      <c r="I139" s="113"/>
      <c r="J139" s="112"/>
      <c r="K139" s="113"/>
      <c r="L139" s="114"/>
      <c r="M139" s="115"/>
      <c r="N139" s="108">
        <v>42605.8</v>
      </c>
      <c r="O139" s="132"/>
    </row>
    <row r="140" spans="1:15" s="67" customFormat="1" ht="19.5" hidden="1" customHeight="1" x14ac:dyDescent="0.2">
      <c r="A140" s="109"/>
      <c r="B140" s="105"/>
      <c r="C140" s="107"/>
      <c r="D140" s="105"/>
      <c r="E140" s="107"/>
      <c r="F140" s="107"/>
      <c r="G140" s="107"/>
      <c r="H140" s="107"/>
      <c r="I140" s="105"/>
      <c r="J140" s="105"/>
      <c r="K140" s="105"/>
      <c r="L140" s="110"/>
      <c r="M140" s="111"/>
      <c r="N140" s="108"/>
      <c r="O140" s="132"/>
    </row>
    <row r="141" spans="1:15" s="67" customFormat="1" ht="19.5" hidden="1" customHeight="1" x14ac:dyDescent="0.2">
      <c r="A141" s="109">
        <v>2004</v>
      </c>
      <c r="B141" s="105">
        <v>3829.2870000000003</v>
      </c>
      <c r="C141" s="107">
        <v>171494.31000000003</v>
      </c>
      <c r="D141" s="105">
        <v>1111.9585519585519</v>
      </c>
      <c r="E141" s="107">
        <v>47640.160000000003</v>
      </c>
      <c r="F141" s="107">
        <v>8414.1370999999999</v>
      </c>
      <c r="G141" s="107">
        <v>619720.06999999995</v>
      </c>
      <c r="H141" s="107">
        <v>0</v>
      </c>
      <c r="I141" s="105">
        <v>0</v>
      </c>
      <c r="J141" s="105">
        <v>0</v>
      </c>
      <c r="K141" s="105">
        <v>0</v>
      </c>
      <c r="L141" s="110">
        <v>0</v>
      </c>
      <c r="M141" s="133"/>
      <c r="N141" s="108">
        <v>838854.53999999992</v>
      </c>
      <c r="O141" s="132"/>
    </row>
    <row r="142" spans="1:15" s="67" customFormat="1" ht="19.5" hidden="1" customHeight="1" x14ac:dyDescent="0.2">
      <c r="A142" s="126" t="s">
        <v>178</v>
      </c>
      <c r="B142" s="105">
        <v>312.1465</v>
      </c>
      <c r="C142" s="107">
        <v>11291.6</v>
      </c>
      <c r="D142" s="105">
        <v>14.741774741774742</v>
      </c>
      <c r="E142" s="107">
        <v>733</v>
      </c>
      <c r="F142" s="105">
        <v>509.25959999999998</v>
      </c>
      <c r="G142" s="107">
        <v>36282.050000000003</v>
      </c>
      <c r="H142" s="112"/>
      <c r="I142" s="113"/>
      <c r="J142" s="112"/>
      <c r="K142" s="113"/>
      <c r="L142" s="114"/>
      <c r="M142" s="115"/>
      <c r="N142" s="108">
        <v>48306.65</v>
      </c>
      <c r="O142" s="132"/>
    </row>
    <row r="143" spans="1:15" s="67" customFormat="1" ht="19.5" hidden="1" customHeight="1" x14ac:dyDescent="0.2">
      <c r="A143" s="126" t="s">
        <v>179</v>
      </c>
      <c r="B143" s="105">
        <v>48.991900000000001</v>
      </c>
      <c r="C143" s="107">
        <v>2082.5</v>
      </c>
      <c r="D143" s="105">
        <v>220.36564036564039</v>
      </c>
      <c r="E143" s="107">
        <v>8325.9</v>
      </c>
      <c r="F143" s="105">
        <v>566.65390000000002</v>
      </c>
      <c r="G143" s="107">
        <v>41574.050000000003</v>
      </c>
      <c r="H143" s="112"/>
      <c r="I143" s="113"/>
      <c r="J143" s="112"/>
      <c r="K143" s="113"/>
      <c r="L143" s="114"/>
      <c r="M143" s="115"/>
      <c r="N143" s="108">
        <v>51982.450000000004</v>
      </c>
      <c r="O143" s="132"/>
    </row>
    <row r="144" spans="1:15" s="67" customFormat="1" ht="19.5" hidden="1" customHeight="1" x14ac:dyDescent="0.2">
      <c r="A144" s="126" t="s">
        <v>180</v>
      </c>
      <c r="B144" s="105">
        <v>259.94920000000002</v>
      </c>
      <c r="C144" s="107">
        <v>10880.550000000001</v>
      </c>
      <c r="D144" s="105">
        <v>267.2336072336073</v>
      </c>
      <c r="E144" s="107">
        <v>10088.6</v>
      </c>
      <c r="F144" s="105">
        <v>606.25490000000002</v>
      </c>
      <c r="G144" s="107">
        <v>45812.84</v>
      </c>
      <c r="H144" s="112"/>
      <c r="I144" s="113"/>
      <c r="J144" s="112"/>
      <c r="K144" s="113"/>
      <c r="L144" s="114"/>
      <c r="M144" s="115"/>
      <c r="N144" s="108">
        <v>66781.989999999991</v>
      </c>
      <c r="O144" s="132"/>
    </row>
    <row r="145" spans="1:15" s="67" customFormat="1" ht="19.5" hidden="1" customHeight="1" x14ac:dyDescent="0.2">
      <c r="A145" s="126" t="s">
        <v>181</v>
      </c>
      <c r="B145" s="105">
        <v>48.512700000000002</v>
      </c>
      <c r="C145" s="107">
        <v>2212.4</v>
      </c>
      <c r="D145" s="105">
        <v>236.90591690591694</v>
      </c>
      <c r="E145" s="107">
        <v>9577.0499999999993</v>
      </c>
      <c r="F145" s="105">
        <v>609.31849999999997</v>
      </c>
      <c r="G145" s="107">
        <v>44288.73</v>
      </c>
      <c r="H145" s="112"/>
      <c r="I145" s="113"/>
      <c r="J145" s="112"/>
      <c r="K145" s="113"/>
      <c r="L145" s="114"/>
      <c r="M145" s="115"/>
      <c r="N145" s="108">
        <v>56078.18</v>
      </c>
      <c r="O145" s="132"/>
    </row>
    <row r="146" spans="1:15" s="67" customFormat="1" ht="19.5" hidden="1" customHeight="1" x14ac:dyDescent="0.2">
      <c r="A146" s="126" t="s">
        <v>182</v>
      </c>
      <c r="B146" s="105">
        <v>509.24759999999998</v>
      </c>
      <c r="C146" s="107">
        <v>21554.16</v>
      </c>
      <c r="D146" s="105">
        <v>30.125070125070135</v>
      </c>
      <c r="E146" s="107">
        <v>1409.15</v>
      </c>
      <c r="F146" s="105">
        <v>656.05780000000004</v>
      </c>
      <c r="G146" s="107">
        <v>48019.4</v>
      </c>
      <c r="H146" s="112"/>
      <c r="I146" s="113"/>
      <c r="J146" s="112"/>
      <c r="K146" s="113"/>
      <c r="L146" s="114"/>
      <c r="M146" s="115"/>
      <c r="N146" s="108">
        <v>70982.710000000006</v>
      </c>
      <c r="O146" s="132"/>
    </row>
    <row r="147" spans="1:15" s="67" customFormat="1" ht="19.5" hidden="1" customHeight="1" x14ac:dyDescent="0.2">
      <c r="A147" s="126" t="s">
        <v>183</v>
      </c>
      <c r="B147" s="105">
        <v>492.63900000000001</v>
      </c>
      <c r="C147" s="107">
        <v>22526.400000000001</v>
      </c>
      <c r="D147" s="105">
        <v>37.647097647097652</v>
      </c>
      <c r="E147" s="107">
        <v>1942.56</v>
      </c>
      <c r="F147" s="105">
        <v>731.71460000000002</v>
      </c>
      <c r="G147" s="107">
        <v>52533.599999999999</v>
      </c>
      <c r="H147" s="112"/>
      <c r="I147" s="113"/>
      <c r="J147" s="112"/>
      <c r="K147" s="113"/>
      <c r="L147" s="114"/>
      <c r="M147" s="115"/>
      <c r="N147" s="108">
        <v>77002.559999999998</v>
      </c>
      <c r="O147" s="132"/>
    </row>
    <row r="148" spans="1:15" s="67" customFormat="1" ht="19.5" hidden="1" customHeight="1" x14ac:dyDescent="0.2">
      <c r="A148" s="126" t="s">
        <v>184</v>
      </c>
      <c r="B148" s="105">
        <v>411.14600000000002</v>
      </c>
      <c r="C148" s="107">
        <v>18579.8</v>
      </c>
      <c r="D148" s="105">
        <v>30.003630003630004</v>
      </c>
      <c r="E148" s="107">
        <v>1567.9</v>
      </c>
      <c r="F148" s="105">
        <v>788.1934</v>
      </c>
      <c r="G148" s="107">
        <v>57947.3</v>
      </c>
      <c r="H148" s="112"/>
      <c r="I148" s="113"/>
      <c r="J148" s="112"/>
      <c r="K148" s="113"/>
      <c r="L148" s="114"/>
      <c r="M148" s="115"/>
      <c r="N148" s="108">
        <v>78095</v>
      </c>
      <c r="O148" s="132"/>
    </row>
    <row r="149" spans="1:15" s="67" customFormat="1" ht="19.5" hidden="1" customHeight="1" x14ac:dyDescent="0.2">
      <c r="A149" s="126" t="s">
        <v>185</v>
      </c>
      <c r="B149" s="105">
        <v>130.93510000000001</v>
      </c>
      <c r="C149" s="107">
        <v>6221.1</v>
      </c>
      <c r="D149" s="105">
        <v>50.650430650430657</v>
      </c>
      <c r="E149" s="107">
        <v>2486</v>
      </c>
      <c r="F149" s="105">
        <v>819.32280000000003</v>
      </c>
      <c r="G149" s="107">
        <v>60501.3</v>
      </c>
      <c r="H149" s="112"/>
      <c r="I149" s="113"/>
      <c r="J149" s="112"/>
      <c r="K149" s="113"/>
      <c r="L149" s="114"/>
      <c r="M149" s="115"/>
      <c r="N149" s="108">
        <v>69208.400000000009</v>
      </c>
      <c r="O149" s="132"/>
    </row>
    <row r="150" spans="1:15" s="67" customFormat="1" ht="19.5" hidden="1" customHeight="1" x14ac:dyDescent="0.2">
      <c r="A150" s="126" t="s">
        <v>186</v>
      </c>
      <c r="B150" s="105">
        <v>713.80089999999996</v>
      </c>
      <c r="C150" s="107">
        <v>34453.800000000003</v>
      </c>
      <c r="D150" s="105">
        <v>50.391710391710404</v>
      </c>
      <c r="E150" s="107">
        <v>2531.15</v>
      </c>
      <c r="F150" s="105">
        <v>805.63310000000001</v>
      </c>
      <c r="G150" s="107">
        <v>58858.1</v>
      </c>
      <c r="H150" s="112"/>
      <c r="I150" s="113"/>
      <c r="J150" s="112"/>
      <c r="K150" s="113"/>
      <c r="L150" s="114"/>
      <c r="M150" s="115"/>
      <c r="N150" s="108">
        <v>95843.05</v>
      </c>
      <c r="O150" s="132"/>
    </row>
    <row r="151" spans="1:15" s="67" customFormat="1" ht="19.5" hidden="1" customHeight="1" x14ac:dyDescent="0.2">
      <c r="A151" s="126" t="s">
        <v>187</v>
      </c>
      <c r="B151" s="105">
        <v>352.38350000000003</v>
      </c>
      <c r="C151" s="107">
        <v>16956.5</v>
      </c>
      <c r="D151" s="105">
        <v>56.437976437976438</v>
      </c>
      <c r="E151" s="107">
        <v>2939.9</v>
      </c>
      <c r="F151" s="105">
        <v>816.17460000000005</v>
      </c>
      <c r="G151" s="107">
        <v>61587.7</v>
      </c>
      <c r="H151" s="112"/>
      <c r="I151" s="113"/>
      <c r="J151" s="112"/>
      <c r="K151" s="113"/>
      <c r="L151" s="114"/>
      <c r="M151" s="115"/>
      <c r="N151" s="108">
        <v>81484.100000000006</v>
      </c>
      <c r="O151" s="132"/>
    </row>
    <row r="152" spans="1:15" s="67" customFormat="1" ht="19.5" hidden="1" customHeight="1" x14ac:dyDescent="0.2">
      <c r="A152" s="126" t="s">
        <v>188</v>
      </c>
      <c r="B152" s="105">
        <v>13.6142</v>
      </c>
      <c r="C152" s="107">
        <v>687.2</v>
      </c>
      <c r="D152" s="105">
        <v>54.27977427977428</v>
      </c>
      <c r="E152" s="107">
        <v>2904.6</v>
      </c>
      <c r="F152" s="105">
        <v>750.90340000000003</v>
      </c>
      <c r="G152" s="107">
        <v>56379.8</v>
      </c>
      <c r="H152" s="112"/>
      <c r="I152" s="113"/>
      <c r="J152" s="112"/>
      <c r="K152" s="113"/>
      <c r="L152" s="114"/>
      <c r="M152" s="115"/>
      <c r="N152" s="108">
        <v>59971.6</v>
      </c>
      <c r="O152" s="132"/>
    </row>
    <row r="153" spans="1:15" s="67" customFormat="1" ht="19.5" hidden="1" customHeight="1" x14ac:dyDescent="0.2">
      <c r="A153" s="126" t="s">
        <v>189</v>
      </c>
      <c r="B153" s="105">
        <v>535.92039999999997</v>
      </c>
      <c r="C153" s="107">
        <v>24048.3</v>
      </c>
      <c r="D153" s="105">
        <v>63.175923175923188</v>
      </c>
      <c r="E153" s="107">
        <v>3134.35</v>
      </c>
      <c r="F153" s="105">
        <v>754.65049999999997</v>
      </c>
      <c r="G153" s="107">
        <v>55935.199999999997</v>
      </c>
      <c r="H153" s="112"/>
      <c r="I153" s="113"/>
      <c r="J153" s="112"/>
      <c r="K153" s="113"/>
      <c r="L153" s="114"/>
      <c r="M153" s="115"/>
      <c r="N153" s="108">
        <v>83117.849999999991</v>
      </c>
      <c r="O153" s="132"/>
    </row>
    <row r="154" spans="1:15" s="67" customFormat="1" ht="19.5" hidden="1" customHeight="1" x14ac:dyDescent="0.2">
      <c r="A154" s="126"/>
      <c r="B154" s="105"/>
      <c r="C154" s="107"/>
      <c r="D154" s="105"/>
      <c r="E154" s="107"/>
      <c r="F154" s="105"/>
      <c r="G154" s="107"/>
      <c r="H154" s="112"/>
      <c r="I154" s="113"/>
      <c r="J154" s="112"/>
      <c r="K154" s="113"/>
      <c r="L154" s="114"/>
      <c r="M154" s="115"/>
      <c r="N154" s="108"/>
      <c r="O154" s="132"/>
    </row>
    <row r="155" spans="1:15" s="67" customFormat="1" ht="19.5" hidden="1" customHeight="1" x14ac:dyDescent="0.2">
      <c r="A155" s="109">
        <v>2005</v>
      </c>
      <c r="B155" s="105">
        <v>4870.0144157344157</v>
      </c>
      <c r="C155" s="107">
        <v>313702.72949999996</v>
      </c>
      <c r="D155" s="105">
        <v>451.13445071445079</v>
      </c>
      <c r="E155" s="107">
        <v>28042.551800000001</v>
      </c>
      <c r="F155" s="105">
        <v>10392.593145882878</v>
      </c>
      <c r="G155" s="107">
        <v>1085757.4415500001</v>
      </c>
      <c r="H155" s="105">
        <v>0</v>
      </c>
      <c r="I155" s="105">
        <v>0</v>
      </c>
      <c r="J155" s="105">
        <v>0</v>
      </c>
      <c r="K155" s="105">
        <v>0</v>
      </c>
      <c r="L155" s="110"/>
      <c r="M155" s="111">
        <v>0</v>
      </c>
      <c r="N155" s="108">
        <v>1427502.72285</v>
      </c>
      <c r="O155" s="132"/>
    </row>
    <row r="156" spans="1:15" s="67" customFormat="1" ht="19.5" hidden="1" customHeight="1" x14ac:dyDescent="0.2">
      <c r="A156" s="126" t="s">
        <v>178</v>
      </c>
      <c r="B156" s="105">
        <v>317.68882288882293</v>
      </c>
      <c r="C156" s="107">
        <v>16936.484</v>
      </c>
      <c r="D156" s="105">
        <v>69.255499455499475</v>
      </c>
      <c r="E156" s="107">
        <v>3509.0450000000001</v>
      </c>
      <c r="F156" s="105">
        <v>759.64522169286977</v>
      </c>
      <c r="G156" s="107">
        <v>65553.88119</v>
      </c>
      <c r="H156" s="112"/>
      <c r="I156" s="113"/>
      <c r="J156" s="112"/>
      <c r="K156" s="113"/>
      <c r="L156" s="114"/>
      <c r="M156" s="115"/>
      <c r="N156" s="108">
        <v>85999.410189999995</v>
      </c>
      <c r="O156" s="132"/>
    </row>
    <row r="157" spans="1:15" s="67" customFormat="1" ht="19.5" hidden="1" customHeight="1" x14ac:dyDescent="0.2">
      <c r="A157" s="126" t="s">
        <v>179</v>
      </c>
      <c r="B157" s="105">
        <v>367.00119460119464</v>
      </c>
      <c r="C157" s="107">
        <v>21094.776000000002</v>
      </c>
      <c r="D157" s="105">
        <v>67.034947034947038</v>
      </c>
      <c r="E157" s="107">
        <v>3477.7489999999998</v>
      </c>
      <c r="F157" s="105">
        <v>735.59500509542283</v>
      </c>
      <c r="G157" s="107">
        <v>63595.404880000002</v>
      </c>
      <c r="H157" s="112"/>
      <c r="I157" s="113"/>
      <c r="J157" s="112"/>
      <c r="K157" s="113"/>
      <c r="L157" s="114"/>
      <c r="M157" s="115"/>
      <c r="N157" s="108">
        <v>88167.929879999996</v>
      </c>
      <c r="O157" s="132"/>
    </row>
    <row r="158" spans="1:15" s="67" customFormat="1" ht="19.5" hidden="1" customHeight="1" x14ac:dyDescent="0.2">
      <c r="A158" s="126" t="s">
        <v>180</v>
      </c>
      <c r="B158" s="105">
        <v>267.49111309111311</v>
      </c>
      <c r="C158" s="107">
        <v>17015.157999999999</v>
      </c>
      <c r="D158" s="105">
        <v>57.277807477807485</v>
      </c>
      <c r="E158" s="107">
        <v>2972.924</v>
      </c>
      <c r="F158" s="105">
        <v>880.65756193656296</v>
      </c>
      <c r="G158" s="107">
        <v>76450.653730000005</v>
      </c>
      <c r="H158" s="112"/>
      <c r="I158" s="113"/>
      <c r="J158" s="112"/>
      <c r="K158" s="113"/>
      <c r="L158" s="114"/>
      <c r="M158" s="115"/>
      <c r="N158" s="108">
        <v>96438.73573</v>
      </c>
      <c r="O158" s="132"/>
    </row>
    <row r="159" spans="1:15" s="67" customFormat="1" ht="19.5" hidden="1" customHeight="1" x14ac:dyDescent="0.2">
      <c r="A159" s="126" t="s">
        <v>181</v>
      </c>
      <c r="B159" s="105">
        <v>396.17067485067486</v>
      </c>
      <c r="C159" s="107">
        <v>23159.053899999999</v>
      </c>
      <c r="D159" s="105">
        <v>28.187308187308187</v>
      </c>
      <c r="E159" s="107">
        <v>1652.3367000000001</v>
      </c>
      <c r="F159" s="134">
        <v>887.98166247228539</v>
      </c>
      <c r="G159" s="107">
        <v>82305.499060000002</v>
      </c>
      <c r="H159" s="112"/>
      <c r="I159" s="113"/>
      <c r="J159" s="112"/>
      <c r="K159" s="113"/>
      <c r="L159" s="114"/>
      <c r="M159" s="115"/>
      <c r="N159" s="108">
        <v>107116.88966</v>
      </c>
      <c r="O159" s="132"/>
    </row>
    <row r="160" spans="1:15" s="67" customFormat="1" ht="19.5" hidden="1" customHeight="1" x14ac:dyDescent="0.2">
      <c r="A160" s="126" t="s">
        <v>182</v>
      </c>
      <c r="B160" s="105">
        <v>668.33221067221075</v>
      </c>
      <c r="C160" s="107">
        <v>39175.923300000002</v>
      </c>
      <c r="D160" s="105">
        <v>26.211926211926215</v>
      </c>
      <c r="E160" s="107">
        <v>1812.9729</v>
      </c>
      <c r="F160" s="134">
        <v>890.18034354070051</v>
      </c>
      <c r="G160" s="107">
        <v>81977.76139</v>
      </c>
      <c r="H160" s="112"/>
      <c r="I160" s="113"/>
      <c r="J160" s="112"/>
      <c r="K160" s="113"/>
      <c r="L160" s="114"/>
      <c r="M160" s="115"/>
      <c r="N160" s="108">
        <v>122966.65758999999</v>
      </c>
      <c r="O160" s="132"/>
    </row>
    <row r="161" spans="1:15" s="67" customFormat="1" ht="19.5" hidden="1" customHeight="1" x14ac:dyDescent="0.2">
      <c r="A161" s="126" t="s">
        <v>183</v>
      </c>
      <c r="B161" s="105">
        <v>338.47960267960269</v>
      </c>
      <c r="C161" s="107">
        <v>22473.375</v>
      </c>
      <c r="D161" s="105">
        <v>26.805266805266811</v>
      </c>
      <c r="E161" s="107">
        <v>1885.6901</v>
      </c>
      <c r="F161" s="134">
        <v>807.79275485043672</v>
      </c>
      <c r="G161" s="107">
        <v>74428.824989999994</v>
      </c>
      <c r="H161" s="112"/>
      <c r="I161" s="113"/>
      <c r="J161" s="112"/>
      <c r="K161" s="113"/>
      <c r="L161" s="114"/>
      <c r="M161" s="115"/>
      <c r="N161" s="108">
        <v>98787.890090000001</v>
      </c>
      <c r="O161" s="132"/>
    </row>
    <row r="162" spans="1:15" s="67" customFormat="1" ht="19.5" hidden="1" customHeight="1" x14ac:dyDescent="0.2">
      <c r="A162" s="126" t="s">
        <v>184</v>
      </c>
      <c r="B162" s="105">
        <v>315.8856218856219</v>
      </c>
      <c r="C162" s="107">
        <v>20794.093000000001</v>
      </c>
      <c r="D162" s="105">
        <v>27.667887667887673</v>
      </c>
      <c r="E162" s="107">
        <v>1951.9740999999999</v>
      </c>
      <c r="F162" s="105">
        <v>856.51566232498124</v>
      </c>
      <c r="G162" s="107">
        <v>91852.46948</v>
      </c>
      <c r="H162" s="112"/>
      <c r="I162" s="113"/>
      <c r="J162" s="112"/>
      <c r="K162" s="113"/>
      <c r="L162" s="114"/>
      <c r="M162" s="115"/>
      <c r="N162" s="108">
        <v>114598.53658000001</v>
      </c>
      <c r="O162" s="132"/>
    </row>
    <row r="163" spans="1:15" s="67" customFormat="1" ht="19.5" hidden="1" customHeight="1" x14ac:dyDescent="0.2">
      <c r="A163" s="126" t="s">
        <v>185</v>
      </c>
      <c r="B163" s="105">
        <v>560.07293667293675</v>
      </c>
      <c r="C163" s="107">
        <v>37757.457000000002</v>
      </c>
      <c r="D163" s="105">
        <v>36.783255783255782</v>
      </c>
      <c r="E163" s="107">
        <v>2609.2979999999998</v>
      </c>
      <c r="F163" s="105">
        <v>930.54834694330771</v>
      </c>
      <c r="G163" s="107">
        <v>101052.24507</v>
      </c>
      <c r="H163" s="112"/>
      <c r="I163" s="113"/>
      <c r="J163" s="112"/>
      <c r="K163" s="113"/>
      <c r="L163" s="114"/>
      <c r="M163" s="115"/>
      <c r="N163" s="108">
        <v>141419.00007000001</v>
      </c>
      <c r="O163" s="132"/>
    </row>
    <row r="164" spans="1:15" s="67" customFormat="1" ht="19.5" hidden="1" customHeight="1" x14ac:dyDescent="0.2">
      <c r="A164" s="126" t="s">
        <v>186</v>
      </c>
      <c r="B164" s="105">
        <v>95.84856284856285</v>
      </c>
      <c r="C164" s="107">
        <v>6749.2749999999996</v>
      </c>
      <c r="D164" s="105">
        <v>15.469167409167412</v>
      </c>
      <c r="E164" s="107">
        <v>996.13900000000001</v>
      </c>
      <c r="F164" s="105">
        <v>925.2357154058792</v>
      </c>
      <c r="G164" s="107">
        <v>102310.66120999999</v>
      </c>
      <c r="H164" s="112"/>
      <c r="I164" s="113"/>
      <c r="J164" s="112"/>
      <c r="K164" s="113"/>
      <c r="L164" s="114"/>
      <c r="M164" s="115"/>
      <c r="N164" s="108">
        <v>110056.07520999998</v>
      </c>
      <c r="O164" s="132"/>
    </row>
    <row r="165" spans="1:15" s="67" customFormat="1" ht="19.5" hidden="1" customHeight="1" x14ac:dyDescent="0.2">
      <c r="A165" s="126" t="s">
        <v>187</v>
      </c>
      <c r="B165" s="105">
        <v>666.70641190641197</v>
      </c>
      <c r="C165" s="107">
        <v>48599.705999999998</v>
      </c>
      <c r="D165" s="105">
        <v>27.54188034188034</v>
      </c>
      <c r="E165" s="107">
        <v>2224.623</v>
      </c>
      <c r="F165" s="134">
        <v>906.81919453041678</v>
      </c>
      <c r="G165" s="107">
        <v>116049.08365</v>
      </c>
      <c r="H165" s="112"/>
      <c r="I165" s="113"/>
      <c r="J165" s="112"/>
      <c r="K165" s="113"/>
      <c r="L165" s="114"/>
      <c r="M165" s="115"/>
      <c r="N165" s="108">
        <v>166873.41265000001</v>
      </c>
      <c r="O165" s="132"/>
    </row>
    <row r="166" spans="1:15" s="67" customFormat="1" ht="19.5" hidden="1" customHeight="1" x14ac:dyDescent="0.2">
      <c r="A166" s="126" t="s">
        <v>188</v>
      </c>
      <c r="B166" s="105">
        <v>566.15946869946879</v>
      </c>
      <c r="C166" s="107">
        <v>37484.437400000003</v>
      </c>
      <c r="D166" s="105">
        <v>35.555984555984558</v>
      </c>
      <c r="E166" s="107">
        <v>2603.9</v>
      </c>
      <c r="F166" s="134">
        <v>910.14642313209936</v>
      </c>
      <c r="G166" s="107">
        <v>116301.63184</v>
      </c>
      <c r="H166" s="112"/>
      <c r="I166" s="113"/>
      <c r="J166" s="112"/>
      <c r="K166" s="113"/>
      <c r="L166" s="114"/>
      <c r="M166" s="115"/>
      <c r="N166" s="108">
        <v>156389.96924000001</v>
      </c>
      <c r="O166" s="132"/>
    </row>
    <row r="167" spans="1:15" s="67" customFormat="1" ht="19.5" hidden="1" customHeight="1" x14ac:dyDescent="0.2">
      <c r="A167" s="126" t="s">
        <v>189</v>
      </c>
      <c r="B167" s="105">
        <v>310.17779493779494</v>
      </c>
      <c r="C167" s="107">
        <v>22462.990900000001</v>
      </c>
      <c r="D167" s="105">
        <v>33.343519783519795</v>
      </c>
      <c r="E167" s="107">
        <v>2345.9</v>
      </c>
      <c r="F167" s="134">
        <v>901.47525395791672</v>
      </c>
      <c r="G167" s="107">
        <v>113879.32506</v>
      </c>
      <c r="H167" s="112"/>
      <c r="I167" s="113"/>
      <c r="J167" s="112"/>
      <c r="K167" s="113"/>
      <c r="L167" s="114"/>
      <c r="M167" s="115"/>
      <c r="N167" s="108">
        <v>138688.21596</v>
      </c>
      <c r="O167" s="132"/>
    </row>
    <row r="168" spans="1:15" s="67" customFormat="1" ht="19.5" customHeight="1" x14ac:dyDescent="0.2">
      <c r="A168" s="109" t="s">
        <v>72</v>
      </c>
      <c r="B168" s="105">
        <v>3391.6503785103791</v>
      </c>
      <c r="C168" s="107">
        <v>392429.39130999998</v>
      </c>
      <c r="D168" s="105">
        <v>5.2575652575652576</v>
      </c>
      <c r="E168" s="107">
        <v>730.72728000000006</v>
      </c>
      <c r="F168" s="116">
        <v>14641.218453063271</v>
      </c>
      <c r="G168" s="107">
        <v>5478522.8182699997</v>
      </c>
      <c r="H168" s="117"/>
      <c r="I168" s="117"/>
      <c r="J168" s="118"/>
      <c r="K168" s="117"/>
      <c r="L168" s="119"/>
      <c r="M168" s="120"/>
      <c r="N168" s="108">
        <v>5871682.9368599998</v>
      </c>
      <c r="O168" s="132"/>
    </row>
    <row r="169" spans="1:15" s="67" customFormat="1" ht="19.5" hidden="1" customHeight="1" x14ac:dyDescent="0.2">
      <c r="A169" s="109" t="s">
        <v>71</v>
      </c>
      <c r="B169" s="105">
        <v>4223.2535883575893</v>
      </c>
      <c r="C169" s="107">
        <v>511483.56891999999</v>
      </c>
      <c r="D169" s="105">
        <v>10.626406626406629</v>
      </c>
      <c r="E169" s="107">
        <v>1251.4152300000001</v>
      </c>
      <c r="F169" s="116">
        <v>16952.846737869662</v>
      </c>
      <c r="G169" s="107">
        <v>6113447.9706200007</v>
      </c>
      <c r="H169" s="117"/>
      <c r="I169" s="117"/>
      <c r="J169" s="118"/>
      <c r="K169" s="117"/>
      <c r="L169" s="119"/>
      <c r="M169" s="120"/>
      <c r="N169" s="108">
        <v>6630462.9742500018</v>
      </c>
      <c r="O169" s="132"/>
    </row>
    <row r="170" spans="1:15" s="67" customFormat="1" ht="19.5" hidden="1" customHeight="1" x14ac:dyDescent="0.2">
      <c r="A170" s="109" t="s">
        <v>195</v>
      </c>
      <c r="B170" s="105">
        <v>4836.7522938982938</v>
      </c>
      <c r="C170" s="107">
        <v>584129.39061</v>
      </c>
      <c r="D170" s="105">
        <v>10.786568986568989</v>
      </c>
      <c r="E170" s="106">
        <v>1090.1728000000001</v>
      </c>
      <c r="F170" s="134">
        <v>17607.696152105254</v>
      </c>
      <c r="G170" s="135">
        <v>6011097.3762800004</v>
      </c>
      <c r="H170" s="112">
        <v>0</v>
      </c>
      <c r="I170" s="113">
        <v>0</v>
      </c>
      <c r="J170" s="112">
        <v>0</v>
      </c>
      <c r="K170" s="113">
        <v>0</v>
      </c>
      <c r="L170" s="114">
        <v>37.692740000000001</v>
      </c>
      <c r="M170" s="115">
        <v>27279.549180000002</v>
      </c>
      <c r="N170" s="108">
        <v>6623596.4888700005</v>
      </c>
      <c r="O170" s="132"/>
    </row>
    <row r="171" spans="1:15" s="67" customFormat="1" ht="19.5" hidden="1" customHeight="1" x14ac:dyDescent="0.2">
      <c r="A171" s="109"/>
      <c r="B171" s="105"/>
      <c r="C171" s="107"/>
      <c r="D171" s="107"/>
      <c r="E171" s="106"/>
      <c r="F171" s="134"/>
      <c r="G171" s="135"/>
      <c r="H171" s="112"/>
      <c r="I171" s="113"/>
      <c r="J171" s="112"/>
      <c r="K171" s="113"/>
      <c r="L171" s="114"/>
      <c r="M171" s="115"/>
      <c r="N171" s="108"/>
      <c r="O171" s="132"/>
    </row>
    <row r="172" spans="1:15" s="67" customFormat="1" ht="19.5" hidden="1" customHeight="1" x14ac:dyDescent="0.2">
      <c r="A172" s="109">
        <v>2006</v>
      </c>
      <c r="B172" s="105">
        <v>4652.8879471339478</v>
      </c>
      <c r="C172" s="106">
        <v>343473.62156000006</v>
      </c>
      <c r="D172" s="107">
        <v>23.129952809952812</v>
      </c>
      <c r="E172" s="106">
        <v>2780.7671799999998</v>
      </c>
      <c r="F172" s="105">
        <v>11159.08688177253</v>
      </c>
      <c r="G172" s="107">
        <v>1667762.1656299999</v>
      </c>
      <c r="H172" s="105">
        <v>2752.2181450999997</v>
      </c>
      <c r="I172" s="105">
        <v>2752.2181450999997</v>
      </c>
      <c r="J172" s="105">
        <v>0</v>
      </c>
      <c r="K172" s="105">
        <v>0</v>
      </c>
      <c r="L172" s="110"/>
      <c r="M172" s="111"/>
      <c r="N172" s="108">
        <v>2014016.5543699998</v>
      </c>
      <c r="O172" s="132"/>
    </row>
    <row r="173" spans="1:15" s="67" customFormat="1" ht="19.5" hidden="1" customHeight="1" x14ac:dyDescent="0.2">
      <c r="A173" s="126" t="s">
        <v>178</v>
      </c>
      <c r="B173" s="105">
        <v>445.99322311322317</v>
      </c>
      <c r="C173" s="107">
        <v>30850.578800000003</v>
      </c>
      <c r="D173" s="112">
        <v>2.8515712635712638</v>
      </c>
      <c r="E173" s="113">
        <v>310.65947999999997</v>
      </c>
      <c r="F173" s="134">
        <v>883.99463255298338</v>
      </c>
      <c r="G173" s="135">
        <v>117487.44426</v>
      </c>
      <c r="H173" s="112"/>
      <c r="I173" s="113"/>
      <c r="J173" s="112"/>
      <c r="K173" s="113"/>
      <c r="L173" s="114"/>
      <c r="M173" s="115"/>
      <c r="N173" s="108">
        <v>148648.68254000001</v>
      </c>
      <c r="O173" s="132"/>
    </row>
    <row r="174" spans="1:15" s="67" customFormat="1" ht="19.5" hidden="1" customHeight="1" x14ac:dyDescent="0.2">
      <c r="A174" s="126" t="s">
        <v>179</v>
      </c>
      <c r="B174" s="105">
        <v>598.70351463551469</v>
      </c>
      <c r="C174" s="107">
        <v>43179.103609999998</v>
      </c>
      <c r="D174" s="112">
        <v>1.4540297660297663</v>
      </c>
      <c r="E174" s="113">
        <v>158.38895000000002</v>
      </c>
      <c r="F174" s="134">
        <v>883.13024612687946</v>
      </c>
      <c r="G174" s="135">
        <v>115487.68922</v>
      </c>
      <c r="H174" s="112"/>
      <c r="I174" s="113"/>
      <c r="J174" s="112"/>
      <c r="K174" s="113"/>
      <c r="L174" s="114"/>
      <c r="M174" s="115"/>
      <c r="N174" s="108">
        <v>158825.18177999998</v>
      </c>
      <c r="O174" s="132"/>
    </row>
    <row r="175" spans="1:15" s="67" customFormat="1" ht="19.5" hidden="1" customHeight="1" x14ac:dyDescent="0.2">
      <c r="A175" s="126" t="s">
        <v>180</v>
      </c>
      <c r="B175" s="105">
        <v>335.68597643797648</v>
      </c>
      <c r="C175" s="107">
        <v>23914.909780000002</v>
      </c>
      <c r="D175" s="112">
        <v>3.3933379533379533</v>
      </c>
      <c r="E175" s="113">
        <v>391.39886000000001</v>
      </c>
      <c r="F175" s="134">
        <v>988.39883481174536</v>
      </c>
      <c r="G175" s="135">
        <v>131060.47192</v>
      </c>
      <c r="H175" s="112"/>
      <c r="I175" s="113"/>
      <c r="J175" s="112"/>
      <c r="K175" s="113"/>
      <c r="L175" s="114"/>
      <c r="M175" s="115"/>
      <c r="N175" s="108">
        <v>155366.78055999998</v>
      </c>
      <c r="O175" s="132"/>
    </row>
    <row r="176" spans="1:15" s="67" customFormat="1" ht="19.5" hidden="1" customHeight="1" x14ac:dyDescent="0.2">
      <c r="A176" s="126" t="s">
        <v>181</v>
      </c>
      <c r="B176" s="105">
        <v>440.07857307857313</v>
      </c>
      <c r="C176" s="107">
        <v>33227.123650000001</v>
      </c>
      <c r="D176" s="112">
        <v>2.4681565521565525</v>
      </c>
      <c r="E176" s="113">
        <v>292.07931000000002</v>
      </c>
      <c r="F176" s="134">
        <v>770.48932090307142</v>
      </c>
      <c r="G176" s="135">
        <v>110774.42178</v>
      </c>
      <c r="H176" s="112"/>
      <c r="I176" s="113"/>
      <c r="J176" s="112"/>
      <c r="K176" s="113"/>
      <c r="L176" s="114"/>
      <c r="M176" s="115"/>
      <c r="N176" s="108">
        <v>144293.62474</v>
      </c>
      <c r="O176" s="132"/>
    </row>
    <row r="177" spans="1:15" s="67" customFormat="1" ht="19.5" hidden="1" customHeight="1" x14ac:dyDescent="0.2">
      <c r="A177" s="126" t="s">
        <v>182</v>
      </c>
      <c r="B177" s="105">
        <v>236.15579975579979</v>
      </c>
      <c r="C177" s="107">
        <v>18877.377960000002</v>
      </c>
      <c r="D177" s="112">
        <v>1.268038214038214</v>
      </c>
      <c r="E177" s="113">
        <v>151.75790000000001</v>
      </c>
      <c r="F177" s="134">
        <v>968.10613803311708</v>
      </c>
      <c r="G177" s="135">
        <v>138563.54566</v>
      </c>
      <c r="H177" s="112"/>
      <c r="I177" s="113"/>
      <c r="J177" s="112"/>
      <c r="K177" s="113"/>
      <c r="L177" s="114"/>
      <c r="M177" s="115"/>
      <c r="N177" s="108">
        <v>157592.68152000001</v>
      </c>
      <c r="O177" s="132"/>
    </row>
    <row r="178" spans="1:15" s="67" customFormat="1" ht="19.5" hidden="1" customHeight="1" x14ac:dyDescent="0.2">
      <c r="A178" s="126" t="s">
        <v>183</v>
      </c>
      <c r="B178" s="105">
        <v>234.71563871563873</v>
      </c>
      <c r="C178" s="107">
        <v>19714.34204</v>
      </c>
      <c r="D178" s="112">
        <v>0</v>
      </c>
      <c r="E178" s="113">
        <v>0</v>
      </c>
      <c r="F178" s="134">
        <v>962.93495455377979</v>
      </c>
      <c r="G178" s="135">
        <v>137435.95177000001</v>
      </c>
      <c r="H178" s="112"/>
      <c r="I178" s="113"/>
      <c r="J178" s="112"/>
      <c r="K178" s="113"/>
      <c r="L178" s="114"/>
      <c r="M178" s="115"/>
      <c r="N178" s="108">
        <v>157150.29381</v>
      </c>
      <c r="O178" s="132"/>
    </row>
    <row r="179" spans="1:15" s="67" customFormat="1" ht="19.5" hidden="1" customHeight="1" x14ac:dyDescent="0.2">
      <c r="A179" s="126" t="s">
        <v>184</v>
      </c>
      <c r="B179" s="105">
        <v>431.48183348183352</v>
      </c>
      <c r="C179" s="107">
        <v>36595.871210000005</v>
      </c>
      <c r="D179" s="112">
        <v>4.4270181170181173</v>
      </c>
      <c r="E179" s="113">
        <v>546.81141000000002</v>
      </c>
      <c r="F179" s="134">
        <v>998.58042569302461</v>
      </c>
      <c r="G179" s="135">
        <v>156017.35378</v>
      </c>
      <c r="H179" s="112"/>
      <c r="I179" s="113"/>
      <c r="J179" s="112"/>
      <c r="K179" s="113"/>
      <c r="L179" s="114"/>
      <c r="M179" s="115"/>
      <c r="N179" s="108">
        <v>193160.03640000001</v>
      </c>
      <c r="O179" s="132"/>
    </row>
    <row r="180" spans="1:15" s="67" customFormat="1" ht="19.5" hidden="1" customHeight="1" x14ac:dyDescent="0.2">
      <c r="A180" s="126" t="s">
        <v>185</v>
      </c>
      <c r="B180" s="105">
        <v>310.36721618321621</v>
      </c>
      <c r="C180" s="107">
        <v>25461.034199999998</v>
      </c>
      <c r="D180" s="112">
        <v>0</v>
      </c>
      <c r="E180" s="113">
        <v>0</v>
      </c>
      <c r="F180" s="134">
        <v>1030.7827481947843</v>
      </c>
      <c r="G180" s="135">
        <v>164709.30862</v>
      </c>
      <c r="H180" s="112"/>
      <c r="I180" s="113"/>
      <c r="J180" s="112"/>
      <c r="K180" s="113"/>
      <c r="L180" s="114"/>
      <c r="M180" s="115"/>
      <c r="N180" s="108">
        <v>190170.34281999999</v>
      </c>
      <c r="O180" s="132"/>
    </row>
    <row r="181" spans="1:15" s="67" customFormat="1" ht="19.5" hidden="1" customHeight="1" x14ac:dyDescent="0.2">
      <c r="A181" s="126" t="s">
        <v>186</v>
      </c>
      <c r="B181" s="105">
        <v>455.20611160611168</v>
      </c>
      <c r="C181" s="107">
        <v>33300.08988</v>
      </c>
      <c r="D181" s="112">
        <v>2.8205348645348649</v>
      </c>
      <c r="E181" s="113">
        <v>322.56844000000001</v>
      </c>
      <c r="F181" s="134">
        <v>952.31467343132113</v>
      </c>
      <c r="G181" s="135">
        <v>154584.03886999999</v>
      </c>
      <c r="H181" s="112"/>
      <c r="I181" s="113"/>
      <c r="J181" s="112"/>
      <c r="K181" s="113"/>
      <c r="L181" s="114"/>
      <c r="M181" s="115"/>
      <c r="N181" s="108">
        <v>188206.69718999998</v>
      </c>
      <c r="O181" s="132"/>
    </row>
    <row r="182" spans="1:15" s="67" customFormat="1" ht="19.5" hidden="1" customHeight="1" x14ac:dyDescent="0.2">
      <c r="A182" s="126" t="s">
        <v>187</v>
      </c>
      <c r="B182" s="105">
        <v>464.06752209352214</v>
      </c>
      <c r="C182" s="107">
        <v>30918.236519999999</v>
      </c>
      <c r="D182" s="112">
        <v>2.8571785631785631</v>
      </c>
      <c r="E182" s="113">
        <v>382.19921000000005</v>
      </c>
      <c r="F182" s="134">
        <v>966.457308239393</v>
      </c>
      <c r="G182" s="135">
        <v>159131.15188999998</v>
      </c>
      <c r="H182" s="112"/>
      <c r="I182" s="113"/>
      <c r="J182" s="112"/>
      <c r="K182" s="113"/>
      <c r="L182" s="114"/>
      <c r="M182" s="115"/>
      <c r="N182" s="108">
        <v>190431.58761999998</v>
      </c>
      <c r="O182" s="132"/>
    </row>
    <row r="183" spans="1:15" s="67" customFormat="1" ht="19.5" hidden="1" customHeight="1" x14ac:dyDescent="0.2">
      <c r="A183" s="126" t="s">
        <v>188</v>
      </c>
      <c r="B183" s="105">
        <v>240.31655611655614</v>
      </c>
      <c r="C183" s="107">
        <v>15548.54457</v>
      </c>
      <c r="D183" s="112">
        <v>0.3541999141999142</v>
      </c>
      <c r="E183" s="113">
        <v>44.517019999999995</v>
      </c>
      <c r="F183" s="134">
        <v>856.73500435056951</v>
      </c>
      <c r="G183" s="135">
        <v>137630.48054000002</v>
      </c>
      <c r="H183" s="112"/>
      <c r="I183" s="113"/>
      <c r="J183" s="112"/>
      <c r="K183" s="113"/>
      <c r="L183" s="114"/>
      <c r="M183" s="115"/>
      <c r="N183" s="108">
        <v>153223.54213000002</v>
      </c>
      <c r="O183" s="132"/>
    </row>
    <row r="184" spans="1:15" s="67" customFormat="1" ht="19.5" hidden="1" customHeight="1" x14ac:dyDescent="0.2">
      <c r="A184" s="126" t="s">
        <v>189</v>
      </c>
      <c r="B184" s="105">
        <v>460.11598191598193</v>
      </c>
      <c r="C184" s="107">
        <v>31886.409340000002</v>
      </c>
      <c r="D184" s="112">
        <v>1.2358876018876022</v>
      </c>
      <c r="E184" s="113">
        <v>180.38660000000002</v>
      </c>
      <c r="F184" s="134">
        <v>897.1625948818612</v>
      </c>
      <c r="G184" s="135">
        <v>144880.30731999999</v>
      </c>
      <c r="H184" s="112"/>
      <c r="I184" s="113"/>
      <c r="J184" s="112"/>
      <c r="K184" s="113"/>
      <c r="L184" s="114"/>
      <c r="M184" s="115"/>
      <c r="N184" s="108">
        <v>176947.10326</v>
      </c>
      <c r="O184" s="132"/>
    </row>
    <row r="185" spans="1:15" s="67" customFormat="1" ht="19.5" hidden="1" customHeight="1" x14ac:dyDescent="0.2">
      <c r="A185" s="126"/>
      <c r="B185" s="105"/>
      <c r="C185" s="107"/>
      <c r="D185" s="112"/>
      <c r="E185" s="113"/>
      <c r="F185" s="134"/>
      <c r="G185" s="135"/>
      <c r="H185" s="112"/>
      <c r="I185" s="113"/>
      <c r="J185" s="112"/>
      <c r="K185" s="113"/>
      <c r="L185" s="114"/>
      <c r="M185" s="115"/>
      <c r="N185" s="108"/>
      <c r="O185" s="132"/>
    </row>
    <row r="186" spans="1:15" s="67" customFormat="1" ht="19.5" hidden="1" customHeight="1" x14ac:dyDescent="0.2">
      <c r="A186" s="109" t="s">
        <v>77</v>
      </c>
      <c r="B186" s="105">
        <v>3254.2119862719865</v>
      </c>
      <c r="C186" s="106">
        <v>268792.18024999998</v>
      </c>
      <c r="D186" s="107">
        <v>15.19874877074877</v>
      </c>
      <c r="E186" s="107">
        <v>1949.7561299999998</v>
      </c>
      <c r="F186" s="105">
        <v>11858.669712572182</v>
      </c>
      <c r="G186" s="107">
        <v>1971238.4951599999</v>
      </c>
      <c r="H186" s="112"/>
      <c r="I186" s="136"/>
      <c r="J186" s="112"/>
      <c r="K186" s="136"/>
      <c r="L186" s="114"/>
      <c r="M186" s="115"/>
      <c r="N186" s="108">
        <v>2241980.4315400003</v>
      </c>
      <c r="O186" s="132"/>
    </row>
    <row r="187" spans="1:15" s="67" customFormat="1" ht="19.5" hidden="1" customHeight="1" x14ac:dyDescent="0.2">
      <c r="A187" s="126" t="s">
        <v>178</v>
      </c>
      <c r="B187" s="105">
        <v>236.4726151866152</v>
      </c>
      <c r="C187" s="107">
        <v>13969.796850000001</v>
      </c>
      <c r="D187" s="112">
        <v>1.4258192258192259</v>
      </c>
      <c r="E187" s="136">
        <v>181.27795</v>
      </c>
      <c r="F187" s="137">
        <v>870.67508515113445</v>
      </c>
      <c r="G187" s="138">
        <v>135197.14016000001</v>
      </c>
      <c r="H187" s="112">
        <v>135.19714016</v>
      </c>
      <c r="I187" s="136">
        <v>135.19714016</v>
      </c>
      <c r="J187" s="112"/>
      <c r="K187" s="136"/>
      <c r="L187" s="114"/>
      <c r="M187" s="115"/>
      <c r="N187" s="108">
        <v>149348.21496000001</v>
      </c>
      <c r="O187" s="132"/>
    </row>
    <row r="188" spans="1:15" s="67" customFormat="1" ht="19.5" hidden="1" customHeight="1" x14ac:dyDescent="0.2">
      <c r="A188" s="126" t="s">
        <v>179</v>
      </c>
      <c r="B188" s="105">
        <v>294.12505151305152</v>
      </c>
      <c r="C188" s="107">
        <v>19809.948079999998</v>
      </c>
      <c r="D188" s="112">
        <v>0.36214236214236217</v>
      </c>
      <c r="E188" s="136">
        <v>53.169029999999999</v>
      </c>
      <c r="F188" s="137">
        <v>851.85186805989406</v>
      </c>
      <c r="G188" s="138">
        <v>134721.73538999999</v>
      </c>
      <c r="H188" s="112">
        <v>134.72173538999999</v>
      </c>
      <c r="I188" s="136">
        <v>134.72173538999999</v>
      </c>
      <c r="J188" s="112"/>
      <c r="K188" s="136"/>
      <c r="L188" s="114"/>
      <c r="M188" s="115"/>
      <c r="N188" s="108">
        <v>154584.85249999998</v>
      </c>
      <c r="O188" s="132"/>
    </row>
    <row r="189" spans="1:15" s="67" customFormat="1" ht="19.5" hidden="1" customHeight="1" x14ac:dyDescent="0.2">
      <c r="A189" s="126" t="s">
        <v>180</v>
      </c>
      <c r="B189" s="105">
        <v>508.08262449262452</v>
      </c>
      <c r="C189" s="107">
        <v>35045.696320000003</v>
      </c>
      <c r="D189" s="112">
        <v>2.1723113883113885</v>
      </c>
      <c r="E189" s="136">
        <v>270.42396000000002</v>
      </c>
      <c r="F189" s="137">
        <v>955.08177376336539</v>
      </c>
      <c r="G189" s="138">
        <v>150282.61497</v>
      </c>
      <c r="H189" s="112">
        <v>150.28261497</v>
      </c>
      <c r="I189" s="136">
        <v>150.28261497</v>
      </c>
      <c r="J189" s="112"/>
      <c r="K189" s="136"/>
      <c r="L189" s="114"/>
      <c r="M189" s="115"/>
      <c r="N189" s="108">
        <v>185598.73524999997</v>
      </c>
      <c r="O189" s="132"/>
    </row>
    <row r="190" spans="1:15" s="67" customFormat="1" ht="19.5" hidden="1" customHeight="1" x14ac:dyDescent="0.2">
      <c r="A190" s="126" t="s">
        <v>181</v>
      </c>
      <c r="B190" s="105">
        <v>257.47669247269249</v>
      </c>
      <c r="C190" s="107">
        <v>19648.828030000001</v>
      </c>
      <c r="D190" s="112">
        <v>0.34867960267960274</v>
      </c>
      <c r="E190" s="136">
        <v>41.203749999999999</v>
      </c>
      <c r="F190" s="137">
        <v>932.39465782209675</v>
      </c>
      <c r="G190" s="138">
        <v>138898.15171000001</v>
      </c>
      <c r="H190" s="112"/>
      <c r="I190" s="136"/>
      <c r="J190" s="112"/>
      <c r="K190" s="136"/>
      <c r="L190" s="114"/>
      <c r="M190" s="115"/>
      <c r="N190" s="108">
        <v>158588.18349</v>
      </c>
      <c r="O190" s="132"/>
    </row>
    <row r="191" spans="1:15" s="67" customFormat="1" ht="19.5" hidden="1" customHeight="1" x14ac:dyDescent="0.2">
      <c r="A191" s="126" t="s">
        <v>182</v>
      </c>
      <c r="B191" s="105">
        <v>249.5809721809722</v>
      </c>
      <c r="C191" s="107">
        <v>18314.2003</v>
      </c>
      <c r="D191" s="112">
        <v>4.1900683100683098</v>
      </c>
      <c r="E191" s="136">
        <v>504.70828999999998</v>
      </c>
      <c r="F191" s="137">
        <v>1022.979226448275</v>
      </c>
      <c r="G191" s="138">
        <v>154824.48997</v>
      </c>
      <c r="H191" s="112"/>
      <c r="I191" s="136"/>
      <c r="J191" s="112"/>
      <c r="K191" s="136"/>
      <c r="L191" s="114"/>
      <c r="M191" s="115"/>
      <c r="N191" s="108">
        <v>173643.39856</v>
      </c>
      <c r="O191" s="132"/>
    </row>
    <row r="192" spans="1:15" s="67" customFormat="1" ht="19.5" hidden="1" customHeight="1" x14ac:dyDescent="0.2">
      <c r="A192" s="126" t="s">
        <v>183</v>
      </c>
      <c r="B192" s="105">
        <v>243.79163779163781</v>
      </c>
      <c r="C192" s="107">
        <v>19191.892500000002</v>
      </c>
      <c r="D192" s="112">
        <v>0.53798283998284002</v>
      </c>
      <c r="E192" s="136">
        <v>63.080199999999998</v>
      </c>
      <c r="F192" s="137">
        <v>1025.4928906483187</v>
      </c>
      <c r="G192" s="138">
        <v>157235.76559</v>
      </c>
      <c r="H192" s="112"/>
      <c r="I192" s="136"/>
      <c r="J192" s="112"/>
      <c r="K192" s="136"/>
      <c r="L192" s="114"/>
      <c r="M192" s="115"/>
      <c r="N192" s="108">
        <v>176490.73829000001</v>
      </c>
      <c r="O192" s="132"/>
    </row>
    <row r="193" spans="1:15" s="67" customFormat="1" ht="19.5" hidden="1" customHeight="1" x14ac:dyDescent="0.2">
      <c r="A193" s="126" t="s">
        <v>184</v>
      </c>
      <c r="B193" s="105">
        <v>251.58489964689969</v>
      </c>
      <c r="C193" s="107">
        <v>21933.24034</v>
      </c>
      <c r="D193" s="112">
        <v>0</v>
      </c>
      <c r="E193" s="136">
        <v>0</v>
      </c>
      <c r="F193" s="137">
        <v>1069.9400890545951</v>
      </c>
      <c r="G193" s="138">
        <v>180529.83463999999</v>
      </c>
      <c r="H193" s="112"/>
      <c r="I193" s="136"/>
      <c r="J193" s="112"/>
      <c r="K193" s="136"/>
      <c r="L193" s="114"/>
      <c r="M193" s="115"/>
      <c r="N193" s="108">
        <v>202463.07497999998</v>
      </c>
      <c r="O193" s="132"/>
    </row>
    <row r="194" spans="1:15" s="67" customFormat="1" ht="19.5" hidden="1" customHeight="1" x14ac:dyDescent="0.2">
      <c r="A194" s="126" t="s">
        <v>185</v>
      </c>
      <c r="B194" s="105">
        <v>245.75065175065177</v>
      </c>
      <c r="C194" s="107">
        <v>20916.340629999999</v>
      </c>
      <c r="D194" s="112">
        <v>0</v>
      </c>
      <c r="E194" s="136">
        <v>0</v>
      </c>
      <c r="F194" s="137">
        <v>1037.3782113597504</v>
      </c>
      <c r="G194" s="138">
        <v>173959.81549000001</v>
      </c>
      <c r="H194" s="112"/>
      <c r="I194" s="136"/>
      <c r="J194" s="112"/>
      <c r="K194" s="136"/>
      <c r="L194" s="114"/>
      <c r="M194" s="115"/>
      <c r="N194" s="108">
        <v>194876.15612</v>
      </c>
      <c r="O194" s="132"/>
    </row>
    <row r="195" spans="1:15" s="67" customFormat="1" ht="19.5" hidden="1" customHeight="1" x14ac:dyDescent="0.2">
      <c r="A195" s="126" t="s">
        <v>186</v>
      </c>
      <c r="B195" s="105">
        <v>451.97984357984365</v>
      </c>
      <c r="C195" s="107">
        <v>41550.606530000005</v>
      </c>
      <c r="D195" s="112">
        <v>0.53583295383295382</v>
      </c>
      <c r="E195" s="136">
        <v>67.715190000000007</v>
      </c>
      <c r="F195" s="137">
        <v>992.42557674016393</v>
      </c>
      <c r="G195" s="138">
        <v>164786.51616999999</v>
      </c>
      <c r="H195" s="112"/>
      <c r="I195" s="136"/>
      <c r="J195" s="112"/>
      <c r="K195" s="136"/>
      <c r="L195" s="114"/>
      <c r="M195" s="115"/>
      <c r="N195" s="108">
        <v>206404.83788999997</v>
      </c>
      <c r="O195" s="132"/>
    </row>
    <row r="196" spans="1:15" s="67" customFormat="1" ht="19.5" hidden="1" customHeight="1" x14ac:dyDescent="0.2">
      <c r="A196" s="126" t="s">
        <v>187</v>
      </c>
      <c r="B196" s="105">
        <v>225.64620433620433</v>
      </c>
      <c r="C196" s="107">
        <v>24858.5815</v>
      </c>
      <c r="D196" s="112">
        <v>1.6123750123750125</v>
      </c>
      <c r="E196" s="136">
        <v>232.10257999999999</v>
      </c>
      <c r="F196" s="137">
        <v>1035.2075673448319</v>
      </c>
      <c r="G196" s="138">
        <v>193287.93812000001</v>
      </c>
      <c r="H196" s="112"/>
      <c r="I196" s="136"/>
      <c r="J196" s="112"/>
      <c r="K196" s="136"/>
      <c r="L196" s="114"/>
      <c r="M196" s="115"/>
      <c r="N196" s="108">
        <v>218378.62220000001</v>
      </c>
      <c r="O196" s="132"/>
    </row>
    <row r="197" spans="1:15" s="67" customFormat="1" ht="19.5" hidden="1" customHeight="1" x14ac:dyDescent="0.2">
      <c r="A197" s="126" t="s">
        <v>188</v>
      </c>
      <c r="B197" s="105">
        <v>247.03209583209585</v>
      </c>
      <c r="C197" s="107">
        <v>28729.965550000001</v>
      </c>
      <c r="D197" s="112">
        <v>1.9755220275220275</v>
      </c>
      <c r="E197" s="136">
        <v>257.28593999999998</v>
      </c>
      <c r="F197" s="137">
        <v>1017.5956348666873</v>
      </c>
      <c r="G197" s="138">
        <v>190981.10485</v>
      </c>
      <c r="H197" s="112"/>
      <c r="I197" s="136"/>
      <c r="J197" s="112"/>
      <c r="K197" s="136"/>
      <c r="L197" s="114"/>
      <c r="M197" s="115"/>
      <c r="N197" s="108">
        <v>219968.35634</v>
      </c>
      <c r="O197" s="132"/>
    </row>
    <row r="198" spans="1:15" s="67" customFormat="1" ht="19.5" hidden="1" customHeight="1" x14ac:dyDescent="0.2">
      <c r="A198" s="126" t="s">
        <v>189</v>
      </c>
      <c r="B198" s="105">
        <v>42.688697488697493</v>
      </c>
      <c r="C198" s="107">
        <v>4823.0836200000003</v>
      </c>
      <c r="D198" s="112">
        <v>2.0380150480150481</v>
      </c>
      <c r="E198" s="136">
        <v>278.78924000000001</v>
      </c>
      <c r="F198" s="137">
        <v>1047.6471313130687</v>
      </c>
      <c r="G198" s="138">
        <v>196533.38810000001</v>
      </c>
      <c r="H198" s="112"/>
      <c r="I198" s="136"/>
      <c r="J198" s="112"/>
      <c r="K198" s="136"/>
      <c r="L198" s="114"/>
      <c r="M198" s="115"/>
      <c r="N198" s="108">
        <v>201635.26096000001</v>
      </c>
      <c r="O198" s="132"/>
    </row>
    <row r="199" spans="1:15" s="67" customFormat="1" ht="19.5" hidden="1" customHeight="1" x14ac:dyDescent="0.2">
      <c r="A199" s="139"/>
      <c r="B199" s="105"/>
      <c r="C199" s="140"/>
      <c r="D199" s="141"/>
      <c r="E199" s="142"/>
      <c r="F199" s="143"/>
      <c r="G199" s="144"/>
      <c r="H199" s="141"/>
      <c r="I199" s="142"/>
      <c r="J199" s="141"/>
      <c r="K199" s="142"/>
      <c r="L199" s="114"/>
      <c r="M199" s="115"/>
      <c r="N199" s="145"/>
      <c r="O199" s="132"/>
    </row>
    <row r="200" spans="1:15" s="67" customFormat="1" ht="19.5" hidden="1" customHeight="1" x14ac:dyDescent="0.2">
      <c r="A200" s="146">
        <v>2008</v>
      </c>
      <c r="B200" s="105">
        <v>2853.9880011880014</v>
      </c>
      <c r="C200" s="107">
        <v>324291.47180000006</v>
      </c>
      <c r="D200" s="105">
        <v>24.662838530838531</v>
      </c>
      <c r="E200" s="107">
        <v>3245.4422999999997</v>
      </c>
      <c r="F200" s="105">
        <v>12093.423060619249</v>
      </c>
      <c r="G200" s="107">
        <v>3159086.0222500004</v>
      </c>
      <c r="H200" s="107">
        <v>0</v>
      </c>
      <c r="I200" s="105">
        <v>0</v>
      </c>
      <c r="J200" s="105">
        <v>0</v>
      </c>
      <c r="K200" s="105">
        <v>0</v>
      </c>
      <c r="L200" s="110"/>
      <c r="M200" s="111">
        <v>0</v>
      </c>
      <c r="N200" s="108">
        <v>3486622.9363500001</v>
      </c>
      <c r="O200" s="132"/>
    </row>
    <row r="201" spans="1:15" s="67" customFormat="1" ht="19.5" hidden="1" customHeight="1" x14ac:dyDescent="0.2">
      <c r="A201" s="126" t="s">
        <v>178</v>
      </c>
      <c r="B201" s="105">
        <v>262.08007788007791</v>
      </c>
      <c r="C201" s="107">
        <v>28395.893600000003</v>
      </c>
      <c r="D201" s="112">
        <v>3.0502443322443327</v>
      </c>
      <c r="E201" s="136">
        <v>398.05309000000005</v>
      </c>
      <c r="F201" s="137">
        <v>1053.8227492959272</v>
      </c>
      <c r="G201" s="138">
        <v>231242.13543000002</v>
      </c>
      <c r="H201" s="112"/>
      <c r="I201" s="136"/>
      <c r="J201" s="112"/>
      <c r="K201" s="136"/>
      <c r="L201" s="114"/>
      <c r="M201" s="115"/>
      <c r="N201" s="108">
        <v>260036.08212000004</v>
      </c>
      <c r="O201" s="132"/>
    </row>
    <row r="202" spans="1:15" s="67" customFormat="1" ht="19.5" hidden="1" customHeight="1" x14ac:dyDescent="0.2">
      <c r="A202" s="126" t="s">
        <v>179</v>
      </c>
      <c r="B202" s="105">
        <v>0</v>
      </c>
      <c r="C202" s="107">
        <v>0</v>
      </c>
      <c r="D202" s="112">
        <v>0.74080117480117491</v>
      </c>
      <c r="E202" s="136">
        <v>114.72316000000001</v>
      </c>
      <c r="F202" s="137">
        <v>984.34696786123152</v>
      </c>
      <c r="G202" s="138">
        <v>215870.67256000001</v>
      </c>
      <c r="H202" s="112"/>
      <c r="I202" s="136"/>
      <c r="J202" s="112"/>
      <c r="K202" s="136"/>
      <c r="L202" s="114"/>
      <c r="M202" s="115"/>
      <c r="N202" s="108">
        <v>215985.39572</v>
      </c>
      <c r="O202" s="132"/>
    </row>
    <row r="203" spans="1:15" s="67" customFormat="1" ht="19.5" hidden="1" customHeight="1" x14ac:dyDescent="0.2">
      <c r="A203" s="126" t="s">
        <v>180</v>
      </c>
      <c r="B203" s="105">
        <v>480.8351582351583</v>
      </c>
      <c r="C203" s="107">
        <v>57552.929619999995</v>
      </c>
      <c r="D203" s="112">
        <v>3.0774030294030297</v>
      </c>
      <c r="E203" s="136">
        <v>394.16950000000003</v>
      </c>
      <c r="F203" s="137">
        <v>1052.0085234225835</v>
      </c>
      <c r="G203" s="138">
        <v>230871.28155000001</v>
      </c>
      <c r="H203" s="112"/>
      <c r="I203" s="136"/>
      <c r="J203" s="112"/>
      <c r="K203" s="136"/>
      <c r="L203" s="114"/>
      <c r="M203" s="115"/>
      <c r="N203" s="108">
        <v>288818.38066999998</v>
      </c>
      <c r="O203" s="101"/>
    </row>
    <row r="204" spans="1:15" s="67" customFormat="1" ht="19.5" hidden="1" customHeight="1" x14ac:dyDescent="0.2">
      <c r="A204" s="126" t="s">
        <v>181</v>
      </c>
      <c r="B204" s="105">
        <v>490.97308517308522</v>
      </c>
      <c r="C204" s="107">
        <v>61812.117729999998</v>
      </c>
      <c r="D204" s="112">
        <v>4.8043626043626046</v>
      </c>
      <c r="E204" s="136">
        <v>580.85807999999997</v>
      </c>
      <c r="F204" s="137">
        <v>997.25773507629913</v>
      </c>
      <c r="G204" s="138">
        <v>236994.21870999999</v>
      </c>
      <c r="H204" s="112"/>
      <c r="I204" s="136"/>
      <c r="J204" s="112"/>
      <c r="K204" s="136"/>
      <c r="L204" s="114"/>
      <c r="M204" s="115"/>
      <c r="N204" s="108">
        <v>299387.19452000002</v>
      </c>
      <c r="O204" s="101"/>
    </row>
    <row r="205" spans="1:15" s="67" customFormat="1" ht="19.5" hidden="1" customHeight="1" x14ac:dyDescent="0.2">
      <c r="A205" s="126" t="s">
        <v>182</v>
      </c>
      <c r="B205" s="105">
        <v>248.14545754545756</v>
      </c>
      <c r="C205" s="107">
        <v>37377.405810000004</v>
      </c>
      <c r="D205" s="112">
        <v>3.1365805365805368</v>
      </c>
      <c r="E205" s="136">
        <v>353.31044000000003</v>
      </c>
      <c r="F205" s="137">
        <v>1026.6289362051957</v>
      </c>
      <c r="G205" s="138">
        <v>243605.52402000001</v>
      </c>
      <c r="H205" s="112"/>
      <c r="I205" s="136"/>
      <c r="J205" s="112"/>
      <c r="K205" s="136"/>
      <c r="L205" s="114"/>
      <c r="M205" s="115"/>
      <c r="N205" s="108">
        <v>281336.24027000001</v>
      </c>
      <c r="O205" s="101"/>
    </row>
    <row r="206" spans="1:15" s="67" customFormat="1" ht="19.5" hidden="1" customHeight="1" x14ac:dyDescent="0.2">
      <c r="A206" s="126" t="s">
        <v>183</v>
      </c>
      <c r="B206" s="105">
        <v>0</v>
      </c>
      <c r="C206" s="107">
        <v>0</v>
      </c>
      <c r="D206" s="112">
        <v>0.86981486981486988</v>
      </c>
      <c r="E206" s="136">
        <v>94.546149999999997</v>
      </c>
      <c r="F206" s="137">
        <v>1000.5426626476188</v>
      </c>
      <c r="G206" s="138">
        <v>237795.92927999998</v>
      </c>
      <c r="H206" s="112"/>
      <c r="I206" s="136"/>
      <c r="J206" s="112"/>
      <c r="K206" s="136"/>
      <c r="L206" s="114"/>
      <c r="M206" s="115"/>
      <c r="N206" s="108">
        <v>237890.47542999999</v>
      </c>
      <c r="O206" s="101"/>
    </row>
    <row r="207" spans="1:15" s="67" customFormat="1" ht="19.5" hidden="1" customHeight="1" x14ac:dyDescent="0.2">
      <c r="A207" s="126" t="s">
        <v>184</v>
      </c>
      <c r="B207" s="105">
        <v>245.14972774972776</v>
      </c>
      <c r="C207" s="107">
        <v>38833.164100000002</v>
      </c>
      <c r="D207" s="112">
        <v>2.9794343794343798</v>
      </c>
      <c r="E207" s="136">
        <v>371.47787</v>
      </c>
      <c r="F207" s="137">
        <v>1052.7925737900148</v>
      </c>
      <c r="G207" s="138">
        <v>292458.60356000002</v>
      </c>
      <c r="H207" s="112"/>
      <c r="I207" s="136"/>
      <c r="J207" s="112"/>
      <c r="K207" s="136"/>
      <c r="L207" s="114"/>
      <c r="M207" s="115"/>
      <c r="N207" s="108">
        <v>331663.24553000001</v>
      </c>
      <c r="O207" s="101"/>
    </row>
    <row r="208" spans="1:15" s="67" customFormat="1" ht="19.5" hidden="1" customHeight="1" x14ac:dyDescent="0.2">
      <c r="A208" s="126" t="s">
        <v>185</v>
      </c>
      <c r="B208" s="105">
        <v>241.32658812658815</v>
      </c>
      <c r="C208" s="107">
        <v>33342.990260000006</v>
      </c>
      <c r="D208" s="112">
        <v>1.0255090255090256</v>
      </c>
      <c r="E208" s="136">
        <v>131.62592000000001</v>
      </c>
      <c r="F208" s="137">
        <v>1020.0797060424854</v>
      </c>
      <c r="G208" s="138">
        <v>280718.06517999998</v>
      </c>
      <c r="H208" s="112"/>
      <c r="I208" s="136"/>
      <c r="J208" s="112"/>
      <c r="K208" s="136"/>
      <c r="L208" s="114"/>
      <c r="M208" s="115"/>
      <c r="N208" s="108">
        <v>314192.68135999999</v>
      </c>
      <c r="O208" s="101"/>
    </row>
    <row r="209" spans="1:15" s="67" customFormat="1" ht="19.5" hidden="1" customHeight="1" x14ac:dyDescent="0.2">
      <c r="A209" s="126" t="s">
        <v>186</v>
      </c>
      <c r="B209" s="105">
        <v>235.11860871860875</v>
      </c>
      <c r="C209" s="107">
        <v>28305.46933</v>
      </c>
      <c r="D209" s="112">
        <v>0.9303567303567305</v>
      </c>
      <c r="E209" s="136">
        <v>173.58396999999999</v>
      </c>
      <c r="F209" s="137">
        <v>963.51650783373168</v>
      </c>
      <c r="G209" s="138">
        <v>264556.52055000002</v>
      </c>
      <c r="H209" s="112"/>
      <c r="I209" s="136"/>
      <c r="J209" s="112"/>
      <c r="K209" s="136"/>
      <c r="L209" s="114"/>
      <c r="M209" s="115"/>
      <c r="N209" s="108">
        <v>293035.57384999999</v>
      </c>
      <c r="O209" s="101"/>
    </row>
    <row r="210" spans="1:15" s="67" customFormat="1" ht="19.5" hidden="1" customHeight="1" x14ac:dyDescent="0.2">
      <c r="A210" s="126" t="s">
        <v>187</v>
      </c>
      <c r="B210" s="105">
        <v>0</v>
      </c>
      <c r="C210" s="107">
        <v>0</v>
      </c>
      <c r="D210" s="112">
        <v>0.91983631983631997</v>
      </c>
      <c r="E210" s="136">
        <v>198.88050000000001</v>
      </c>
      <c r="F210" s="137">
        <v>1014.026518148563</v>
      </c>
      <c r="G210" s="138">
        <v>314853.73916000006</v>
      </c>
      <c r="H210" s="112"/>
      <c r="I210" s="136"/>
      <c r="J210" s="112"/>
      <c r="K210" s="136"/>
      <c r="L210" s="114"/>
      <c r="M210" s="115"/>
      <c r="N210" s="108">
        <v>315052.61966000008</v>
      </c>
      <c r="O210" s="101"/>
    </row>
    <row r="211" spans="1:15" s="67" customFormat="1" ht="19.5" hidden="1" customHeight="1" x14ac:dyDescent="0.2">
      <c r="A211" s="126" t="s">
        <v>188</v>
      </c>
      <c r="B211" s="105">
        <v>443.75140415140419</v>
      </c>
      <c r="C211" s="107">
        <v>28912.951960000002</v>
      </c>
      <c r="D211" s="112">
        <v>1.7303105303105304</v>
      </c>
      <c r="E211" s="136">
        <v>242.70123999999998</v>
      </c>
      <c r="F211" s="137">
        <v>982.80425410859016</v>
      </c>
      <c r="G211" s="138">
        <v>309027.06255999999</v>
      </c>
      <c r="H211" s="112"/>
      <c r="I211" s="136"/>
      <c r="J211" s="112"/>
      <c r="K211" s="136"/>
      <c r="L211" s="114"/>
      <c r="M211" s="115"/>
      <c r="N211" s="108">
        <v>338182.71575999999</v>
      </c>
      <c r="O211" s="101"/>
    </row>
    <row r="212" spans="1:15" s="67" customFormat="1" ht="20.100000000000001" hidden="1" customHeight="1" x14ac:dyDescent="0.2">
      <c r="A212" s="126" t="s">
        <v>189</v>
      </c>
      <c r="B212" s="105">
        <v>206.60789360789363</v>
      </c>
      <c r="C212" s="107">
        <v>9758.5493900000001</v>
      </c>
      <c r="D212" s="112">
        <v>1.3981849981849983</v>
      </c>
      <c r="E212" s="136">
        <v>191.51237999999998</v>
      </c>
      <c r="F212" s="137">
        <v>945.59592618700765</v>
      </c>
      <c r="G212" s="138">
        <v>301092.26968999999</v>
      </c>
      <c r="H212" s="112"/>
      <c r="I212" s="136"/>
      <c r="J212" s="112"/>
      <c r="K212" s="136"/>
      <c r="L212" s="114"/>
      <c r="M212" s="115"/>
      <c r="N212" s="108">
        <v>311042.33145999996</v>
      </c>
      <c r="O212" s="101"/>
    </row>
    <row r="213" spans="1:15" s="67" customFormat="1" ht="19.5" hidden="1" customHeight="1" x14ac:dyDescent="0.2">
      <c r="A213" s="139"/>
      <c r="B213" s="105"/>
      <c r="C213" s="144"/>
      <c r="D213" s="141"/>
      <c r="E213" s="142"/>
      <c r="F213" s="147"/>
      <c r="G213" s="144"/>
      <c r="H213" s="141"/>
      <c r="I213" s="142"/>
      <c r="J213" s="141"/>
      <c r="K213" s="142"/>
      <c r="L213" s="114"/>
      <c r="M213" s="115"/>
      <c r="N213" s="145"/>
      <c r="O213" s="148"/>
    </row>
    <row r="214" spans="1:15" s="67" customFormat="1" ht="20.100000000000001" hidden="1" customHeight="1" x14ac:dyDescent="0.2">
      <c r="A214" s="146">
        <v>2009</v>
      </c>
      <c r="B214" s="105">
        <v>1882.9432267432269</v>
      </c>
      <c r="C214" s="107">
        <v>139715.49262</v>
      </c>
      <c r="D214" s="112">
        <v>40.53096353496354</v>
      </c>
      <c r="E214" s="113">
        <v>2926.7450100000005</v>
      </c>
      <c r="F214" s="105">
        <v>9805.4172471643942</v>
      </c>
      <c r="G214" s="149">
        <v>1967574.11057</v>
      </c>
      <c r="H214" s="107">
        <v>0</v>
      </c>
      <c r="I214" s="105">
        <v>0</v>
      </c>
      <c r="J214" s="105">
        <v>0</v>
      </c>
      <c r="K214" s="105">
        <v>0</v>
      </c>
      <c r="L214" s="111">
        <v>0</v>
      </c>
      <c r="M214" s="111"/>
      <c r="N214" s="108">
        <v>2110216.3481999999</v>
      </c>
      <c r="O214" s="101"/>
    </row>
    <row r="215" spans="1:15" s="67" customFormat="1" ht="20.100000000000001" hidden="1" customHeight="1" x14ac:dyDescent="0.2">
      <c r="A215" s="126" t="s">
        <v>178</v>
      </c>
      <c r="B215" s="105">
        <v>0</v>
      </c>
      <c r="C215" s="107">
        <v>0</v>
      </c>
      <c r="D215" s="112">
        <v>0.64138864138864149</v>
      </c>
      <c r="E215" s="136">
        <v>25.120060000000002</v>
      </c>
      <c r="F215" s="137">
        <v>767.25954034829897</v>
      </c>
      <c r="G215" s="138">
        <v>182526.65208999999</v>
      </c>
      <c r="H215" s="112"/>
      <c r="I215" s="136"/>
      <c r="J215" s="112"/>
      <c r="K215" s="136"/>
      <c r="L215" s="114"/>
      <c r="M215" s="115"/>
      <c r="N215" s="108">
        <v>182551.77214999998</v>
      </c>
      <c r="O215" s="101"/>
    </row>
    <row r="216" spans="1:15" s="67" customFormat="1" ht="20.100000000000001" hidden="1" customHeight="1" x14ac:dyDescent="0.2">
      <c r="A216" s="126" t="s">
        <v>179</v>
      </c>
      <c r="B216" s="105">
        <v>244.63615483615487</v>
      </c>
      <c r="C216" s="107">
        <v>9826.1714800000009</v>
      </c>
      <c r="D216" s="112">
        <v>1.9087219087219089</v>
      </c>
      <c r="E216" s="136">
        <v>77.939830000000001</v>
      </c>
      <c r="F216" s="137">
        <v>738.93066071116186</v>
      </c>
      <c r="G216" s="138">
        <v>179207.57021000006</v>
      </c>
      <c r="H216" s="112"/>
      <c r="I216" s="136"/>
      <c r="J216" s="112"/>
      <c r="K216" s="136"/>
      <c r="L216" s="114"/>
      <c r="M216" s="115"/>
      <c r="N216" s="108">
        <v>189111.68152000004</v>
      </c>
      <c r="O216" s="101"/>
    </row>
    <row r="217" spans="1:15" s="67" customFormat="1" ht="20.100000000000001" hidden="1" customHeight="1" x14ac:dyDescent="0.2">
      <c r="A217" s="126" t="s">
        <v>180</v>
      </c>
      <c r="B217" s="105">
        <v>0</v>
      </c>
      <c r="C217" s="107">
        <v>0</v>
      </c>
      <c r="D217" s="112">
        <v>3.756657756657757</v>
      </c>
      <c r="E217" s="136">
        <v>150.4659</v>
      </c>
      <c r="F217" s="137">
        <v>778.35658068026316</v>
      </c>
      <c r="G217" s="138">
        <v>186737.54032000003</v>
      </c>
      <c r="H217" s="112"/>
      <c r="I217" s="136"/>
      <c r="J217" s="112"/>
      <c r="K217" s="136"/>
      <c r="L217" s="114"/>
      <c r="M217" s="115"/>
      <c r="N217" s="108">
        <v>186888.00622000004</v>
      </c>
      <c r="O217" s="101"/>
    </row>
    <row r="218" spans="1:15" s="67" customFormat="1" ht="20.100000000000001" hidden="1" customHeight="1" x14ac:dyDescent="0.2">
      <c r="A218" s="126" t="s">
        <v>181</v>
      </c>
      <c r="B218" s="105">
        <v>241.81673101673104</v>
      </c>
      <c r="C218" s="135">
        <v>12338.3024</v>
      </c>
      <c r="D218" s="112">
        <v>2.7190047190047193</v>
      </c>
      <c r="E218" s="113">
        <v>123.4819</v>
      </c>
      <c r="F218" s="105">
        <v>793.12936480168025</v>
      </c>
      <c r="G218" s="135">
        <v>141962.70812999998</v>
      </c>
      <c r="H218" s="112"/>
      <c r="I218" s="113"/>
      <c r="J218" s="112"/>
      <c r="K218" s="113"/>
      <c r="L218" s="114"/>
      <c r="M218" s="115"/>
      <c r="N218" s="108">
        <v>154424.49242999998</v>
      </c>
      <c r="O218" s="101"/>
    </row>
    <row r="219" spans="1:15" s="67" customFormat="1" ht="20.100000000000001" hidden="1" customHeight="1" x14ac:dyDescent="0.2">
      <c r="A219" s="126" t="s">
        <v>182</v>
      </c>
      <c r="B219" s="105">
        <v>227.09470349470351</v>
      </c>
      <c r="C219" s="135">
        <v>17784.15539</v>
      </c>
      <c r="D219" s="112">
        <v>1.8421938421938424</v>
      </c>
      <c r="E219" s="113">
        <v>88.709179999999989</v>
      </c>
      <c r="F219" s="105">
        <v>981.94023167266153</v>
      </c>
      <c r="G219" s="135">
        <v>177676.08947000001</v>
      </c>
      <c r="H219" s="112"/>
      <c r="I219" s="113"/>
      <c r="J219" s="112"/>
      <c r="K219" s="113"/>
      <c r="L219" s="114"/>
      <c r="M219" s="115"/>
      <c r="N219" s="108">
        <v>195548.95404000001</v>
      </c>
      <c r="O219" s="101"/>
    </row>
    <row r="220" spans="1:15" s="67" customFormat="1" ht="20.100000000000001" hidden="1" customHeight="1" x14ac:dyDescent="0.2">
      <c r="A220" s="126" t="s">
        <v>183</v>
      </c>
      <c r="B220" s="105">
        <v>0</v>
      </c>
      <c r="C220" s="135">
        <v>0</v>
      </c>
      <c r="D220" s="112">
        <v>2.3099227139227145</v>
      </c>
      <c r="E220" s="113">
        <v>151.99893</v>
      </c>
      <c r="F220" s="105">
        <v>973.50422162168127</v>
      </c>
      <c r="G220" s="135">
        <v>176196.66497999997</v>
      </c>
      <c r="H220" s="112"/>
      <c r="I220" s="113"/>
      <c r="J220" s="112"/>
      <c r="K220" s="113"/>
      <c r="L220" s="114"/>
      <c r="M220" s="115"/>
      <c r="N220" s="108">
        <v>176348.66390999997</v>
      </c>
      <c r="O220" s="101"/>
    </row>
    <row r="221" spans="1:15" s="67" customFormat="1" ht="20.100000000000001" hidden="1" customHeight="1" x14ac:dyDescent="0.2">
      <c r="A221" s="126" t="s">
        <v>184</v>
      </c>
      <c r="B221" s="105">
        <v>236.6841302841303</v>
      </c>
      <c r="C221" s="135">
        <v>17712.579089999999</v>
      </c>
      <c r="D221" s="112">
        <v>4.2810810810810818</v>
      </c>
      <c r="E221" s="113">
        <v>312.63033999999999</v>
      </c>
      <c r="F221" s="105">
        <v>938.96825701653779</v>
      </c>
      <c r="G221" s="135">
        <v>172985.80938999998</v>
      </c>
      <c r="H221" s="112"/>
      <c r="I221" s="113"/>
      <c r="J221" s="112"/>
      <c r="K221" s="113"/>
      <c r="L221" s="114"/>
      <c r="M221" s="115"/>
      <c r="N221" s="108">
        <v>191011.01882</v>
      </c>
      <c r="O221" s="101"/>
    </row>
    <row r="222" spans="1:15" s="67" customFormat="1" ht="20.100000000000001" hidden="1" customHeight="1" x14ac:dyDescent="0.2">
      <c r="A222" s="126" t="s">
        <v>185</v>
      </c>
      <c r="B222" s="105">
        <v>244.36637956637958</v>
      </c>
      <c r="C222" s="135">
        <v>19863.9964</v>
      </c>
      <c r="D222" s="112">
        <v>2.0494340494340495</v>
      </c>
      <c r="E222" s="113">
        <v>133.78728000000001</v>
      </c>
      <c r="F222" s="105">
        <v>857.63731586492986</v>
      </c>
      <c r="G222" s="135">
        <v>157595.03637000002</v>
      </c>
      <c r="H222" s="112"/>
      <c r="I222" s="113"/>
      <c r="J222" s="112"/>
      <c r="K222" s="113"/>
      <c r="L222" s="114"/>
      <c r="M222" s="115"/>
      <c r="N222" s="108">
        <v>177592.82005000001</v>
      </c>
      <c r="O222" s="101"/>
    </row>
    <row r="223" spans="1:15" s="67" customFormat="1" ht="20.100000000000001" hidden="1" customHeight="1" x14ac:dyDescent="0.2">
      <c r="A223" s="126" t="s">
        <v>186</v>
      </c>
      <c r="B223" s="105">
        <v>0</v>
      </c>
      <c r="C223" s="135">
        <v>0</v>
      </c>
      <c r="D223" s="112">
        <v>1.7354717354717357</v>
      </c>
      <c r="E223" s="113">
        <v>113.18658000000001</v>
      </c>
      <c r="F223" s="105">
        <v>792.00903426236835</v>
      </c>
      <c r="G223" s="135">
        <v>145094.16836999997</v>
      </c>
      <c r="H223" s="112"/>
      <c r="I223" s="113"/>
      <c r="J223" s="112"/>
      <c r="K223" s="113"/>
      <c r="L223" s="114"/>
      <c r="M223" s="115"/>
      <c r="N223" s="108">
        <v>145207.35494999998</v>
      </c>
      <c r="O223" s="101"/>
    </row>
    <row r="224" spans="1:15" s="67" customFormat="1" ht="20.100000000000001" hidden="1" customHeight="1" x14ac:dyDescent="0.2">
      <c r="A224" s="126" t="s">
        <v>187</v>
      </c>
      <c r="B224" s="105">
        <v>232.3878295878296</v>
      </c>
      <c r="C224" s="135">
        <v>20610.676820000001</v>
      </c>
      <c r="D224" s="112">
        <v>6.4061578061578075</v>
      </c>
      <c r="E224" s="113">
        <v>557.94570999999996</v>
      </c>
      <c r="F224" s="105">
        <v>798.8562795585392</v>
      </c>
      <c r="G224" s="135">
        <v>164906.62078000003</v>
      </c>
      <c r="H224" s="112"/>
      <c r="I224" s="113"/>
      <c r="J224" s="112"/>
      <c r="K224" s="113"/>
      <c r="L224" s="114"/>
      <c r="M224" s="115"/>
      <c r="N224" s="108">
        <v>186075.24331000002</v>
      </c>
      <c r="O224" s="101"/>
    </row>
    <row r="225" spans="1:15" s="67" customFormat="1" ht="20.100000000000001" hidden="1" customHeight="1" x14ac:dyDescent="0.2">
      <c r="A225" s="126" t="s">
        <v>188</v>
      </c>
      <c r="B225" s="105">
        <v>229.69818169818171</v>
      </c>
      <c r="C225" s="135">
        <v>20584.690019999998</v>
      </c>
      <c r="D225" s="112">
        <v>7.5910503910503921</v>
      </c>
      <c r="E225" s="113">
        <v>702.86232000000007</v>
      </c>
      <c r="F225" s="105">
        <v>700.63578427652965</v>
      </c>
      <c r="G225" s="135">
        <v>143422.37346</v>
      </c>
      <c r="H225" s="112"/>
      <c r="I225" s="113"/>
      <c r="J225" s="112"/>
      <c r="K225" s="113"/>
      <c r="L225" s="114"/>
      <c r="M225" s="115"/>
      <c r="N225" s="108">
        <v>164709.9258</v>
      </c>
      <c r="O225" s="101"/>
    </row>
    <row r="226" spans="1:15" s="67" customFormat="1" ht="20.100000000000001" hidden="1" customHeight="1" x14ac:dyDescent="0.2">
      <c r="A226" s="126" t="s">
        <v>189</v>
      </c>
      <c r="B226" s="105">
        <v>226.25911625911627</v>
      </c>
      <c r="C226" s="135">
        <v>20994.921020000002</v>
      </c>
      <c r="D226" s="112">
        <v>5.2898788898788904</v>
      </c>
      <c r="E226" s="113">
        <v>488.61698000000001</v>
      </c>
      <c r="F226" s="105">
        <v>684.18997634974164</v>
      </c>
      <c r="G226" s="135">
        <v>139262.87700000001</v>
      </c>
      <c r="H226" s="112"/>
      <c r="I226" s="113"/>
      <c r="J226" s="112"/>
      <c r="K226" s="113"/>
      <c r="L226" s="114"/>
      <c r="M226" s="115"/>
      <c r="N226" s="108">
        <v>160746.41500000001</v>
      </c>
      <c r="O226" s="101"/>
    </row>
    <row r="227" spans="1:15" s="67" customFormat="1" ht="20.100000000000001" hidden="1" customHeight="1" x14ac:dyDescent="0.2">
      <c r="A227" s="126"/>
      <c r="B227" s="105"/>
      <c r="C227" s="144"/>
      <c r="D227" s="141"/>
      <c r="E227" s="142"/>
      <c r="F227" s="147"/>
      <c r="G227" s="144"/>
      <c r="H227" s="141"/>
      <c r="I227" s="142"/>
      <c r="J227" s="141"/>
      <c r="K227" s="142"/>
      <c r="L227" s="114"/>
      <c r="M227" s="115"/>
      <c r="N227" s="145"/>
      <c r="O227" s="101"/>
    </row>
    <row r="228" spans="1:15" s="67" customFormat="1" ht="20.100000000000001" hidden="1" customHeight="1" x14ac:dyDescent="0.2">
      <c r="A228" s="109" t="s">
        <v>74</v>
      </c>
      <c r="B228" s="105">
        <v>1931.1524535524536</v>
      </c>
      <c r="C228" s="106">
        <v>186644.10746</v>
      </c>
      <c r="D228" s="107">
        <v>28.962947562947562</v>
      </c>
      <c r="E228" s="107">
        <v>2832.99442</v>
      </c>
      <c r="F228" s="137">
        <v>11588.513640562727</v>
      </c>
      <c r="G228" s="107">
        <v>2797774.1385500003</v>
      </c>
      <c r="H228" s="107">
        <v>0</v>
      </c>
      <c r="I228" s="105">
        <v>0</v>
      </c>
      <c r="J228" s="105">
        <v>0</v>
      </c>
      <c r="K228" s="105">
        <v>0</v>
      </c>
      <c r="L228" s="111"/>
      <c r="M228" s="111"/>
      <c r="N228" s="108">
        <v>2987251.2404299998</v>
      </c>
      <c r="O228" s="101"/>
    </row>
    <row r="229" spans="1:15" s="67" customFormat="1" ht="20.100000000000001" hidden="1" customHeight="1" x14ac:dyDescent="0.2">
      <c r="A229" s="126" t="s">
        <v>178</v>
      </c>
      <c r="B229" s="105">
        <v>0</v>
      </c>
      <c r="C229" s="107">
        <v>0</v>
      </c>
      <c r="D229" s="112">
        <v>1.773969573969574</v>
      </c>
      <c r="E229" s="136">
        <v>157.22119000000001</v>
      </c>
      <c r="F229" s="137">
        <v>736.14206236876862</v>
      </c>
      <c r="G229" s="136">
        <v>166419.76310000001</v>
      </c>
      <c r="H229" s="112"/>
      <c r="I229" s="136"/>
      <c r="J229" s="112"/>
      <c r="K229" s="136"/>
      <c r="L229" s="114"/>
      <c r="M229" s="115"/>
      <c r="N229" s="108">
        <v>166576.98429000002</v>
      </c>
      <c r="O229" s="101"/>
    </row>
    <row r="230" spans="1:15" s="67" customFormat="1" ht="20.100000000000001" hidden="1" customHeight="1" x14ac:dyDescent="0.2">
      <c r="A230" s="126" t="s">
        <v>179</v>
      </c>
      <c r="B230" s="105">
        <v>0</v>
      </c>
      <c r="C230" s="107">
        <v>0</v>
      </c>
      <c r="D230" s="112">
        <v>1.7164109164109167</v>
      </c>
      <c r="E230" s="136">
        <v>160.72032000000002</v>
      </c>
      <c r="F230" s="137">
        <v>849.73355605016741</v>
      </c>
      <c r="G230" s="136">
        <v>194481.81552999999</v>
      </c>
      <c r="H230" s="112"/>
      <c r="I230" s="136"/>
      <c r="J230" s="112"/>
      <c r="K230" s="136"/>
      <c r="L230" s="114"/>
      <c r="M230" s="115"/>
      <c r="N230" s="108">
        <v>194642.53584999999</v>
      </c>
      <c r="O230" s="101"/>
    </row>
    <row r="231" spans="1:15" s="67" customFormat="1" ht="20.100000000000001" hidden="1" customHeight="1" x14ac:dyDescent="0.2">
      <c r="A231" s="126" t="s">
        <v>180</v>
      </c>
      <c r="B231" s="105">
        <v>201.36855096855098</v>
      </c>
      <c r="C231" s="107">
        <v>18147.718250000002</v>
      </c>
      <c r="D231" s="112">
        <v>3.0170874170874176</v>
      </c>
      <c r="E231" s="136">
        <v>279.44961000000001</v>
      </c>
      <c r="F231" s="137">
        <v>948.80056174967547</v>
      </c>
      <c r="G231" s="136">
        <v>218755.27496000001</v>
      </c>
      <c r="H231" s="112"/>
      <c r="I231" s="136"/>
      <c r="J231" s="112"/>
      <c r="K231" s="136"/>
      <c r="L231" s="114"/>
      <c r="M231" s="115"/>
      <c r="N231" s="108">
        <v>237182.44282000003</v>
      </c>
      <c r="O231" s="101"/>
    </row>
    <row r="232" spans="1:15" s="67" customFormat="1" ht="20.100000000000001" hidden="1" customHeight="1" x14ac:dyDescent="0.2">
      <c r="A232" s="126" t="s">
        <v>181</v>
      </c>
      <c r="B232" s="105">
        <v>231.72114972114974</v>
      </c>
      <c r="C232" s="107">
        <v>23205.491870000002</v>
      </c>
      <c r="D232" s="112">
        <v>1.6842556842556844</v>
      </c>
      <c r="E232" s="136">
        <v>153.83453</v>
      </c>
      <c r="F232" s="137">
        <v>803.28521170056683</v>
      </c>
      <c r="G232" s="136">
        <v>193234.18612</v>
      </c>
      <c r="H232" s="112"/>
      <c r="I232" s="136"/>
      <c r="J232" s="112"/>
      <c r="K232" s="136"/>
      <c r="L232" s="114"/>
      <c r="M232" s="115"/>
      <c r="N232" s="108">
        <v>216593.51251999999</v>
      </c>
      <c r="O232" s="101"/>
    </row>
    <row r="233" spans="1:15" s="67" customFormat="1" ht="20.100000000000001" hidden="1" customHeight="1" x14ac:dyDescent="0.2">
      <c r="A233" s="126" t="s">
        <v>182</v>
      </c>
      <c r="B233" s="105">
        <v>0</v>
      </c>
      <c r="C233" s="107">
        <v>0</v>
      </c>
      <c r="D233" s="112">
        <v>3.8954558954558962</v>
      </c>
      <c r="E233" s="136">
        <v>390.92437000000001</v>
      </c>
      <c r="F233" s="137">
        <v>1035.4735004728484</v>
      </c>
      <c r="G233" s="136">
        <v>251182.99314000001</v>
      </c>
      <c r="H233" s="112"/>
      <c r="I233" s="136"/>
      <c r="J233" s="112"/>
      <c r="K233" s="136"/>
      <c r="L233" s="114"/>
      <c r="M233" s="115"/>
      <c r="N233" s="108">
        <v>251573.91751</v>
      </c>
      <c r="O233" s="101"/>
    </row>
    <row r="234" spans="1:15" s="67" customFormat="1" ht="20.100000000000001" hidden="1" customHeight="1" x14ac:dyDescent="0.2">
      <c r="A234" s="126" t="s">
        <v>183</v>
      </c>
      <c r="B234" s="105">
        <v>233.76414876414879</v>
      </c>
      <c r="C234" s="107">
        <v>21174.903200000001</v>
      </c>
      <c r="D234" s="112">
        <v>2.7935847935847939</v>
      </c>
      <c r="E234" s="136">
        <v>253.94544000000002</v>
      </c>
      <c r="F234" s="137">
        <v>1042.8901020330995</v>
      </c>
      <c r="G234" s="136">
        <v>252573.31883</v>
      </c>
      <c r="H234" s="112"/>
      <c r="I234" s="136"/>
      <c r="J234" s="112"/>
      <c r="K234" s="136"/>
      <c r="L234" s="114"/>
      <c r="M234" s="115"/>
      <c r="N234" s="108">
        <v>274002.16746999999</v>
      </c>
      <c r="O234" s="101"/>
    </row>
    <row r="235" spans="1:15" s="67" customFormat="1" ht="20.100000000000001" hidden="1" customHeight="1" x14ac:dyDescent="0.2">
      <c r="A235" s="126" t="s">
        <v>184</v>
      </c>
      <c r="B235" s="105">
        <v>205.17922977922979</v>
      </c>
      <c r="C235" s="135">
        <v>18950.73977</v>
      </c>
      <c r="D235" s="112">
        <v>2.5988185988185988</v>
      </c>
      <c r="E235" s="113">
        <v>245.42489</v>
      </c>
      <c r="F235" s="105">
        <v>1068.0389851394295</v>
      </c>
      <c r="G235" s="135">
        <v>264048.97414999997</v>
      </c>
      <c r="H235" s="112"/>
      <c r="I235" s="113"/>
      <c r="J235" s="112"/>
      <c r="K235" s="113"/>
      <c r="L235" s="114"/>
      <c r="M235" s="115"/>
      <c r="N235" s="108">
        <v>283245.13880999997</v>
      </c>
      <c r="O235" s="101"/>
    </row>
    <row r="236" spans="1:15" s="67" customFormat="1" ht="20.100000000000001" hidden="1" customHeight="1" x14ac:dyDescent="0.2">
      <c r="A236" s="126" t="s">
        <v>185</v>
      </c>
      <c r="B236" s="105">
        <v>229.35562155562158</v>
      </c>
      <c r="C236" s="135">
        <v>22687.191360000001</v>
      </c>
      <c r="D236" s="112">
        <v>1.209028809028809</v>
      </c>
      <c r="E236" s="113">
        <v>97.212440000000001</v>
      </c>
      <c r="F236" s="105">
        <v>1077.6662967738864</v>
      </c>
      <c r="G236" s="135">
        <v>265527.98683999997</v>
      </c>
      <c r="H236" s="112"/>
      <c r="I236" s="113"/>
      <c r="J236" s="112"/>
      <c r="K236" s="113"/>
      <c r="L236" s="114"/>
      <c r="M236" s="115"/>
      <c r="N236" s="108">
        <v>288312.39063999994</v>
      </c>
      <c r="O236" s="101"/>
    </row>
    <row r="237" spans="1:15" s="67" customFormat="1" ht="20.100000000000001" hidden="1" customHeight="1" x14ac:dyDescent="0.2">
      <c r="A237" s="126" t="s">
        <v>186</v>
      </c>
      <c r="B237" s="105">
        <v>221.40200640200644</v>
      </c>
      <c r="C237" s="135">
        <v>19983.522690000002</v>
      </c>
      <c r="D237" s="112">
        <v>0.51668811668811676</v>
      </c>
      <c r="E237" s="113">
        <v>42.378370000000004</v>
      </c>
      <c r="F237" s="105">
        <v>1036.5901680103971</v>
      </c>
      <c r="G237" s="135">
        <v>255239.26888000002</v>
      </c>
      <c r="H237" s="112"/>
      <c r="I237" s="113"/>
      <c r="J237" s="112"/>
      <c r="K237" s="113"/>
      <c r="L237" s="114"/>
      <c r="M237" s="115"/>
      <c r="N237" s="108">
        <v>275265.16993999999</v>
      </c>
      <c r="O237" s="101"/>
    </row>
    <row r="238" spans="1:15" s="67" customFormat="1" ht="20.100000000000001" hidden="1" customHeight="1" x14ac:dyDescent="0.2">
      <c r="A238" s="126" t="s">
        <v>187</v>
      </c>
      <c r="B238" s="105">
        <v>204.84645744645746</v>
      </c>
      <c r="C238" s="135">
        <v>20087.49697</v>
      </c>
      <c r="D238" s="112">
        <v>3.6625416625416629</v>
      </c>
      <c r="E238" s="113">
        <v>378.52919000000003</v>
      </c>
      <c r="F238" s="105">
        <v>1037.0547022240175</v>
      </c>
      <c r="G238" s="135">
        <v>255474.32797000001</v>
      </c>
      <c r="H238" s="112"/>
      <c r="I238" s="113"/>
      <c r="J238" s="112"/>
      <c r="K238" s="113"/>
      <c r="L238" s="114"/>
      <c r="M238" s="115"/>
      <c r="N238" s="108">
        <v>275940.35412999999</v>
      </c>
      <c r="O238" s="101"/>
    </row>
    <row r="239" spans="1:15" s="67" customFormat="1" ht="20.100000000000001" hidden="1" customHeight="1" x14ac:dyDescent="0.2">
      <c r="A239" s="126" t="s">
        <v>188</v>
      </c>
      <c r="B239" s="105">
        <v>211.61034881034882</v>
      </c>
      <c r="C239" s="135">
        <v>20874.773989999998</v>
      </c>
      <c r="D239" s="112">
        <v>1.9196119196119197</v>
      </c>
      <c r="E239" s="113">
        <v>202.34902</v>
      </c>
      <c r="F239" s="105">
        <v>1004.854737713393</v>
      </c>
      <c r="G239" s="135">
        <v>247243.3786</v>
      </c>
      <c r="H239" s="112"/>
      <c r="I239" s="113"/>
      <c r="J239" s="112"/>
      <c r="K239" s="113"/>
      <c r="L239" s="114"/>
      <c r="M239" s="115"/>
      <c r="N239" s="108">
        <v>268320.50160999998</v>
      </c>
      <c r="O239" s="101"/>
    </row>
    <row r="240" spans="1:15" s="67" customFormat="1" ht="20.100000000000001" hidden="1" customHeight="1" x14ac:dyDescent="0.2">
      <c r="A240" s="126" t="s">
        <v>189</v>
      </c>
      <c r="B240" s="105">
        <v>191.90494010494012</v>
      </c>
      <c r="C240" s="135">
        <v>21532.269359999998</v>
      </c>
      <c r="D240" s="112">
        <v>4.1754941754941761</v>
      </c>
      <c r="E240" s="113">
        <v>471.00504999999998</v>
      </c>
      <c r="F240" s="105">
        <v>947.98375632647651</v>
      </c>
      <c r="G240" s="135">
        <v>233592.85042999999</v>
      </c>
      <c r="H240" s="112"/>
      <c r="I240" s="113"/>
      <c r="J240" s="112"/>
      <c r="K240" s="113"/>
      <c r="L240" s="114"/>
      <c r="M240" s="115"/>
      <c r="N240" s="108">
        <v>255596.12484</v>
      </c>
      <c r="O240" s="101"/>
    </row>
    <row r="241" spans="1:15" s="67" customFormat="1" ht="20.100000000000001" hidden="1" customHeight="1" x14ac:dyDescent="0.2">
      <c r="A241" s="126"/>
      <c r="B241" s="105"/>
      <c r="C241" s="135"/>
      <c r="D241" s="112"/>
      <c r="E241" s="113"/>
      <c r="F241" s="105"/>
      <c r="G241" s="135"/>
      <c r="H241" s="112"/>
      <c r="I241" s="113"/>
      <c r="J241" s="112"/>
      <c r="K241" s="113"/>
      <c r="L241" s="114"/>
      <c r="M241" s="115"/>
      <c r="N241" s="108"/>
      <c r="O241" s="101"/>
    </row>
    <row r="242" spans="1:15" s="67" customFormat="1" ht="20.100000000000001" hidden="1" customHeight="1" x14ac:dyDescent="0.2">
      <c r="A242" s="109">
        <v>2011</v>
      </c>
      <c r="B242" s="105">
        <v>1926.8123486123488</v>
      </c>
      <c r="C242" s="106">
        <v>227561.72472999999</v>
      </c>
      <c r="D242" s="105">
        <v>18.909744909744916</v>
      </c>
      <c r="E242" s="107">
        <v>2040.3324900000002</v>
      </c>
      <c r="F242" s="137">
        <v>12518.482251226955</v>
      </c>
      <c r="G242" s="135">
        <v>3884883.5933099999</v>
      </c>
      <c r="H242" s="112"/>
      <c r="I242" s="113"/>
      <c r="J242" s="112"/>
      <c r="K242" s="113"/>
      <c r="L242" s="114"/>
      <c r="M242" s="115"/>
      <c r="N242" s="108">
        <v>4114485.6505299998</v>
      </c>
      <c r="O242" s="101"/>
    </row>
    <row r="243" spans="1:15" s="67" customFormat="1" ht="20.100000000000001" hidden="1" customHeight="1" x14ac:dyDescent="0.2">
      <c r="A243" s="126" t="s">
        <v>178</v>
      </c>
      <c r="B243" s="105">
        <v>245.35115335115339</v>
      </c>
      <c r="C243" s="135">
        <v>26353.210600000002</v>
      </c>
      <c r="D243" s="112">
        <v>1.4238854238854239</v>
      </c>
      <c r="E243" s="113">
        <v>167.02087</v>
      </c>
      <c r="F243" s="105">
        <v>894.57771265753411</v>
      </c>
      <c r="G243" s="106">
        <v>229520.56354999999</v>
      </c>
      <c r="H243" s="112">
        <v>229.52056356</v>
      </c>
      <c r="I243" s="113">
        <v>229.52056356</v>
      </c>
      <c r="J243" s="112"/>
      <c r="K243" s="113"/>
      <c r="L243" s="114"/>
      <c r="M243" s="115"/>
      <c r="N243" s="108">
        <v>256040.79501999999</v>
      </c>
      <c r="O243" s="101"/>
    </row>
    <row r="244" spans="1:15" s="67" customFormat="1" ht="20.100000000000001" hidden="1" customHeight="1" x14ac:dyDescent="0.2">
      <c r="A244" s="126" t="s">
        <v>179</v>
      </c>
      <c r="B244" s="105">
        <v>233.79800679800681</v>
      </c>
      <c r="C244" s="135">
        <v>29376.47582</v>
      </c>
      <c r="D244" s="112">
        <v>2.1015741015741018</v>
      </c>
      <c r="E244" s="113">
        <v>226.03813</v>
      </c>
      <c r="F244" s="105">
        <v>1024.8650323360764</v>
      </c>
      <c r="G244" s="106">
        <v>265264.61168000003</v>
      </c>
      <c r="H244" s="112">
        <v>265.26461169000004</v>
      </c>
      <c r="I244" s="113">
        <v>265.26461169000004</v>
      </c>
      <c r="J244" s="112"/>
      <c r="K244" s="113"/>
      <c r="L244" s="114"/>
      <c r="M244" s="115"/>
      <c r="N244" s="108">
        <v>294867.12563000002</v>
      </c>
      <c r="O244" s="101"/>
    </row>
    <row r="245" spans="1:15" s="67" customFormat="1" ht="20.100000000000001" hidden="1" customHeight="1" x14ac:dyDescent="0.2">
      <c r="A245" s="126" t="s">
        <v>180</v>
      </c>
      <c r="B245" s="105">
        <v>0</v>
      </c>
      <c r="C245" s="135">
        <v>0</v>
      </c>
      <c r="D245" s="112">
        <v>1.3889053889053891</v>
      </c>
      <c r="E245" s="113">
        <v>140.84947999999997</v>
      </c>
      <c r="F245" s="105">
        <v>1093.3265753125311</v>
      </c>
      <c r="G245" s="106">
        <v>282757.80918000004</v>
      </c>
      <c r="H245" s="112">
        <v>282.55370960999994</v>
      </c>
      <c r="I245" s="113">
        <v>282.55370960999994</v>
      </c>
      <c r="J245" s="112"/>
      <c r="K245" s="113"/>
      <c r="L245" s="114"/>
      <c r="M245" s="115"/>
      <c r="N245" s="108">
        <v>282898.65866000002</v>
      </c>
      <c r="O245" s="101"/>
    </row>
    <row r="246" spans="1:15" s="67" customFormat="1" ht="20.100000000000001" hidden="1" customHeight="1" x14ac:dyDescent="0.2">
      <c r="A246" s="126" t="s">
        <v>181</v>
      </c>
      <c r="B246" s="105">
        <v>238.92432432432435</v>
      </c>
      <c r="C246" s="135">
        <v>32544.477440000002</v>
      </c>
      <c r="D246" s="112">
        <v>0.69676269676269686</v>
      </c>
      <c r="E246" s="113">
        <v>72.915670000000006</v>
      </c>
      <c r="F246" s="105">
        <v>907.47958085831783</v>
      </c>
      <c r="G246" s="106">
        <v>264691.60152000003</v>
      </c>
      <c r="H246" s="112"/>
      <c r="I246" s="113"/>
      <c r="J246" s="112"/>
      <c r="K246" s="113"/>
      <c r="L246" s="114"/>
      <c r="M246" s="115"/>
      <c r="N246" s="108">
        <v>297308.99463000003</v>
      </c>
      <c r="O246" s="101"/>
    </row>
    <row r="247" spans="1:15" s="67" customFormat="1" ht="20.100000000000001" hidden="1" customHeight="1" x14ac:dyDescent="0.2">
      <c r="A247" s="126" t="s">
        <v>182</v>
      </c>
      <c r="B247" s="105">
        <v>245.85377025377028</v>
      </c>
      <c r="C247" s="135">
        <v>30189.571609999999</v>
      </c>
      <c r="D247" s="112">
        <v>1.3953073953073956</v>
      </c>
      <c r="E247" s="113">
        <v>163.42953</v>
      </c>
      <c r="F247" s="105">
        <v>974.9956283496241</v>
      </c>
      <c r="G247" s="106">
        <v>285722.60275999998</v>
      </c>
      <c r="H247" s="112"/>
      <c r="I247" s="113"/>
      <c r="J247" s="112"/>
      <c r="K247" s="113"/>
      <c r="L247" s="114"/>
      <c r="M247" s="115"/>
      <c r="N247" s="108">
        <v>316075.60389999999</v>
      </c>
      <c r="O247" s="101"/>
    </row>
    <row r="248" spans="1:15" s="67" customFormat="1" ht="20.100000000000001" hidden="1" customHeight="1" x14ac:dyDescent="0.2">
      <c r="A248" s="126" t="s">
        <v>183</v>
      </c>
      <c r="B248" s="105">
        <v>0</v>
      </c>
      <c r="C248" s="135">
        <v>0</v>
      </c>
      <c r="D248" s="112">
        <v>1.5725175725175726</v>
      </c>
      <c r="E248" s="113">
        <v>182.14555999999999</v>
      </c>
      <c r="F248" s="105">
        <v>1101.979229477801</v>
      </c>
      <c r="G248" s="106">
        <v>323261.75005000003</v>
      </c>
      <c r="H248" s="112"/>
      <c r="I248" s="113"/>
      <c r="J248" s="112"/>
      <c r="K248" s="113"/>
      <c r="L248" s="114"/>
      <c r="M248" s="115"/>
      <c r="N248" s="108">
        <v>323443.89561000001</v>
      </c>
      <c r="O248" s="101"/>
    </row>
    <row r="249" spans="1:15" s="67" customFormat="1" ht="20.100000000000001" hidden="1" customHeight="1" x14ac:dyDescent="0.2">
      <c r="A249" s="126" t="s">
        <v>184</v>
      </c>
      <c r="B249" s="105">
        <v>238.20586080586082</v>
      </c>
      <c r="C249" s="135">
        <v>28420.10166</v>
      </c>
      <c r="D249" s="112">
        <v>1.6190476190476193</v>
      </c>
      <c r="E249" s="113">
        <v>197.54234</v>
      </c>
      <c r="F249" s="105">
        <v>1127.9119439714568</v>
      </c>
      <c r="G249" s="106">
        <v>375785.49127</v>
      </c>
      <c r="H249" s="112"/>
      <c r="I249" s="113"/>
      <c r="J249" s="112"/>
      <c r="K249" s="113"/>
      <c r="L249" s="114"/>
      <c r="M249" s="115"/>
      <c r="N249" s="108">
        <v>404403.13526999997</v>
      </c>
      <c r="O249" s="101"/>
    </row>
    <row r="250" spans="1:15" s="67" customFormat="1" ht="20.100000000000001" hidden="1" customHeight="1" x14ac:dyDescent="0.2">
      <c r="A250" s="126" t="s">
        <v>185</v>
      </c>
      <c r="B250" s="105">
        <v>239.70847770847774</v>
      </c>
      <c r="C250" s="135">
        <v>25609.236499999999</v>
      </c>
      <c r="D250" s="112">
        <v>0.6925386925386926</v>
      </c>
      <c r="E250" s="113">
        <v>73.03192</v>
      </c>
      <c r="F250" s="105">
        <v>1124.4275812741323</v>
      </c>
      <c r="G250" s="106">
        <v>373459.75080999994</v>
      </c>
      <c r="H250" s="112"/>
      <c r="I250" s="113"/>
      <c r="J250" s="112"/>
      <c r="K250" s="113"/>
      <c r="L250" s="114"/>
      <c r="M250" s="115"/>
      <c r="N250" s="108">
        <v>399142.01922999992</v>
      </c>
      <c r="O250" s="101"/>
    </row>
    <row r="251" spans="1:15" s="67" customFormat="1" ht="20.100000000000001" hidden="1" customHeight="1" x14ac:dyDescent="0.2">
      <c r="A251" s="126" t="s">
        <v>186</v>
      </c>
      <c r="B251" s="105">
        <v>240.09322509322513</v>
      </c>
      <c r="C251" s="135">
        <v>25926.035980000001</v>
      </c>
      <c r="D251" s="112">
        <v>2.6470646470646475</v>
      </c>
      <c r="E251" s="113">
        <v>287.56216999999998</v>
      </c>
      <c r="F251" s="105">
        <v>1079.374551586217</v>
      </c>
      <c r="G251" s="106">
        <v>359270.56455000001</v>
      </c>
      <c r="H251" s="112"/>
      <c r="I251" s="113"/>
      <c r="J251" s="112"/>
      <c r="K251" s="113"/>
      <c r="L251" s="114"/>
      <c r="M251" s="115"/>
      <c r="N251" s="108">
        <v>385484.16269999999</v>
      </c>
      <c r="O251" s="101"/>
    </row>
    <row r="252" spans="1:15" s="67" customFormat="1" ht="20.100000000000001" hidden="1" customHeight="1" x14ac:dyDescent="0.2">
      <c r="A252" s="126" t="s">
        <v>187</v>
      </c>
      <c r="B252" s="105">
        <v>0</v>
      </c>
      <c r="C252" s="135">
        <v>0</v>
      </c>
      <c r="D252" s="112">
        <v>1.5546315546315548</v>
      </c>
      <c r="E252" s="113">
        <v>144.13623999999999</v>
      </c>
      <c r="F252" s="105">
        <v>1105.6616752504806</v>
      </c>
      <c r="G252" s="107">
        <v>388448.41216000001</v>
      </c>
      <c r="H252" s="112"/>
      <c r="I252" s="113"/>
      <c r="J252" s="112"/>
      <c r="K252" s="113"/>
      <c r="L252" s="114"/>
      <c r="M252" s="115"/>
      <c r="N252" s="108">
        <v>388592.54840000003</v>
      </c>
      <c r="O252" s="101"/>
    </row>
    <row r="253" spans="1:15" s="67" customFormat="1" ht="20.100000000000001" hidden="1" customHeight="1" x14ac:dyDescent="0.2">
      <c r="A253" s="126" t="s">
        <v>188</v>
      </c>
      <c r="B253" s="105">
        <v>244.8775302775303</v>
      </c>
      <c r="C253" s="135">
        <v>29142.615120000002</v>
      </c>
      <c r="D253" s="112">
        <v>1.7545457545457546</v>
      </c>
      <c r="E253" s="113">
        <v>185.35973999999999</v>
      </c>
      <c r="F253" s="105">
        <v>1064.5864404874217</v>
      </c>
      <c r="G253" s="107">
        <v>374281.85857000004</v>
      </c>
      <c r="H253" s="112"/>
      <c r="I253" s="113"/>
      <c r="J253" s="112"/>
      <c r="K253" s="113"/>
      <c r="L253" s="114"/>
      <c r="M253" s="115"/>
      <c r="N253" s="108">
        <v>403609.83343</v>
      </c>
      <c r="O253" s="101"/>
    </row>
    <row r="254" spans="1:15" s="67" customFormat="1" ht="20.100000000000001" hidden="1" customHeight="1" x14ac:dyDescent="0.2">
      <c r="A254" s="126" t="s">
        <v>189</v>
      </c>
      <c r="B254" s="105">
        <v>0</v>
      </c>
      <c r="C254" s="135">
        <v>0</v>
      </c>
      <c r="D254" s="112">
        <v>2.0629640629640633</v>
      </c>
      <c r="E254" s="113">
        <v>200.30083999999999</v>
      </c>
      <c r="F254" s="105">
        <v>1019.2962996653642</v>
      </c>
      <c r="G254" s="107">
        <v>362418.57720999996</v>
      </c>
      <c r="H254" s="112"/>
      <c r="I254" s="113"/>
      <c r="J254" s="112"/>
      <c r="K254" s="113"/>
      <c r="L254" s="114"/>
      <c r="M254" s="115"/>
      <c r="N254" s="108">
        <v>362618.87804999994</v>
      </c>
      <c r="O254" s="101"/>
    </row>
    <row r="255" spans="1:15" s="67" customFormat="1" ht="20.100000000000001" hidden="1" customHeight="1" x14ac:dyDescent="0.2">
      <c r="A255" s="126"/>
      <c r="B255" s="105"/>
      <c r="C255" s="135"/>
      <c r="D255" s="112"/>
      <c r="E255" s="113"/>
      <c r="F255" s="105"/>
      <c r="G255" s="107"/>
      <c r="H255" s="112"/>
      <c r="I255" s="113"/>
      <c r="J255" s="112"/>
      <c r="K255" s="113"/>
      <c r="L255" s="114"/>
      <c r="M255" s="115"/>
      <c r="N255" s="108"/>
      <c r="O255" s="101"/>
    </row>
    <row r="256" spans="1:15" s="67" customFormat="1" ht="20.100000000000001" hidden="1" customHeight="1" x14ac:dyDescent="0.2">
      <c r="A256" s="109">
        <v>2012</v>
      </c>
      <c r="B256" s="105">
        <v>3391.6503785103791</v>
      </c>
      <c r="C256" s="107">
        <v>392429.39130999998</v>
      </c>
      <c r="D256" s="105">
        <v>5.2575652575652576</v>
      </c>
      <c r="E256" s="107">
        <v>730.72728000000006</v>
      </c>
      <c r="F256" s="105">
        <v>14641.218453063271</v>
      </c>
      <c r="G256" s="107">
        <v>5478522.8182699997</v>
      </c>
      <c r="H256" s="112"/>
      <c r="I256" s="113"/>
      <c r="J256" s="112"/>
      <c r="K256" s="113"/>
      <c r="L256" s="114"/>
      <c r="M256" s="115"/>
      <c r="N256" s="108">
        <v>5871682.9368599998</v>
      </c>
      <c r="O256" s="101"/>
    </row>
    <row r="257" spans="1:15" s="67" customFormat="1" ht="20.100000000000001" hidden="1" customHeight="1" x14ac:dyDescent="0.2">
      <c r="A257" s="126" t="s">
        <v>178</v>
      </c>
      <c r="B257" s="105">
        <v>204.53446193446194</v>
      </c>
      <c r="C257" s="135">
        <v>25416.376370000002</v>
      </c>
      <c r="D257" s="112">
        <v>1.0200499999999999</v>
      </c>
      <c r="E257" s="113">
        <v>56.701819999999998</v>
      </c>
      <c r="F257" s="105">
        <v>931.25055629134181</v>
      </c>
      <c r="G257" s="106">
        <v>332625.23670999997</v>
      </c>
      <c r="H257" s="112">
        <v>229.52056356</v>
      </c>
      <c r="I257" s="113">
        <v>229.52056356</v>
      </c>
      <c r="J257" s="112"/>
      <c r="K257" s="113"/>
      <c r="L257" s="114"/>
      <c r="M257" s="115"/>
      <c r="N257" s="108">
        <v>358098.3149</v>
      </c>
      <c r="O257" s="101"/>
    </row>
    <row r="258" spans="1:15" s="67" customFormat="1" ht="20.100000000000001" hidden="1" customHeight="1" x14ac:dyDescent="0.2">
      <c r="A258" s="126" t="s">
        <v>179</v>
      </c>
      <c r="B258" s="105">
        <v>149.13333333333335</v>
      </c>
      <c r="C258" s="135">
        <v>19123.614550000002</v>
      </c>
      <c r="D258" s="112">
        <v>0.99199999999999999</v>
      </c>
      <c r="E258" s="113">
        <v>37.65164</v>
      </c>
      <c r="F258" s="105">
        <v>1091.2350393056943</v>
      </c>
      <c r="G258" s="106">
        <v>390777.6286</v>
      </c>
      <c r="H258" s="112">
        <v>265.26461169000004</v>
      </c>
      <c r="I258" s="113">
        <v>265.26461169000004</v>
      </c>
      <c r="J258" s="112"/>
      <c r="K258" s="113"/>
      <c r="L258" s="114"/>
      <c r="M258" s="115"/>
      <c r="N258" s="108">
        <v>409938.89478999999</v>
      </c>
      <c r="O258" s="101"/>
    </row>
    <row r="259" spans="1:15" s="67" customFormat="1" ht="20.100000000000001" hidden="1" customHeight="1" x14ac:dyDescent="0.2">
      <c r="A259" s="126" t="s">
        <v>180</v>
      </c>
      <c r="B259" s="105">
        <v>0</v>
      </c>
      <c r="C259" s="135">
        <v>0</v>
      </c>
      <c r="D259" s="112">
        <v>0.99042999999999992</v>
      </c>
      <c r="E259" s="113">
        <v>37.0837</v>
      </c>
      <c r="F259" s="105">
        <v>1217.4118250354816</v>
      </c>
      <c r="G259" s="106">
        <v>434169.13242000004</v>
      </c>
      <c r="H259" s="112">
        <v>282.55370960999994</v>
      </c>
      <c r="I259" s="113">
        <v>282.55370960999994</v>
      </c>
      <c r="J259" s="112"/>
      <c r="K259" s="113"/>
      <c r="L259" s="114"/>
      <c r="M259" s="115"/>
      <c r="N259" s="108">
        <v>434206.21612000006</v>
      </c>
      <c r="O259" s="101"/>
    </row>
    <row r="260" spans="1:15" s="67" customFormat="1" ht="20.100000000000001" hidden="1" customHeight="1" x14ac:dyDescent="0.2">
      <c r="A260" s="126" t="s">
        <v>181</v>
      </c>
      <c r="B260" s="105">
        <v>480.07352407352414</v>
      </c>
      <c r="C260" s="135">
        <v>63601.262799999997</v>
      </c>
      <c r="D260" s="112">
        <v>1.0167599999999999</v>
      </c>
      <c r="E260" s="113">
        <v>58.151859999999999</v>
      </c>
      <c r="F260" s="105">
        <v>1075.4157596805082</v>
      </c>
      <c r="G260" s="107">
        <v>403691.8754100001</v>
      </c>
      <c r="H260" s="112"/>
      <c r="I260" s="113"/>
      <c r="J260" s="112"/>
      <c r="K260" s="113"/>
      <c r="L260" s="114"/>
      <c r="M260" s="115"/>
      <c r="N260" s="108">
        <v>467351.2900700001</v>
      </c>
      <c r="O260" s="101"/>
    </row>
    <row r="261" spans="1:15" s="67" customFormat="1" ht="20.100000000000001" hidden="1" customHeight="1" x14ac:dyDescent="0.2">
      <c r="A261" s="126" t="s">
        <v>182</v>
      </c>
      <c r="B261" s="105">
        <v>227.0910008910009</v>
      </c>
      <c r="C261" s="135">
        <v>24090.38134</v>
      </c>
      <c r="D261" s="112">
        <v>1.01877</v>
      </c>
      <c r="E261" s="113">
        <v>58.664749999999998</v>
      </c>
      <c r="F261" s="105">
        <v>1281.3701068341279</v>
      </c>
      <c r="G261" s="107">
        <v>486402.72187000001</v>
      </c>
      <c r="H261" s="112"/>
      <c r="I261" s="113"/>
      <c r="J261" s="112"/>
      <c r="K261" s="113"/>
      <c r="L261" s="114"/>
      <c r="M261" s="115"/>
      <c r="N261" s="108">
        <v>510551.76796000003</v>
      </c>
      <c r="O261" s="101"/>
    </row>
    <row r="262" spans="1:15" s="67" customFormat="1" ht="20.100000000000001" hidden="1" customHeight="1" x14ac:dyDescent="0.2">
      <c r="A262" s="126" t="s">
        <v>183</v>
      </c>
      <c r="B262" s="105">
        <v>69.455622347622352</v>
      </c>
      <c r="C262" s="135">
        <v>8313.8111399999998</v>
      </c>
      <c r="D262" s="112">
        <v>1.06789</v>
      </c>
      <c r="E262" s="113">
        <v>87.596980000000002</v>
      </c>
      <c r="F262" s="105">
        <v>1166.5961065834863</v>
      </c>
      <c r="G262" s="107">
        <v>446705.36975999997</v>
      </c>
      <c r="H262" s="112"/>
      <c r="I262" s="113"/>
      <c r="J262" s="112"/>
      <c r="K262" s="113"/>
      <c r="L262" s="114"/>
      <c r="M262" s="115"/>
      <c r="N262" s="108">
        <v>455106.77787999995</v>
      </c>
      <c r="O262" s="101"/>
    </row>
    <row r="263" spans="1:15" s="67" customFormat="1" ht="20.100000000000001" hidden="1" customHeight="1" x14ac:dyDescent="0.2">
      <c r="A263" s="126" t="s">
        <v>184</v>
      </c>
      <c r="B263" s="105">
        <v>394.31521426921427</v>
      </c>
      <c r="C263" s="135">
        <v>42755.031650000004</v>
      </c>
      <c r="D263" s="112">
        <v>0.94</v>
      </c>
      <c r="E263" s="113">
        <v>0</v>
      </c>
      <c r="F263" s="105">
        <v>1127.736234886873</v>
      </c>
      <c r="G263" s="107">
        <v>430405.05829000002</v>
      </c>
      <c r="H263" s="112"/>
      <c r="I263" s="113"/>
      <c r="J263" s="112"/>
      <c r="K263" s="113"/>
      <c r="L263" s="114"/>
      <c r="M263" s="115"/>
      <c r="N263" s="108">
        <v>473160.08994000003</v>
      </c>
      <c r="O263" s="101"/>
    </row>
    <row r="264" spans="1:15" s="67" customFormat="1" ht="20.100000000000001" hidden="1" customHeight="1" x14ac:dyDescent="0.2">
      <c r="A264" s="126" t="s">
        <v>185</v>
      </c>
      <c r="B264" s="105">
        <v>226.33332231132232</v>
      </c>
      <c r="C264" s="135">
        <v>24186.89962</v>
      </c>
      <c r="D264" s="112">
        <v>0.96577999999999997</v>
      </c>
      <c r="E264" s="113">
        <v>19.975380000000001</v>
      </c>
      <c r="F264" s="105">
        <v>1170.8692996405432</v>
      </c>
      <c r="G264" s="107">
        <v>450890.12087000004</v>
      </c>
      <c r="H264" s="112"/>
      <c r="I264" s="113"/>
      <c r="J264" s="112"/>
      <c r="K264" s="113"/>
      <c r="L264" s="114"/>
      <c r="M264" s="115"/>
      <c r="N264" s="108">
        <v>475096.99587000004</v>
      </c>
      <c r="O264" s="101"/>
    </row>
    <row r="265" spans="1:15" s="67" customFormat="1" ht="20.100000000000001" hidden="1" customHeight="1" x14ac:dyDescent="0.2">
      <c r="A265" s="126" t="s">
        <v>186</v>
      </c>
      <c r="B265" s="105">
        <v>456.51908009108013</v>
      </c>
      <c r="C265" s="135">
        <v>53586.529190000001</v>
      </c>
      <c r="D265" s="112">
        <v>0.94</v>
      </c>
      <c r="E265" s="113">
        <v>0</v>
      </c>
      <c r="F265" s="105">
        <v>1367.7384364106658</v>
      </c>
      <c r="G265" s="107">
        <v>524570.43408000004</v>
      </c>
      <c r="H265" s="112"/>
      <c r="I265" s="113"/>
      <c r="J265" s="112"/>
      <c r="K265" s="113"/>
      <c r="L265" s="114"/>
      <c r="M265" s="115"/>
      <c r="N265" s="108">
        <v>578156.96327000007</v>
      </c>
      <c r="O265" s="101"/>
    </row>
    <row r="266" spans="1:15" s="67" customFormat="1" ht="20.100000000000001" hidden="1" customHeight="1" x14ac:dyDescent="0.2">
      <c r="A266" s="126" t="s">
        <v>187</v>
      </c>
      <c r="B266" s="105">
        <v>451.41288242088251</v>
      </c>
      <c r="C266" s="135">
        <v>52231.985260000001</v>
      </c>
      <c r="D266" s="112">
        <v>1.1207499999999999</v>
      </c>
      <c r="E266" s="113">
        <v>162.37278000000001</v>
      </c>
      <c r="F266" s="105">
        <v>1407.66865562253</v>
      </c>
      <c r="G266" s="107">
        <v>527146.37076000008</v>
      </c>
      <c r="H266" s="112"/>
      <c r="I266" s="113"/>
      <c r="J266" s="112"/>
      <c r="K266" s="113"/>
      <c r="L266" s="114"/>
      <c r="M266" s="115"/>
      <c r="N266" s="108">
        <v>579540.72880000004</v>
      </c>
      <c r="O266" s="101"/>
    </row>
    <row r="267" spans="1:15" s="67" customFormat="1" ht="20.100000000000001" hidden="1" customHeight="1" x14ac:dyDescent="0.2">
      <c r="A267" s="126" t="s">
        <v>188</v>
      </c>
      <c r="B267" s="105">
        <v>377.08429825429829</v>
      </c>
      <c r="C267" s="135">
        <v>42300.639820000004</v>
      </c>
      <c r="D267" s="112">
        <v>1.01478</v>
      </c>
      <c r="E267" s="113">
        <v>55.554140000000004</v>
      </c>
      <c r="F267" s="105">
        <v>1389.3833948302545</v>
      </c>
      <c r="G267" s="107">
        <v>521239.90795000008</v>
      </c>
      <c r="H267" s="112"/>
      <c r="I267" s="113"/>
      <c r="J267" s="112"/>
      <c r="K267" s="113"/>
      <c r="L267" s="114"/>
      <c r="M267" s="115"/>
      <c r="N267" s="108">
        <v>563596.10191000008</v>
      </c>
      <c r="O267" s="101"/>
    </row>
    <row r="268" spans="1:15" s="67" customFormat="1" ht="20.100000000000001" hidden="1" customHeight="1" x14ac:dyDescent="0.2">
      <c r="A268" s="126" t="s">
        <v>189</v>
      </c>
      <c r="B268" s="105">
        <v>355.69763858363865</v>
      </c>
      <c r="C268" s="135">
        <v>36822.859570000001</v>
      </c>
      <c r="D268" s="112">
        <v>1.1620200000000001</v>
      </c>
      <c r="E268" s="113">
        <v>156.97423000000001</v>
      </c>
      <c r="F268" s="105">
        <v>1414.5430379417637</v>
      </c>
      <c r="G268" s="107">
        <v>529898.96155000001</v>
      </c>
      <c r="H268" s="112"/>
      <c r="I268" s="113"/>
      <c r="J268" s="112"/>
      <c r="K268" s="113"/>
      <c r="L268" s="114"/>
      <c r="M268" s="115"/>
      <c r="N268" s="108">
        <v>566878.79535000003</v>
      </c>
      <c r="O268" s="101"/>
    </row>
    <row r="269" spans="1:15" s="67" customFormat="1" ht="11.25" hidden="1" customHeight="1" x14ac:dyDescent="0.2">
      <c r="A269" s="126"/>
      <c r="B269" s="105"/>
      <c r="C269" s="135"/>
      <c r="D269" s="112"/>
      <c r="E269" s="113"/>
      <c r="F269" s="105"/>
      <c r="G269" s="107"/>
      <c r="H269" s="112"/>
      <c r="I269" s="113"/>
      <c r="J269" s="112"/>
      <c r="K269" s="113"/>
      <c r="L269" s="114"/>
      <c r="M269" s="115"/>
      <c r="N269" s="108"/>
      <c r="O269" s="101"/>
    </row>
    <row r="270" spans="1:15" s="67" customFormat="1" ht="20.100000000000001" customHeight="1" x14ac:dyDescent="0.2">
      <c r="A270" s="109">
        <v>2013</v>
      </c>
      <c r="B270" s="105">
        <v>4223.2535883575893</v>
      </c>
      <c r="C270" s="106">
        <v>511483.56891999999</v>
      </c>
      <c r="D270" s="105">
        <v>10.626406626406629</v>
      </c>
      <c r="E270" s="106">
        <v>1251.4152300000001</v>
      </c>
      <c r="F270" s="105">
        <v>16952.846737869662</v>
      </c>
      <c r="G270" s="106">
        <v>6113447.9706200007</v>
      </c>
      <c r="H270" s="112"/>
      <c r="I270" s="113"/>
      <c r="J270" s="112"/>
      <c r="K270" s="113"/>
      <c r="L270" s="114">
        <v>5.5777399999999995</v>
      </c>
      <c r="M270" s="115">
        <v>4280.0194799999999</v>
      </c>
      <c r="N270" s="108">
        <v>6630462.9742500018</v>
      </c>
      <c r="O270" s="101"/>
    </row>
    <row r="271" spans="1:15" s="67" customFormat="1" ht="15" hidden="1" customHeight="1" x14ac:dyDescent="0.2">
      <c r="A271" s="92" t="s">
        <v>178</v>
      </c>
      <c r="B271" s="105">
        <v>482.60957284757285</v>
      </c>
      <c r="C271" s="135">
        <v>54732.641530000001</v>
      </c>
      <c r="D271" s="112">
        <v>3.1114411114411116</v>
      </c>
      <c r="E271" s="113">
        <v>364.98180000000008</v>
      </c>
      <c r="F271" s="105">
        <v>1362.7855360064073</v>
      </c>
      <c r="G271" s="106">
        <v>495488.83523000008</v>
      </c>
      <c r="H271" s="112">
        <v>229.52056356</v>
      </c>
      <c r="I271" s="113">
        <v>229.52056356</v>
      </c>
      <c r="J271" s="112"/>
      <c r="K271" s="113"/>
      <c r="L271" s="114">
        <v>0</v>
      </c>
      <c r="M271" s="115">
        <v>0</v>
      </c>
      <c r="N271" s="108">
        <v>550586.45856000006</v>
      </c>
      <c r="O271" s="101"/>
    </row>
    <row r="272" spans="1:15" s="67" customFormat="1" ht="14.25" hidden="1" customHeight="1" x14ac:dyDescent="0.2">
      <c r="A272" s="92" t="s">
        <v>179</v>
      </c>
      <c r="B272" s="105">
        <v>0</v>
      </c>
      <c r="C272" s="135">
        <v>0</v>
      </c>
      <c r="D272" s="112">
        <v>0.65287265287265295</v>
      </c>
      <c r="E272" s="113">
        <v>78.752100000000013</v>
      </c>
      <c r="F272" s="105">
        <v>1320.0597184487801</v>
      </c>
      <c r="G272" s="106">
        <v>485527.57822000008</v>
      </c>
      <c r="H272" s="112">
        <v>265.26461169000004</v>
      </c>
      <c r="I272" s="113">
        <v>265.26461169000004</v>
      </c>
      <c r="J272" s="112"/>
      <c r="K272" s="113"/>
      <c r="L272" s="114">
        <v>0</v>
      </c>
      <c r="M272" s="115">
        <v>0</v>
      </c>
      <c r="N272" s="108">
        <v>485606.33032000007</v>
      </c>
      <c r="O272" s="101"/>
    </row>
    <row r="273" spans="1:17" s="67" customFormat="1" ht="14.25" hidden="1" customHeight="1" x14ac:dyDescent="0.2">
      <c r="A273" s="92" t="s">
        <v>180</v>
      </c>
      <c r="B273" s="105">
        <v>503.27964366564373</v>
      </c>
      <c r="C273" s="135">
        <v>59545.058769999996</v>
      </c>
      <c r="D273" s="112">
        <v>0.14322014322014323</v>
      </c>
      <c r="E273" s="113">
        <v>16.147400000000001</v>
      </c>
      <c r="F273" s="105">
        <v>1470.0115016435273</v>
      </c>
      <c r="G273" s="106">
        <v>540437.05578000005</v>
      </c>
      <c r="H273" s="112">
        <v>282.55370960999994</v>
      </c>
      <c r="I273" s="113">
        <v>282.55370960999994</v>
      </c>
      <c r="J273" s="112"/>
      <c r="K273" s="113"/>
      <c r="L273" s="114">
        <v>0</v>
      </c>
      <c r="M273" s="115">
        <v>0</v>
      </c>
      <c r="N273" s="108">
        <v>599998.26195000007</v>
      </c>
      <c r="O273" s="101"/>
    </row>
    <row r="274" spans="1:17" s="67" customFormat="1" ht="16.5" hidden="1" customHeight="1" x14ac:dyDescent="0.2">
      <c r="A274" s="92" t="s">
        <v>181</v>
      </c>
      <c r="B274" s="105">
        <v>436.60339900339909</v>
      </c>
      <c r="C274" s="135">
        <v>49540.031989999996</v>
      </c>
      <c r="D274" s="112">
        <v>1.0464970464970467</v>
      </c>
      <c r="E274" s="113">
        <v>145.19681</v>
      </c>
      <c r="F274" s="105">
        <v>1292.6669582822781</v>
      </c>
      <c r="G274" s="107">
        <v>469612.87332999997</v>
      </c>
      <c r="H274" s="112"/>
      <c r="I274" s="113"/>
      <c r="J274" s="112"/>
      <c r="K274" s="113"/>
      <c r="L274" s="114">
        <v>0</v>
      </c>
      <c r="M274" s="115">
        <v>0</v>
      </c>
      <c r="N274" s="108">
        <v>519298.10212999996</v>
      </c>
      <c r="O274" s="101"/>
    </row>
    <row r="275" spans="1:17" s="67" customFormat="1" ht="13.5" hidden="1" customHeight="1" x14ac:dyDescent="0.2">
      <c r="A275" s="92" t="s">
        <v>182</v>
      </c>
      <c r="B275" s="105">
        <v>268.95967580767586</v>
      </c>
      <c r="C275" s="135">
        <v>32030.693020000002</v>
      </c>
      <c r="D275" s="112">
        <v>0.84803484803484808</v>
      </c>
      <c r="E275" s="113">
        <v>99.598960000000005</v>
      </c>
      <c r="F275" s="105">
        <v>1425.1183740325869</v>
      </c>
      <c r="G275" s="107">
        <v>522391.09267000004</v>
      </c>
      <c r="H275" s="112"/>
      <c r="I275" s="113"/>
      <c r="J275" s="112"/>
      <c r="K275" s="113"/>
      <c r="L275" s="114">
        <v>0</v>
      </c>
      <c r="M275" s="115">
        <v>0</v>
      </c>
      <c r="N275" s="108">
        <v>554521.38465000002</v>
      </c>
      <c r="O275" s="101"/>
    </row>
    <row r="276" spans="1:17" s="67" customFormat="1" ht="13.5" hidden="1" customHeight="1" x14ac:dyDescent="0.2">
      <c r="A276" s="92" t="s">
        <v>183</v>
      </c>
      <c r="B276" s="105">
        <v>402.62580701580703</v>
      </c>
      <c r="C276" s="135">
        <v>46841.132640000003</v>
      </c>
      <c r="D276" s="112">
        <v>1.3831633831633832</v>
      </c>
      <c r="E276" s="113">
        <v>166.79026000000002</v>
      </c>
      <c r="F276" s="105">
        <v>1433.0805858654874</v>
      </c>
      <c r="G276" s="107">
        <v>525456.65229000011</v>
      </c>
      <c r="H276" s="112"/>
      <c r="I276" s="113"/>
      <c r="J276" s="112"/>
      <c r="K276" s="113"/>
      <c r="L276" s="114">
        <v>0</v>
      </c>
      <c r="M276" s="115">
        <v>0</v>
      </c>
      <c r="N276" s="108">
        <v>572464.57519000012</v>
      </c>
      <c r="O276" s="101"/>
    </row>
    <row r="277" spans="1:17" s="67" customFormat="1" ht="16.5" hidden="1" customHeight="1" x14ac:dyDescent="0.2">
      <c r="A277" s="92" t="s">
        <v>184</v>
      </c>
      <c r="B277" s="105">
        <v>373.61713817113821</v>
      </c>
      <c r="C277" s="135">
        <v>45865.084929999997</v>
      </c>
      <c r="D277" s="112">
        <v>0</v>
      </c>
      <c r="E277" s="113">
        <v>0</v>
      </c>
      <c r="F277" s="105">
        <v>1478.0887915318249</v>
      </c>
      <c r="G277" s="107">
        <v>530124.70764999988</v>
      </c>
      <c r="H277" s="112"/>
      <c r="I277" s="113"/>
      <c r="J277" s="112"/>
      <c r="K277" s="113"/>
      <c r="L277" s="114">
        <v>0</v>
      </c>
      <c r="M277" s="115">
        <v>0</v>
      </c>
      <c r="N277" s="108">
        <v>575989.79257999989</v>
      </c>
      <c r="O277" s="101"/>
    </row>
    <row r="278" spans="1:17" s="67" customFormat="1" ht="12" hidden="1" customHeight="1" x14ac:dyDescent="0.2">
      <c r="A278" s="92" t="s">
        <v>185</v>
      </c>
      <c r="B278" s="105">
        <v>433.64668732468738</v>
      </c>
      <c r="C278" s="135">
        <v>56314.614350000003</v>
      </c>
      <c r="D278" s="112">
        <v>0</v>
      </c>
      <c r="E278" s="113">
        <v>0</v>
      </c>
      <c r="F278" s="105">
        <v>1482.9703648817479</v>
      </c>
      <c r="G278" s="107">
        <v>529442.75222000014</v>
      </c>
      <c r="H278" s="112"/>
      <c r="I278" s="113"/>
      <c r="J278" s="112"/>
      <c r="K278" s="113"/>
      <c r="L278" s="114">
        <v>0</v>
      </c>
      <c r="M278" s="115">
        <v>0</v>
      </c>
      <c r="N278" s="108">
        <v>585757.36657000019</v>
      </c>
      <c r="O278" s="101"/>
    </row>
    <row r="279" spans="1:17" s="67" customFormat="1" ht="11.25" hidden="1" customHeight="1" x14ac:dyDescent="0.2">
      <c r="A279" s="92" t="s">
        <v>186</v>
      </c>
      <c r="B279" s="105">
        <v>272.68887720687724</v>
      </c>
      <c r="C279" s="135">
        <v>36980.962530000004</v>
      </c>
      <c r="D279" s="112">
        <v>1.0272910272910274</v>
      </c>
      <c r="E279" s="113">
        <v>103.06986999999999</v>
      </c>
      <c r="F279" s="105">
        <v>1409.9185937256195</v>
      </c>
      <c r="G279" s="107">
        <v>502507.17232000001</v>
      </c>
      <c r="H279" s="112"/>
      <c r="I279" s="113"/>
      <c r="J279" s="112"/>
      <c r="K279" s="113"/>
      <c r="L279" s="114">
        <v>0.82926</v>
      </c>
      <c r="M279" s="115">
        <v>608.84057999999993</v>
      </c>
      <c r="N279" s="108">
        <v>540200.0453</v>
      </c>
      <c r="O279" s="101"/>
    </row>
    <row r="280" spans="1:17" s="67" customFormat="1" ht="16.5" hidden="1" customHeight="1" x14ac:dyDescent="0.2">
      <c r="A280" s="92" t="s">
        <v>187</v>
      </c>
      <c r="B280" s="105">
        <v>460.25131135531137</v>
      </c>
      <c r="C280" s="135">
        <v>58095.415000000001</v>
      </c>
      <c r="D280" s="112">
        <v>0.52615252615252617</v>
      </c>
      <c r="E280" s="113">
        <v>64.908029999999997</v>
      </c>
      <c r="F280" s="105">
        <v>1497.7658890041116</v>
      </c>
      <c r="G280" s="107">
        <v>531057.59324999992</v>
      </c>
      <c r="H280" s="112"/>
      <c r="I280" s="113"/>
      <c r="J280" s="112"/>
      <c r="K280" s="113"/>
      <c r="L280" s="114">
        <v>1.1843599999999999</v>
      </c>
      <c r="M280" s="115">
        <v>907.60005999999998</v>
      </c>
      <c r="N280" s="108">
        <v>590125.51633999997</v>
      </c>
      <c r="O280" s="101"/>
    </row>
    <row r="281" spans="1:17" s="67" customFormat="1" ht="12" hidden="1" customHeight="1" x14ac:dyDescent="0.2">
      <c r="A281" s="92" t="s">
        <v>188</v>
      </c>
      <c r="B281" s="105">
        <v>418.01184608784615</v>
      </c>
      <c r="C281" s="135">
        <v>50978.092720000001</v>
      </c>
      <c r="D281" s="112">
        <v>1.028875028875029</v>
      </c>
      <c r="E281" s="113">
        <v>127.29051</v>
      </c>
      <c r="F281" s="105">
        <v>1347.8473108453486</v>
      </c>
      <c r="G281" s="107">
        <v>474649.79603000003</v>
      </c>
      <c r="H281" s="112"/>
      <c r="I281" s="113"/>
      <c r="J281" s="112"/>
      <c r="K281" s="113"/>
      <c r="L281" s="114">
        <v>2.6741199999999998</v>
      </c>
      <c r="M281" s="115">
        <v>2061.7895399999998</v>
      </c>
      <c r="N281" s="108">
        <v>527816.96880000003</v>
      </c>
      <c r="O281" s="101"/>
    </row>
    <row r="282" spans="1:17" s="67" customFormat="1" ht="18.75" hidden="1" customHeight="1" x14ac:dyDescent="0.2">
      <c r="A282" s="92" t="s">
        <v>189</v>
      </c>
      <c r="B282" s="105">
        <v>170.95962987162989</v>
      </c>
      <c r="C282" s="135">
        <v>20559.84144</v>
      </c>
      <c r="D282" s="112">
        <v>0.85885885885885893</v>
      </c>
      <c r="E282" s="113">
        <v>84.679490000000001</v>
      </c>
      <c r="F282" s="105">
        <v>1432.5331136019415</v>
      </c>
      <c r="G282" s="107">
        <v>506751.86163</v>
      </c>
      <c r="H282" s="112"/>
      <c r="I282" s="113"/>
      <c r="J282" s="112"/>
      <c r="K282" s="113"/>
      <c r="L282" s="114">
        <v>0.89</v>
      </c>
      <c r="M282" s="115">
        <v>701.78930000000003</v>
      </c>
      <c r="N282" s="108">
        <v>528098.17186</v>
      </c>
      <c r="O282" s="101"/>
    </row>
    <row r="283" spans="1:17" s="67" customFormat="1" ht="20.100000000000001" customHeight="1" x14ac:dyDescent="0.2">
      <c r="A283" s="109">
        <v>2014</v>
      </c>
      <c r="B283" s="105">
        <v>4836.7522938982938</v>
      </c>
      <c r="C283" s="106">
        <v>584129.39061</v>
      </c>
      <c r="D283" s="105">
        <v>10.786568986568989</v>
      </c>
      <c r="E283" s="106">
        <v>1090.1728000000001</v>
      </c>
      <c r="F283" s="105">
        <v>17607.696152105254</v>
      </c>
      <c r="G283" s="106">
        <v>6011097.3762800004</v>
      </c>
      <c r="H283" s="112"/>
      <c r="I283" s="113"/>
      <c r="J283" s="112"/>
      <c r="K283" s="113"/>
      <c r="L283" s="114">
        <v>37.692740000000001</v>
      </c>
      <c r="M283" s="115">
        <v>27279.549180000002</v>
      </c>
      <c r="N283" s="108">
        <v>6623596.4888700005</v>
      </c>
      <c r="O283" s="101"/>
    </row>
    <row r="284" spans="1:17" s="67" customFormat="1" ht="19.5" hidden="1" customHeight="1" x14ac:dyDescent="0.2">
      <c r="A284" s="92" t="s">
        <v>178</v>
      </c>
      <c r="B284" s="105">
        <v>218.90332508332511</v>
      </c>
      <c r="C284" s="135">
        <v>26811.3148</v>
      </c>
      <c r="D284" s="112">
        <v>2.3414843414843416</v>
      </c>
      <c r="E284" s="136">
        <v>219.08085</v>
      </c>
      <c r="F284" s="105">
        <v>1523.7764515352424</v>
      </c>
      <c r="G284" s="107">
        <v>541394.37004000007</v>
      </c>
      <c r="H284" s="150"/>
      <c r="I284" s="151"/>
      <c r="J284" s="150"/>
      <c r="K284" s="151"/>
      <c r="L284" s="114">
        <v>1.7539400000000001</v>
      </c>
      <c r="M284" s="115">
        <v>1317.94022</v>
      </c>
      <c r="N284" s="108">
        <v>569742.7059099999</v>
      </c>
      <c r="O284" s="101"/>
      <c r="Q284" s="152"/>
    </row>
    <row r="285" spans="1:17" s="67" customFormat="1" ht="20.100000000000001" hidden="1" customHeight="1" x14ac:dyDescent="0.2">
      <c r="A285" s="92" t="s">
        <v>179</v>
      </c>
      <c r="B285" s="105">
        <v>428.54527010527011</v>
      </c>
      <c r="C285" s="135">
        <v>46802.692860000003</v>
      </c>
      <c r="D285" s="112">
        <v>0.52404052404052404</v>
      </c>
      <c r="E285" s="136">
        <v>57.553570000000001</v>
      </c>
      <c r="F285" s="105">
        <v>1407.8106816908992</v>
      </c>
      <c r="G285" s="107">
        <v>500537.25874000002</v>
      </c>
      <c r="H285" s="150"/>
      <c r="I285" s="151"/>
      <c r="J285" s="150"/>
      <c r="K285" s="151"/>
      <c r="L285" s="114">
        <v>1.4319999999999999</v>
      </c>
      <c r="M285" s="115">
        <v>1002.4</v>
      </c>
      <c r="N285" s="108">
        <v>548399.90517000004</v>
      </c>
      <c r="O285" s="101"/>
      <c r="Q285" s="152"/>
    </row>
    <row r="286" spans="1:17" s="67" customFormat="1" ht="20.25" hidden="1" customHeight="1" x14ac:dyDescent="0.2">
      <c r="A286" s="92" t="s">
        <v>180</v>
      </c>
      <c r="B286" s="105">
        <v>465.35067815067822</v>
      </c>
      <c r="C286" s="135">
        <v>58123.251810000002</v>
      </c>
      <c r="D286" s="112">
        <v>4.1280203280203285</v>
      </c>
      <c r="E286" s="136">
        <v>393.83924999999999</v>
      </c>
      <c r="F286" s="105">
        <v>1484.1003584157115</v>
      </c>
      <c r="G286" s="107">
        <v>524525.16795999999</v>
      </c>
      <c r="H286" s="150"/>
      <c r="I286" s="151"/>
      <c r="J286" s="150"/>
      <c r="K286" s="151"/>
      <c r="L286" s="114">
        <v>6.0874199999999998</v>
      </c>
      <c r="M286" s="115">
        <v>4227.1939999999995</v>
      </c>
      <c r="N286" s="108">
        <v>587269.45302000002</v>
      </c>
      <c r="O286" s="101"/>
      <c r="Q286" s="152"/>
    </row>
    <row r="287" spans="1:17" s="67" customFormat="1" ht="20.25" hidden="1" customHeight="1" x14ac:dyDescent="0.2">
      <c r="A287" s="92" t="s">
        <v>181</v>
      </c>
      <c r="B287" s="105">
        <v>319.11322430122431</v>
      </c>
      <c r="C287" s="135">
        <v>39264.203180000004</v>
      </c>
      <c r="D287" s="112">
        <v>0.70540870540870548</v>
      </c>
      <c r="E287" s="136">
        <v>74.036880000000011</v>
      </c>
      <c r="F287" s="105">
        <v>1444.3462352886177</v>
      </c>
      <c r="G287" s="107">
        <v>509654.16266000003</v>
      </c>
      <c r="H287" s="150"/>
      <c r="I287" s="151"/>
      <c r="J287" s="150"/>
      <c r="K287" s="151"/>
      <c r="L287" s="114">
        <v>2.5436999999999999</v>
      </c>
      <c r="M287" s="115">
        <v>1781.3434999999999</v>
      </c>
      <c r="N287" s="108">
        <v>550773.74622000009</v>
      </c>
      <c r="O287" s="101"/>
      <c r="Q287" s="152"/>
    </row>
    <row r="288" spans="1:17" s="67" customFormat="1" ht="20.25" hidden="1" customHeight="1" x14ac:dyDescent="0.2">
      <c r="A288" s="92" t="s">
        <v>182</v>
      </c>
      <c r="B288" s="105">
        <v>501.630406956407</v>
      </c>
      <c r="C288" s="135">
        <v>65897.299769999998</v>
      </c>
      <c r="D288" s="112">
        <v>1.1940731940731941</v>
      </c>
      <c r="E288" s="136">
        <v>115.76591000000001</v>
      </c>
      <c r="F288" s="105">
        <v>1541.5403510865419</v>
      </c>
      <c r="G288" s="107">
        <v>546263.88503999996</v>
      </c>
      <c r="H288" s="150"/>
      <c r="I288" s="151"/>
      <c r="J288" s="150"/>
      <c r="K288" s="151"/>
      <c r="L288" s="114">
        <v>3.4979800000000001</v>
      </c>
      <c r="M288" s="115">
        <v>2572.9968999999996</v>
      </c>
      <c r="N288" s="108">
        <v>614849.94762000011</v>
      </c>
      <c r="O288" s="101"/>
      <c r="Q288" s="152"/>
    </row>
    <row r="289" spans="1:17" s="67" customFormat="1" ht="20.25" hidden="1" customHeight="1" x14ac:dyDescent="0.2">
      <c r="A289" s="92" t="s">
        <v>183</v>
      </c>
      <c r="B289" s="105">
        <v>671.05553905553916</v>
      </c>
      <c r="C289" s="135">
        <v>87120.160210000016</v>
      </c>
      <c r="D289" s="112">
        <v>0.68732468732468743</v>
      </c>
      <c r="E289" s="136">
        <v>86.840260000000001</v>
      </c>
      <c r="F289" s="105">
        <v>1490.1366313314909</v>
      </c>
      <c r="G289" s="107">
        <v>528326.75102999993</v>
      </c>
      <c r="H289" s="150"/>
      <c r="I289" s="151"/>
      <c r="J289" s="150"/>
      <c r="K289" s="151"/>
      <c r="L289" s="114">
        <v>4.8858199999999998</v>
      </c>
      <c r="M289" s="115">
        <v>3696.2213500000003</v>
      </c>
      <c r="N289" s="108">
        <v>619229.97285000002</v>
      </c>
      <c r="O289" s="101"/>
      <c r="Q289" s="152"/>
    </row>
    <row r="290" spans="1:17" s="67" customFormat="1" ht="20.25" hidden="1" customHeight="1" x14ac:dyDescent="0.2">
      <c r="A290" s="92" t="s">
        <v>184</v>
      </c>
      <c r="B290" s="105">
        <v>322.10265782265787</v>
      </c>
      <c r="C290" s="135">
        <v>41347.638500000001</v>
      </c>
      <c r="D290" s="112">
        <v>0</v>
      </c>
      <c r="E290" s="136">
        <v>0</v>
      </c>
      <c r="F290" s="105">
        <v>1540.7263806847077</v>
      </c>
      <c r="G290" s="107">
        <v>547424.24780999997</v>
      </c>
      <c r="H290" s="150"/>
      <c r="I290" s="151"/>
      <c r="J290" s="150"/>
      <c r="K290" s="151"/>
      <c r="L290" s="114">
        <v>3.06</v>
      </c>
      <c r="M290" s="115">
        <v>2386.8000000000002</v>
      </c>
      <c r="N290" s="108">
        <v>591158.68631000002</v>
      </c>
      <c r="O290" s="101"/>
      <c r="Q290" s="152"/>
    </row>
    <row r="291" spans="1:17" s="67" customFormat="1" ht="20.25" hidden="1" customHeight="1" x14ac:dyDescent="0.2">
      <c r="A291" s="92" t="s">
        <v>185</v>
      </c>
      <c r="B291" s="105">
        <v>333.07297528297534</v>
      </c>
      <c r="C291" s="135">
        <v>43143.912490000002</v>
      </c>
      <c r="D291" s="112">
        <v>0.85239085239085244</v>
      </c>
      <c r="E291" s="136">
        <v>104.19306</v>
      </c>
      <c r="F291" s="105">
        <v>1499.8595240119591</v>
      </c>
      <c r="G291" s="107">
        <v>531532.58060999995</v>
      </c>
      <c r="H291" s="150"/>
      <c r="I291" s="151"/>
      <c r="J291" s="150"/>
      <c r="K291" s="151"/>
      <c r="L291" s="114">
        <v>3.63842</v>
      </c>
      <c r="M291" s="115">
        <v>3081</v>
      </c>
      <c r="N291" s="108">
        <v>577861.68615999992</v>
      </c>
      <c r="O291" s="101"/>
      <c r="Q291" s="152"/>
    </row>
    <row r="292" spans="1:17" s="67" customFormat="1" ht="20.25" hidden="1" customHeight="1" x14ac:dyDescent="0.2">
      <c r="A292" s="92" t="s">
        <v>186</v>
      </c>
      <c r="B292" s="105">
        <v>596.84780688380692</v>
      </c>
      <c r="C292" s="135">
        <v>71777.138930000016</v>
      </c>
      <c r="D292" s="112">
        <v>0</v>
      </c>
      <c r="E292" s="136">
        <v>0</v>
      </c>
      <c r="F292" s="105">
        <v>1436.6483125829423</v>
      </c>
      <c r="G292" s="107">
        <v>457063.06144000008</v>
      </c>
      <c r="H292" s="150"/>
      <c r="I292" s="151"/>
      <c r="J292" s="150"/>
      <c r="K292" s="151"/>
      <c r="L292" s="114">
        <v>1.7265899999999998</v>
      </c>
      <c r="M292" s="115">
        <v>1256.4648799999998</v>
      </c>
      <c r="N292" s="108">
        <v>530096.66524999996</v>
      </c>
      <c r="O292" s="101"/>
      <c r="Q292" s="152"/>
    </row>
    <row r="293" spans="1:17" s="67" customFormat="1" ht="20.25" hidden="1" customHeight="1" x14ac:dyDescent="0.2">
      <c r="A293" s="92" t="s">
        <v>187</v>
      </c>
      <c r="B293" s="105">
        <v>137.01171058971059</v>
      </c>
      <c r="C293" s="135">
        <v>17758.59</v>
      </c>
      <c r="D293" s="112">
        <v>0</v>
      </c>
      <c r="E293" s="136">
        <v>0</v>
      </c>
      <c r="F293" s="105">
        <v>1464.601470039212</v>
      </c>
      <c r="G293" s="107">
        <v>455512.34526000009</v>
      </c>
      <c r="H293" s="150"/>
      <c r="I293" s="151"/>
      <c r="J293" s="150"/>
      <c r="K293" s="151"/>
      <c r="L293" s="114">
        <v>3.3671889999999998</v>
      </c>
      <c r="M293" s="115">
        <v>2471.5322999999999</v>
      </c>
      <c r="N293" s="108">
        <v>475742.46756000008</v>
      </c>
      <c r="O293" s="101"/>
      <c r="Q293" s="152"/>
    </row>
    <row r="294" spans="1:17" s="67" customFormat="1" ht="20.25" hidden="1" customHeight="1" x14ac:dyDescent="0.2">
      <c r="A294" s="92" t="s">
        <v>188</v>
      </c>
      <c r="B294" s="105">
        <v>547.14984410784416</v>
      </c>
      <c r="C294" s="135">
        <v>59602.414989999997</v>
      </c>
      <c r="D294" s="112">
        <v>0.35382635382635386</v>
      </c>
      <c r="E294" s="136">
        <v>38.863019999999999</v>
      </c>
      <c r="F294" s="105">
        <v>1337.6756009388262</v>
      </c>
      <c r="G294" s="107">
        <v>417613.25897999993</v>
      </c>
      <c r="H294" s="150"/>
      <c r="I294" s="151"/>
      <c r="J294" s="150"/>
      <c r="K294" s="151"/>
      <c r="L294" s="114">
        <v>2.527231</v>
      </c>
      <c r="M294" s="115">
        <v>1629.45973</v>
      </c>
      <c r="N294" s="108">
        <v>478883.99672</v>
      </c>
      <c r="O294" s="101"/>
      <c r="Q294" s="152"/>
    </row>
    <row r="295" spans="1:17" s="67" customFormat="1" ht="20.25" hidden="1" customHeight="1" x14ac:dyDescent="0.2">
      <c r="A295" s="92" t="s">
        <v>189</v>
      </c>
      <c r="B295" s="105">
        <v>295.96885555885558</v>
      </c>
      <c r="C295" s="135">
        <v>26480.773069999999</v>
      </c>
      <c r="D295" s="112">
        <v>0</v>
      </c>
      <c r="E295" s="136">
        <v>0</v>
      </c>
      <c r="F295" s="105">
        <v>1436.474154499105</v>
      </c>
      <c r="G295" s="107">
        <v>451250.28671000001</v>
      </c>
      <c r="H295" s="150"/>
      <c r="I295" s="151"/>
      <c r="J295" s="150"/>
      <c r="K295" s="151"/>
      <c r="L295" s="114">
        <v>3.17245</v>
      </c>
      <c r="M295" s="115">
        <v>1856.1963000000001</v>
      </c>
      <c r="N295" s="108">
        <v>479587.25608000002</v>
      </c>
      <c r="O295" s="101"/>
      <c r="Q295" s="152"/>
    </row>
    <row r="296" spans="1:17" s="67" customFormat="1" ht="10.5" hidden="1" customHeight="1" x14ac:dyDescent="0.2">
      <c r="A296" s="92"/>
      <c r="B296" s="105"/>
      <c r="C296" s="135"/>
      <c r="D296" s="112"/>
      <c r="E296" s="136"/>
      <c r="F296" s="105"/>
      <c r="G296" s="107"/>
      <c r="H296" s="150"/>
      <c r="I296" s="151"/>
      <c r="J296" s="150"/>
      <c r="K296" s="151"/>
      <c r="L296" s="114">
        <v>0</v>
      </c>
      <c r="M296" s="115">
        <v>0</v>
      </c>
      <c r="N296" s="108"/>
      <c r="O296" s="101"/>
    </row>
    <row r="297" spans="1:17" s="67" customFormat="1" ht="20.25" customHeight="1" x14ac:dyDescent="0.2">
      <c r="A297" s="153">
        <v>2015</v>
      </c>
      <c r="B297" s="105">
        <v>3668.7300223740226</v>
      </c>
      <c r="C297" s="135">
        <v>200769.44385000001</v>
      </c>
      <c r="D297" s="105">
        <v>3.4772794772794775</v>
      </c>
      <c r="E297" s="135">
        <v>469.92750000000001</v>
      </c>
      <c r="F297" s="105">
        <v>17332.438597590015</v>
      </c>
      <c r="G297" s="135">
        <v>3770379.3153499998</v>
      </c>
      <c r="H297" s="105">
        <v>0</v>
      </c>
      <c r="I297" s="135">
        <v>0</v>
      </c>
      <c r="J297" s="105">
        <v>0</v>
      </c>
      <c r="K297" s="135">
        <v>0</v>
      </c>
      <c r="L297" s="105">
        <v>38.508780000000009</v>
      </c>
      <c r="M297" s="135">
        <v>14383.570849999998</v>
      </c>
      <c r="N297" s="108">
        <v>3986002.2575499997</v>
      </c>
      <c r="O297" s="101"/>
    </row>
    <row r="298" spans="1:17" s="67" customFormat="1" ht="20.25" hidden="1" customHeight="1" x14ac:dyDescent="0.2">
      <c r="A298" s="92" t="s">
        <v>178</v>
      </c>
      <c r="B298" s="105">
        <v>45.960095832095838</v>
      </c>
      <c r="C298" s="135">
        <v>4966.26</v>
      </c>
      <c r="D298" s="112">
        <v>0</v>
      </c>
      <c r="E298" s="136">
        <v>0</v>
      </c>
      <c r="F298" s="105">
        <v>1480.15014054413</v>
      </c>
      <c r="G298" s="107">
        <v>385012.45618000004</v>
      </c>
      <c r="H298" s="150"/>
      <c r="I298" s="151"/>
      <c r="J298" s="150"/>
      <c r="K298" s="151"/>
      <c r="L298" s="114">
        <v>0.72330000000000005</v>
      </c>
      <c r="M298" s="115">
        <v>373.74824999999998</v>
      </c>
      <c r="N298" s="108">
        <v>390352.46443000005</v>
      </c>
      <c r="O298" s="101"/>
    </row>
    <row r="299" spans="1:17" s="67" customFormat="1" ht="20.25" hidden="1" customHeight="1" x14ac:dyDescent="0.2">
      <c r="A299" s="92" t="s">
        <v>179</v>
      </c>
      <c r="B299" s="105">
        <v>342.18903514503518</v>
      </c>
      <c r="C299" s="135">
        <v>19171.426030000002</v>
      </c>
      <c r="D299" s="112">
        <v>0.48331848331848337</v>
      </c>
      <c r="E299" s="136">
        <v>65.316769999999991</v>
      </c>
      <c r="F299" s="105">
        <v>1376.741434744587</v>
      </c>
      <c r="G299" s="107">
        <v>362314.66650999995</v>
      </c>
      <c r="H299" s="150"/>
      <c r="I299" s="151"/>
      <c r="J299" s="150"/>
      <c r="K299" s="151"/>
      <c r="L299" s="114">
        <v>1.0649999999999999</v>
      </c>
      <c r="M299" s="115">
        <v>439.49099999999999</v>
      </c>
      <c r="N299" s="108">
        <v>381990.90030999994</v>
      </c>
      <c r="O299" s="101"/>
    </row>
    <row r="300" spans="1:17" s="67" customFormat="1" ht="20.25" hidden="1" customHeight="1" x14ac:dyDescent="0.2">
      <c r="A300" s="92" t="s">
        <v>180</v>
      </c>
      <c r="B300" s="105">
        <v>477.44388344388346</v>
      </c>
      <c r="C300" s="135">
        <v>22871.581000000002</v>
      </c>
      <c r="D300" s="112">
        <v>0.52687852687852688</v>
      </c>
      <c r="E300" s="136">
        <v>71.203570000000013</v>
      </c>
      <c r="F300" s="105">
        <v>1537.214054973922</v>
      </c>
      <c r="G300" s="107">
        <v>404829.63912000001</v>
      </c>
      <c r="H300" s="150"/>
      <c r="I300" s="151"/>
      <c r="J300" s="150"/>
      <c r="K300" s="151"/>
      <c r="L300" s="114">
        <v>1.7867999999999999</v>
      </c>
      <c r="M300" s="115">
        <v>814.65323000000001</v>
      </c>
      <c r="N300" s="108">
        <v>428587.07692000002</v>
      </c>
      <c r="O300" s="101"/>
    </row>
    <row r="301" spans="1:17" s="67" customFormat="1" ht="20.25" hidden="1" customHeight="1" x14ac:dyDescent="0.2">
      <c r="A301" s="92" t="s">
        <v>181</v>
      </c>
      <c r="B301" s="105">
        <v>224.91383691383695</v>
      </c>
      <c r="C301" s="135">
        <v>10215.868179999999</v>
      </c>
      <c r="D301" s="112">
        <v>0.87575487575487587</v>
      </c>
      <c r="E301" s="136">
        <v>118.35150999999999</v>
      </c>
      <c r="F301" s="105">
        <v>1458.1901399528847</v>
      </c>
      <c r="G301" s="107">
        <v>314991.61206000001</v>
      </c>
      <c r="H301" s="150"/>
      <c r="I301" s="151"/>
      <c r="J301" s="150"/>
      <c r="K301" s="151"/>
      <c r="L301" s="114">
        <v>0.68904120000000002</v>
      </c>
      <c r="M301" s="115">
        <v>265.70653000000004</v>
      </c>
      <c r="N301" s="108">
        <v>325591.53828000004</v>
      </c>
      <c r="O301" s="101"/>
    </row>
    <row r="302" spans="1:17" s="67" customFormat="1" ht="20.25" hidden="1" customHeight="1" x14ac:dyDescent="0.2">
      <c r="A302" s="92" t="s">
        <v>182</v>
      </c>
      <c r="B302" s="105">
        <v>236.40623040623043</v>
      </c>
      <c r="C302" s="135">
        <v>13375.143230000001</v>
      </c>
      <c r="D302" s="112">
        <v>0.53149853149853155</v>
      </c>
      <c r="E302" s="136">
        <v>71.827929999999995</v>
      </c>
      <c r="F302" s="105">
        <v>1501.2242416689155</v>
      </c>
      <c r="G302" s="107">
        <v>339244.55423000001</v>
      </c>
      <c r="H302" s="150"/>
      <c r="I302" s="151"/>
      <c r="J302" s="150"/>
      <c r="K302" s="151"/>
      <c r="L302" s="114">
        <v>5.5275087999999997</v>
      </c>
      <c r="M302" s="115">
        <v>2364.8021600000002</v>
      </c>
      <c r="N302" s="108">
        <v>355056.32755000005</v>
      </c>
      <c r="O302" s="101"/>
    </row>
    <row r="303" spans="1:17" s="67" customFormat="1" ht="20.25" hidden="1" customHeight="1" x14ac:dyDescent="0.2">
      <c r="A303" s="92" t="s">
        <v>196</v>
      </c>
      <c r="B303" s="105">
        <v>239.96133716133718</v>
      </c>
      <c r="C303" s="135">
        <v>15862.995279999999</v>
      </c>
      <c r="D303" s="112">
        <v>1.0598290598290598</v>
      </c>
      <c r="E303" s="136">
        <v>143.22772000000001</v>
      </c>
      <c r="F303" s="105">
        <v>1421.206313149374</v>
      </c>
      <c r="G303" s="107">
        <v>320770.64246</v>
      </c>
      <c r="H303" s="150"/>
      <c r="I303" s="151"/>
      <c r="J303" s="150"/>
      <c r="K303" s="151"/>
      <c r="L303" s="114">
        <v>1.91476</v>
      </c>
      <c r="M303" s="115">
        <v>840.08580000000006</v>
      </c>
      <c r="N303" s="108">
        <v>337616.95126</v>
      </c>
      <c r="O303" s="101"/>
    </row>
    <row r="304" spans="1:17" s="67" customFormat="1" ht="20.25" hidden="1" customHeight="1" x14ac:dyDescent="0.2">
      <c r="A304" s="92" t="s">
        <v>197</v>
      </c>
      <c r="B304" s="105">
        <v>747.17049929049938</v>
      </c>
      <c r="C304" s="135">
        <v>48005.270299999996</v>
      </c>
      <c r="D304" s="112">
        <v>0</v>
      </c>
      <c r="E304" s="136">
        <v>0</v>
      </c>
      <c r="F304" s="105">
        <v>1460.3672049908944</v>
      </c>
      <c r="G304" s="107">
        <v>299939.65110000002</v>
      </c>
      <c r="H304" s="150"/>
      <c r="I304" s="151"/>
      <c r="J304" s="150"/>
      <c r="K304" s="151"/>
      <c r="L304" s="114">
        <v>1.2115899999999999</v>
      </c>
      <c r="M304" s="115">
        <v>546.02680000000009</v>
      </c>
      <c r="N304" s="108">
        <v>348490.94819999998</v>
      </c>
      <c r="O304" s="101"/>
    </row>
    <row r="305" spans="1:15" s="67" customFormat="1" ht="20.25" hidden="1" customHeight="1" x14ac:dyDescent="0.2">
      <c r="A305" s="92" t="s">
        <v>198</v>
      </c>
      <c r="B305" s="105">
        <v>0</v>
      </c>
      <c r="C305" s="135">
        <v>0</v>
      </c>
      <c r="D305" s="112">
        <v>0</v>
      </c>
      <c r="E305" s="136">
        <v>0</v>
      </c>
      <c r="F305" s="105">
        <v>1457.6795637071002</v>
      </c>
      <c r="G305" s="107">
        <v>297171.35940000002</v>
      </c>
      <c r="H305" s="150"/>
      <c r="I305" s="151"/>
      <c r="J305" s="150"/>
      <c r="K305" s="151"/>
      <c r="L305" s="114">
        <v>2.5861100000000001</v>
      </c>
      <c r="M305" s="115">
        <v>1154.9549999999999</v>
      </c>
      <c r="N305" s="108">
        <v>298326.31440000003</v>
      </c>
      <c r="O305" s="101"/>
    </row>
    <row r="306" spans="1:15" s="67" customFormat="1" ht="20.25" hidden="1" customHeight="1" x14ac:dyDescent="0.2">
      <c r="A306" s="92" t="s">
        <v>199</v>
      </c>
      <c r="B306" s="105">
        <v>402.19253248853249</v>
      </c>
      <c r="C306" s="135">
        <v>21494.006890000001</v>
      </c>
      <c r="D306" s="112">
        <v>0</v>
      </c>
      <c r="E306" s="136">
        <v>0</v>
      </c>
      <c r="F306" s="105">
        <v>1417.3521282940217</v>
      </c>
      <c r="G306" s="107">
        <v>290723.64958999999</v>
      </c>
      <c r="H306" s="150"/>
      <c r="I306" s="151"/>
      <c r="J306" s="150"/>
      <c r="K306" s="151"/>
      <c r="L306" s="114">
        <v>3.5221499999999999</v>
      </c>
      <c r="M306" s="115">
        <v>1511.0324900000001</v>
      </c>
      <c r="N306" s="108">
        <v>313728.68897000002</v>
      </c>
      <c r="O306" s="101"/>
    </row>
    <row r="307" spans="1:15" s="67" customFormat="1" ht="20.25" hidden="1" customHeight="1" x14ac:dyDescent="0.2">
      <c r="A307" s="92" t="s">
        <v>200</v>
      </c>
      <c r="B307" s="105">
        <v>241.95352275352278</v>
      </c>
      <c r="C307" s="135">
        <v>11765.56653</v>
      </c>
      <c r="D307" s="112">
        <v>0</v>
      </c>
      <c r="E307" s="136">
        <v>0</v>
      </c>
      <c r="F307" s="105">
        <v>1443.9197600833184</v>
      </c>
      <c r="G307" s="107">
        <v>258216.51988999997</v>
      </c>
      <c r="H307" s="150"/>
      <c r="I307" s="151"/>
      <c r="J307" s="150"/>
      <c r="K307" s="151"/>
      <c r="L307" s="114">
        <v>6.5630600000000001</v>
      </c>
      <c r="M307" s="115">
        <v>2208.8083999999999</v>
      </c>
      <c r="N307" s="108">
        <v>272190.89481999999</v>
      </c>
      <c r="O307" s="101"/>
    </row>
    <row r="308" spans="1:15" s="67" customFormat="1" ht="20.25" hidden="1" customHeight="1" x14ac:dyDescent="0.2">
      <c r="A308" s="92" t="s">
        <v>201</v>
      </c>
      <c r="B308" s="105">
        <v>472.90874830874833</v>
      </c>
      <c r="C308" s="135">
        <v>23026.127649999999</v>
      </c>
      <c r="D308" s="112">
        <v>0</v>
      </c>
      <c r="E308" s="136">
        <v>0</v>
      </c>
      <c r="F308" s="105">
        <v>1394.9686965089425</v>
      </c>
      <c r="G308" s="107">
        <v>249941.19642999998</v>
      </c>
      <c r="H308" s="150"/>
      <c r="I308" s="151"/>
      <c r="J308" s="150"/>
      <c r="K308" s="151"/>
      <c r="L308" s="114">
        <v>7.667860000000001</v>
      </c>
      <c r="M308" s="115">
        <v>2367.2911899999999</v>
      </c>
      <c r="N308" s="108">
        <v>275334.61526999995</v>
      </c>
      <c r="O308" s="101"/>
    </row>
    <row r="309" spans="1:15" s="67" customFormat="1" ht="20.25" hidden="1" customHeight="1" x14ac:dyDescent="0.2">
      <c r="A309" s="92" t="s">
        <v>202</v>
      </c>
      <c r="B309" s="105">
        <v>237.63030063030067</v>
      </c>
      <c r="C309" s="135">
        <v>10015.198759999999</v>
      </c>
      <c r="D309" s="112">
        <v>0</v>
      </c>
      <c r="E309" s="136">
        <v>0</v>
      </c>
      <c r="F309" s="105">
        <v>1383.4249189719251</v>
      </c>
      <c r="G309" s="107">
        <v>247223.36838000003</v>
      </c>
      <c r="H309" s="150"/>
      <c r="I309" s="151"/>
      <c r="J309" s="150"/>
      <c r="K309" s="151"/>
      <c r="L309" s="114">
        <v>5.2516000000000007</v>
      </c>
      <c r="M309" s="115">
        <v>1496.97</v>
      </c>
      <c r="N309" s="108">
        <v>258735.53714000003</v>
      </c>
      <c r="O309" s="101"/>
    </row>
    <row r="310" spans="1:15" s="67" customFormat="1" ht="10.5" hidden="1" customHeight="1" x14ac:dyDescent="0.2">
      <c r="A310" s="92"/>
      <c r="B310" s="105"/>
      <c r="C310" s="135"/>
      <c r="D310" s="112"/>
      <c r="E310" s="136"/>
      <c r="F310" s="105"/>
      <c r="G310" s="107"/>
      <c r="H310" s="150"/>
      <c r="I310" s="151"/>
      <c r="J310" s="150"/>
      <c r="K310" s="151"/>
      <c r="L310" s="114">
        <v>0</v>
      </c>
      <c r="M310" s="115">
        <v>0</v>
      </c>
      <c r="N310" s="108"/>
      <c r="O310" s="101"/>
    </row>
    <row r="311" spans="1:15" s="67" customFormat="1" ht="20.25" customHeight="1" x14ac:dyDescent="0.2">
      <c r="A311" s="154" t="s">
        <v>203</v>
      </c>
      <c r="B311" s="105">
        <v>1586.1615153615155</v>
      </c>
      <c r="C311" s="135">
        <v>70007.860820000002</v>
      </c>
      <c r="D311" s="112">
        <v>24.718293898293904</v>
      </c>
      <c r="E311" s="136">
        <v>1240.0645599999998</v>
      </c>
      <c r="F311" s="105">
        <v>15929.879451397133</v>
      </c>
      <c r="G311" s="107">
        <v>2049100.0093699999</v>
      </c>
      <c r="H311" s="150">
        <v>0</v>
      </c>
      <c r="I311" s="151">
        <v>0</v>
      </c>
      <c r="J311" s="150">
        <v>0</v>
      </c>
      <c r="K311" s="151">
        <v>0</v>
      </c>
      <c r="L311" s="114">
        <v>103.26814999999999</v>
      </c>
      <c r="M311" s="115">
        <v>32509.339260000001</v>
      </c>
      <c r="N311" s="108">
        <v>2152857.2740099998</v>
      </c>
      <c r="O311" s="101"/>
    </row>
    <row r="312" spans="1:15" s="67" customFormat="1" ht="20.25" hidden="1" customHeight="1" x14ac:dyDescent="0.2">
      <c r="A312" s="92" t="s">
        <v>178</v>
      </c>
      <c r="B312" s="105">
        <v>236.83885423885425</v>
      </c>
      <c r="C312" s="135">
        <v>7623.6913300000006</v>
      </c>
      <c r="D312" s="112">
        <v>0</v>
      </c>
      <c r="E312" s="136">
        <v>0</v>
      </c>
      <c r="F312" s="105">
        <v>1419.1132261317905</v>
      </c>
      <c r="G312" s="107">
        <v>205016.17014999996</v>
      </c>
      <c r="H312" s="150"/>
      <c r="I312" s="151"/>
      <c r="J312" s="150"/>
      <c r="K312" s="151"/>
      <c r="L312" s="114">
        <v>8.2352800000000013</v>
      </c>
      <c r="M312" s="115">
        <v>2387.7134000000001</v>
      </c>
      <c r="N312" s="108">
        <v>215027.57487999997</v>
      </c>
      <c r="O312" s="101"/>
    </row>
    <row r="313" spans="1:15" s="67" customFormat="1" ht="20.25" hidden="1" customHeight="1" x14ac:dyDescent="0.2">
      <c r="A313" s="92" t="s">
        <v>179</v>
      </c>
      <c r="B313" s="105">
        <v>0</v>
      </c>
      <c r="C313" s="135">
        <v>0</v>
      </c>
      <c r="D313" s="112">
        <v>0</v>
      </c>
      <c r="E313" s="136">
        <v>0</v>
      </c>
      <c r="F313" s="105">
        <v>1298.57994611871</v>
      </c>
      <c r="G313" s="107">
        <v>187804.55979999999</v>
      </c>
      <c r="H313" s="150"/>
      <c r="I313" s="151"/>
      <c r="J313" s="150"/>
      <c r="K313" s="151"/>
      <c r="L313" s="114">
        <v>6.21854</v>
      </c>
      <c r="M313" s="115">
        <v>1589.4296999999999</v>
      </c>
      <c r="N313" s="108">
        <v>189393.9895</v>
      </c>
      <c r="O313" s="101"/>
    </row>
    <row r="314" spans="1:15" s="67" customFormat="1" ht="20.25" hidden="1" customHeight="1" x14ac:dyDescent="0.2">
      <c r="A314" s="92" t="s">
        <v>180</v>
      </c>
      <c r="B314" s="105">
        <v>230.50509190509192</v>
      </c>
      <c r="C314" s="135">
        <v>6440.6523499999994</v>
      </c>
      <c r="D314" s="112">
        <v>0</v>
      </c>
      <c r="E314" s="136">
        <v>0</v>
      </c>
      <c r="F314" s="105">
        <v>1393.0601666002024</v>
      </c>
      <c r="G314" s="107">
        <v>201264.20827000003</v>
      </c>
      <c r="H314" s="150"/>
      <c r="I314" s="151"/>
      <c r="J314" s="150"/>
      <c r="K314" s="151"/>
      <c r="L314" s="114">
        <v>10.189639999999999</v>
      </c>
      <c r="M314" s="115">
        <v>2800.4824400000007</v>
      </c>
      <c r="N314" s="108">
        <v>210505.34306000004</v>
      </c>
      <c r="O314" s="101"/>
    </row>
    <row r="315" spans="1:15" s="67" customFormat="1" ht="20.25" hidden="1" customHeight="1" x14ac:dyDescent="0.2">
      <c r="A315" s="92" t="s">
        <v>181</v>
      </c>
      <c r="B315" s="105">
        <v>227.51962511962515</v>
      </c>
      <c r="C315" s="135">
        <v>9254.541369999999</v>
      </c>
      <c r="D315" s="112">
        <v>4.3632643632643635</v>
      </c>
      <c r="E315" s="136">
        <v>138.06</v>
      </c>
      <c r="F315" s="105">
        <v>1322.6345226882559</v>
      </c>
      <c r="G315" s="107">
        <v>152521.86970000001</v>
      </c>
      <c r="H315" s="150"/>
      <c r="I315" s="151"/>
      <c r="J315" s="150"/>
      <c r="K315" s="151"/>
      <c r="L315" s="114">
        <v>11.6069</v>
      </c>
      <c r="M315" s="115">
        <v>3291.4562900000001</v>
      </c>
      <c r="N315" s="108">
        <v>165205.92736</v>
      </c>
      <c r="O315" s="101"/>
    </row>
    <row r="316" spans="1:15" s="67" customFormat="1" ht="20.25" hidden="1" customHeight="1" x14ac:dyDescent="0.2">
      <c r="A316" s="92" t="s">
        <v>182</v>
      </c>
      <c r="B316" s="105">
        <v>0</v>
      </c>
      <c r="C316" s="135">
        <v>0</v>
      </c>
      <c r="D316" s="112">
        <v>6.5462165462165469</v>
      </c>
      <c r="E316" s="136">
        <v>207.09</v>
      </c>
      <c r="F316" s="105">
        <v>1361.0227431678225</v>
      </c>
      <c r="G316" s="107">
        <v>157298.91884</v>
      </c>
      <c r="H316" s="150"/>
      <c r="I316" s="151"/>
      <c r="J316" s="150"/>
      <c r="K316" s="151"/>
      <c r="L316" s="114">
        <v>8.4809000000000001</v>
      </c>
      <c r="M316" s="115">
        <v>2599.0024800000001</v>
      </c>
      <c r="N316" s="108">
        <v>160105.01131999999</v>
      </c>
      <c r="O316" s="101"/>
    </row>
    <row r="317" spans="1:15" s="67" customFormat="1" ht="20.25" hidden="1" customHeight="1" x14ac:dyDescent="0.2">
      <c r="A317" s="92" t="s">
        <v>196</v>
      </c>
      <c r="B317" s="105">
        <v>435.02133122133125</v>
      </c>
      <c r="C317" s="135">
        <v>22787.153810000003</v>
      </c>
      <c r="D317" s="112">
        <v>0</v>
      </c>
      <c r="E317" s="136">
        <v>0</v>
      </c>
      <c r="F317" s="105">
        <v>1323.2762830071904</v>
      </c>
      <c r="G317" s="107">
        <v>152419.91716000001</v>
      </c>
      <c r="H317" s="150"/>
      <c r="I317" s="151"/>
      <c r="J317" s="150"/>
      <c r="K317" s="151"/>
      <c r="L317" s="114">
        <v>11.34562</v>
      </c>
      <c r="M317" s="115">
        <v>3466.4973300000001</v>
      </c>
      <c r="N317" s="108">
        <v>178673.56830000001</v>
      </c>
      <c r="O317" s="101"/>
    </row>
    <row r="318" spans="1:15" s="67" customFormat="1" ht="20.25" hidden="1" customHeight="1" x14ac:dyDescent="0.2">
      <c r="A318" s="92" t="s">
        <v>197</v>
      </c>
      <c r="B318" s="105">
        <v>0</v>
      </c>
      <c r="C318" s="135">
        <v>0</v>
      </c>
      <c r="D318" s="112">
        <v>0</v>
      </c>
      <c r="E318" s="136">
        <v>0</v>
      </c>
      <c r="F318" s="105">
        <v>1315.2983161767061</v>
      </c>
      <c r="G318" s="107">
        <v>156282.23689999999</v>
      </c>
      <c r="H318" s="150"/>
      <c r="I318" s="151"/>
      <c r="J318" s="150"/>
      <c r="K318" s="151"/>
      <c r="L318" s="114">
        <v>11.57986</v>
      </c>
      <c r="M318" s="115">
        <v>4099.07629</v>
      </c>
      <c r="N318" s="108">
        <v>160381.31318999999</v>
      </c>
      <c r="O318" s="101"/>
    </row>
    <row r="319" spans="1:15" s="67" customFormat="1" ht="20.25" hidden="1" customHeight="1" x14ac:dyDescent="0.2">
      <c r="A319" s="92" t="s">
        <v>198</v>
      </c>
      <c r="B319" s="105">
        <v>225.14973434973436</v>
      </c>
      <c r="C319" s="135">
        <v>10860.263000000001</v>
      </c>
      <c r="D319" s="112">
        <v>0.34221034221034224</v>
      </c>
      <c r="E319" s="136">
        <v>33.81917</v>
      </c>
      <c r="F319" s="105">
        <v>1387.9039241280573</v>
      </c>
      <c r="G319" s="107">
        <v>165258.71147000001</v>
      </c>
      <c r="H319" s="150"/>
      <c r="I319" s="151"/>
      <c r="J319" s="150"/>
      <c r="K319" s="151"/>
      <c r="L319" s="114">
        <v>10.410399999999999</v>
      </c>
      <c r="M319" s="115">
        <v>3470.5635499999999</v>
      </c>
      <c r="N319" s="108">
        <v>179623.35719000001</v>
      </c>
      <c r="O319" s="101"/>
    </row>
    <row r="320" spans="1:15" s="67" customFormat="1" ht="20.25" hidden="1" customHeight="1" x14ac:dyDescent="0.2">
      <c r="A320" s="92" t="s">
        <v>199</v>
      </c>
      <c r="B320" s="105">
        <v>0</v>
      </c>
      <c r="C320" s="135">
        <v>0</v>
      </c>
      <c r="D320" s="112">
        <v>5.5974411774411781</v>
      </c>
      <c r="E320" s="136">
        <v>277.40901000000002</v>
      </c>
      <c r="F320" s="105">
        <v>1389.8370710486479</v>
      </c>
      <c r="G320" s="107">
        <v>165308.7176</v>
      </c>
      <c r="H320" s="150"/>
      <c r="I320" s="151"/>
      <c r="J320" s="150"/>
      <c r="K320" s="151"/>
      <c r="L320" s="114">
        <v>10.3626</v>
      </c>
      <c r="M320" s="115">
        <v>3415.7237599999999</v>
      </c>
      <c r="N320" s="108">
        <v>169001.85037</v>
      </c>
      <c r="O320" s="101"/>
    </row>
    <row r="321" spans="1:15" s="67" customFormat="1" ht="20.25" hidden="1" customHeight="1" x14ac:dyDescent="0.2">
      <c r="A321" s="92" t="s">
        <v>200</v>
      </c>
      <c r="B321" s="105">
        <v>231.12687852687856</v>
      </c>
      <c r="C321" s="135">
        <v>13041.55896</v>
      </c>
      <c r="D321" s="112">
        <v>1.2303732303732304</v>
      </c>
      <c r="E321" s="136">
        <v>115.69597999999999</v>
      </c>
      <c r="F321" s="105">
        <v>1372.862999867561</v>
      </c>
      <c r="G321" s="107">
        <v>184833.15985000003</v>
      </c>
      <c r="H321" s="150"/>
      <c r="I321" s="151"/>
      <c r="J321" s="150"/>
      <c r="K321" s="151"/>
      <c r="L321" s="114">
        <v>4.3561999999999994</v>
      </c>
      <c r="M321" s="115">
        <v>1484.04728</v>
      </c>
      <c r="N321" s="108">
        <v>199474.46207000001</v>
      </c>
      <c r="O321" s="101"/>
    </row>
    <row r="322" spans="1:15" s="67" customFormat="1" ht="20.25" hidden="1" customHeight="1" x14ac:dyDescent="0.2">
      <c r="A322" s="92" t="s">
        <v>201</v>
      </c>
      <c r="B322" s="105">
        <v>0</v>
      </c>
      <c r="C322" s="135">
        <v>0</v>
      </c>
      <c r="D322" s="112">
        <v>0.35560835560835563</v>
      </c>
      <c r="E322" s="136">
        <v>33.682000000000002</v>
      </c>
      <c r="F322" s="105">
        <v>1281.2454547641219</v>
      </c>
      <c r="G322" s="107">
        <v>173460.92749000003</v>
      </c>
      <c r="H322" s="150"/>
      <c r="I322" s="151"/>
      <c r="J322" s="150"/>
      <c r="K322" s="151"/>
      <c r="L322" s="114">
        <v>3.80063</v>
      </c>
      <c r="M322" s="115">
        <v>1348.9621399999999</v>
      </c>
      <c r="N322" s="108">
        <v>174843.57163000002</v>
      </c>
      <c r="O322" s="101"/>
    </row>
    <row r="323" spans="1:15" s="67" customFormat="1" ht="20.25" hidden="1" customHeight="1" x14ac:dyDescent="0.2">
      <c r="A323" s="92" t="s">
        <v>202</v>
      </c>
      <c r="B323" s="105">
        <v>0</v>
      </c>
      <c r="C323" s="135">
        <v>0</v>
      </c>
      <c r="D323" s="112">
        <v>6.2831798831798844</v>
      </c>
      <c r="E323" s="136">
        <v>434.30840000000001</v>
      </c>
      <c r="F323" s="105">
        <v>1065.0447976980684</v>
      </c>
      <c r="G323" s="107">
        <v>147630.61214000001</v>
      </c>
      <c r="H323" s="150"/>
      <c r="I323" s="151"/>
      <c r="J323" s="150"/>
      <c r="K323" s="151"/>
      <c r="L323" s="114">
        <v>6.6815800000000003</v>
      </c>
      <c r="M323" s="115">
        <v>2556.3846000000003</v>
      </c>
      <c r="N323" s="108">
        <v>150621.30514000001</v>
      </c>
      <c r="O323" s="101"/>
    </row>
    <row r="324" spans="1:15" s="67" customFormat="1" ht="20.25" customHeight="1" x14ac:dyDescent="0.2">
      <c r="A324" s="154" t="s">
        <v>204</v>
      </c>
      <c r="B324" s="105">
        <v>933.59052239052255</v>
      </c>
      <c r="C324" s="135">
        <v>51236.552240000005</v>
      </c>
      <c r="D324" s="112">
        <v>34.490525690525693</v>
      </c>
      <c r="E324" s="136">
        <v>2389.77324</v>
      </c>
      <c r="F324" s="105">
        <v>15298.361646413059</v>
      </c>
      <c r="G324" s="107">
        <v>2581329.3502200004</v>
      </c>
      <c r="H324" s="150">
        <v>0</v>
      </c>
      <c r="I324" s="151">
        <v>0</v>
      </c>
      <c r="J324" s="150">
        <v>0</v>
      </c>
      <c r="K324" s="151">
        <v>0</v>
      </c>
      <c r="L324" s="114">
        <v>92.718580000000017</v>
      </c>
      <c r="M324" s="115">
        <v>43867.163830000012</v>
      </c>
      <c r="N324" s="108">
        <v>2678822.8395299995</v>
      </c>
      <c r="O324" s="101"/>
    </row>
    <row r="325" spans="1:15" s="67" customFormat="1" ht="20.25" hidden="1" customHeight="1" x14ac:dyDescent="0.2">
      <c r="A325" s="92" t="s">
        <v>178</v>
      </c>
      <c r="B325" s="105">
        <v>0</v>
      </c>
      <c r="C325" s="135">
        <v>0</v>
      </c>
      <c r="D325" s="112">
        <v>0.84717684717684727</v>
      </c>
      <c r="E325" s="136">
        <v>88.058820000000011</v>
      </c>
      <c r="F325" s="105">
        <v>991.82461146086746</v>
      </c>
      <c r="G325" s="107">
        <v>156795.33765999999</v>
      </c>
      <c r="H325" s="150"/>
      <c r="I325" s="151"/>
      <c r="J325" s="150"/>
      <c r="K325" s="151"/>
      <c r="L325" s="114">
        <v>3.0958600000000001</v>
      </c>
      <c r="M325" s="115">
        <v>1546.1185600000001</v>
      </c>
      <c r="N325" s="108">
        <v>158429.51504</v>
      </c>
      <c r="O325" s="101"/>
    </row>
    <row r="326" spans="1:15" s="67" customFormat="1" ht="20.25" hidden="1" customHeight="1" x14ac:dyDescent="0.2">
      <c r="A326" s="92" t="s">
        <v>179</v>
      </c>
      <c r="B326" s="105">
        <v>234.95364815364817</v>
      </c>
      <c r="C326" s="135">
        <v>14592.434000000001</v>
      </c>
      <c r="D326" s="112">
        <v>0</v>
      </c>
      <c r="E326" s="136">
        <v>0</v>
      </c>
      <c r="F326" s="105">
        <v>991.34695821093169</v>
      </c>
      <c r="G326" s="107">
        <v>154426.66181000002</v>
      </c>
      <c r="H326" s="150"/>
      <c r="I326" s="151"/>
      <c r="J326" s="150"/>
      <c r="K326" s="151"/>
      <c r="L326" s="114">
        <v>7.6606000000000005</v>
      </c>
      <c r="M326" s="115">
        <v>4156.2449699999997</v>
      </c>
      <c r="N326" s="108">
        <v>173175.34078</v>
      </c>
      <c r="O326" s="101"/>
    </row>
    <row r="327" spans="1:15" s="67" customFormat="1" ht="20.25" hidden="1" customHeight="1" x14ac:dyDescent="0.2">
      <c r="A327" s="92" t="s">
        <v>180</v>
      </c>
      <c r="B327" s="105">
        <v>208.22304722304725</v>
      </c>
      <c r="C327" s="135">
        <v>12785.337289999999</v>
      </c>
      <c r="D327" s="112">
        <v>0.8574068574068574</v>
      </c>
      <c r="E327" s="136">
        <v>85.144880000000001</v>
      </c>
      <c r="F327" s="105">
        <v>1340.2703751879153</v>
      </c>
      <c r="G327" s="107">
        <v>206833.81772999998</v>
      </c>
      <c r="H327" s="150"/>
      <c r="I327" s="151"/>
      <c r="J327" s="150"/>
      <c r="K327" s="151"/>
      <c r="L327" s="114">
        <v>11.965440000000001</v>
      </c>
      <c r="M327" s="115">
        <v>5190.0196300000007</v>
      </c>
      <c r="N327" s="108">
        <v>224894.31952999998</v>
      </c>
      <c r="O327" s="101"/>
    </row>
    <row r="328" spans="1:15" s="67" customFormat="1" ht="20.25" hidden="1" customHeight="1" x14ac:dyDescent="0.2">
      <c r="A328" s="92" t="s">
        <v>181</v>
      </c>
      <c r="B328" s="105">
        <v>0</v>
      </c>
      <c r="C328" s="135">
        <v>0</v>
      </c>
      <c r="D328" s="112">
        <v>0</v>
      </c>
      <c r="E328" s="136">
        <v>0</v>
      </c>
      <c r="F328" s="105">
        <v>1374.7439097730055</v>
      </c>
      <c r="G328" s="107">
        <v>231343.45832000003</v>
      </c>
      <c r="H328" s="150"/>
      <c r="I328" s="151"/>
      <c r="J328" s="150"/>
      <c r="K328" s="151"/>
      <c r="L328" s="114">
        <v>8.5088899999999992</v>
      </c>
      <c r="M328" s="115">
        <v>3636.8537200000001</v>
      </c>
      <c r="N328" s="108">
        <v>234980.31204000002</v>
      </c>
      <c r="O328" s="101"/>
    </row>
    <row r="329" spans="1:15" s="67" customFormat="1" ht="20.25" hidden="1" customHeight="1" x14ac:dyDescent="0.2">
      <c r="A329" s="92" t="s">
        <v>182</v>
      </c>
      <c r="B329" s="105">
        <v>0</v>
      </c>
      <c r="C329" s="135">
        <v>0</v>
      </c>
      <c r="D329" s="112">
        <v>5.2870474870474879</v>
      </c>
      <c r="E329" s="136">
        <v>404.47086000000002</v>
      </c>
      <c r="F329" s="105">
        <v>1372.9490069089636</v>
      </c>
      <c r="G329" s="107">
        <v>232148.25458000001</v>
      </c>
      <c r="H329" s="150"/>
      <c r="I329" s="151"/>
      <c r="J329" s="150"/>
      <c r="K329" s="151"/>
      <c r="L329" s="114">
        <v>6.9348600000000005</v>
      </c>
      <c r="M329" s="115">
        <v>3091.9416200000001</v>
      </c>
      <c r="N329" s="108">
        <v>235644.66706000001</v>
      </c>
      <c r="O329" s="101"/>
    </row>
    <row r="330" spans="1:15" s="67" customFormat="1" ht="20.25" hidden="1" customHeight="1" x14ac:dyDescent="0.2">
      <c r="A330" s="92" t="s">
        <v>196</v>
      </c>
      <c r="B330" s="105">
        <v>247.14322674322676</v>
      </c>
      <c r="C330" s="135">
        <v>11377.68943</v>
      </c>
      <c r="D330" s="112">
        <v>4.7307065307065308</v>
      </c>
      <c r="E330" s="136">
        <v>319.60808000000003</v>
      </c>
      <c r="F330" s="105">
        <v>1076.725891331188</v>
      </c>
      <c r="G330" s="107">
        <v>186825.14452999999</v>
      </c>
      <c r="H330" s="150"/>
      <c r="I330" s="151"/>
      <c r="J330" s="150"/>
      <c r="K330" s="151"/>
      <c r="L330" s="114">
        <v>9.174100000000001</v>
      </c>
      <c r="M330" s="115">
        <v>3929.1018300000001</v>
      </c>
      <c r="N330" s="108">
        <v>202451.54386999999</v>
      </c>
      <c r="O330" s="101"/>
    </row>
    <row r="331" spans="1:15" s="67" customFormat="1" ht="20.25" hidden="1" customHeight="1" x14ac:dyDescent="0.2">
      <c r="A331" s="92" t="s">
        <v>197</v>
      </c>
      <c r="B331" s="105">
        <v>0</v>
      </c>
      <c r="C331" s="135">
        <v>0</v>
      </c>
      <c r="D331" s="112">
        <v>4.5810909810909815</v>
      </c>
      <c r="E331" s="136">
        <v>288.40240999999997</v>
      </c>
      <c r="F331" s="105">
        <v>1409.0977603204815</v>
      </c>
      <c r="G331" s="107">
        <v>242787.95596999998</v>
      </c>
      <c r="H331" s="150"/>
      <c r="I331" s="151"/>
      <c r="J331" s="150"/>
      <c r="K331" s="151"/>
      <c r="L331" s="114">
        <v>12.2361</v>
      </c>
      <c r="M331" s="115">
        <v>5249.4187499999998</v>
      </c>
      <c r="N331" s="108">
        <v>248325.77712999997</v>
      </c>
      <c r="O331" s="101"/>
    </row>
    <row r="332" spans="1:15" s="67" customFormat="1" ht="20.25" hidden="1" customHeight="1" x14ac:dyDescent="0.2">
      <c r="A332" s="92" t="s">
        <v>198</v>
      </c>
      <c r="B332" s="105">
        <v>0</v>
      </c>
      <c r="C332" s="135">
        <v>0</v>
      </c>
      <c r="D332" s="112">
        <v>4.0044484044484046</v>
      </c>
      <c r="E332" s="136">
        <v>245.93028000000001</v>
      </c>
      <c r="F332" s="105">
        <v>1433.4783230469525</v>
      </c>
      <c r="G332" s="107">
        <v>246057.76506999999</v>
      </c>
      <c r="H332" s="150"/>
      <c r="I332" s="151"/>
      <c r="J332" s="150"/>
      <c r="K332" s="151"/>
      <c r="L332" s="114">
        <v>9.8334600000000005</v>
      </c>
      <c r="M332" s="115">
        <v>4773.9357099999997</v>
      </c>
      <c r="N332" s="108">
        <v>251077.63105999999</v>
      </c>
      <c r="O332" s="101"/>
    </row>
    <row r="333" spans="1:15" s="67" customFormat="1" ht="20.25" hidden="1" customHeight="1" x14ac:dyDescent="0.2">
      <c r="A333" s="92" t="s">
        <v>199</v>
      </c>
      <c r="B333" s="105">
        <v>243.27060027060028</v>
      </c>
      <c r="C333" s="135">
        <v>12481.09152</v>
      </c>
      <c r="D333" s="112">
        <v>1.0487674487674488</v>
      </c>
      <c r="E333" s="136">
        <v>62.974080000000001</v>
      </c>
      <c r="F333" s="105">
        <v>1358.5623339934152</v>
      </c>
      <c r="G333" s="107">
        <v>233177.81357999999</v>
      </c>
      <c r="H333" s="150"/>
      <c r="I333" s="151"/>
      <c r="J333" s="150"/>
      <c r="K333" s="151"/>
      <c r="L333" s="114">
        <v>9.7294999999999998</v>
      </c>
      <c r="M333" s="115">
        <v>4800.8654900000001</v>
      </c>
      <c r="N333" s="108">
        <v>250522.74467000001</v>
      </c>
      <c r="O333" s="101"/>
    </row>
    <row r="334" spans="1:15" s="67" customFormat="1" ht="20.25" hidden="1" customHeight="1" x14ac:dyDescent="0.2">
      <c r="A334" s="92" t="s">
        <v>200</v>
      </c>
      <c r="B334" s="105">
        <v>0</v>
      </c>
      <c r="C334" s="135">
        <v>0</v>
      </c>
      <c r="D334" s="112">
        <v>6.0641322641322644</v>
      </c>
      <c r="E334" s="136">
        <v>401.30198000000001</v>
      </c>
      <c r="F334" s="105">
        <v>1391.8412180334169</v>
      </c>
      <c r="G334" s="107">
        <v>241968.33901</v>
      </c>
      <c r="H334" s="150"/>
      <c r="I334" s="151"/>
      <c r="J334" s="150"/>
      <c r="K334" s="151"/>
      <c r="L334" s="114">
        <v>3.2566700000000002</v>
      </c>
      <c r="M334" s="115">
        <v>1754.78033</v>
      </c>
      <c r="N334" s="108">
        <v>244124.42131999999</v>
      </c>
      <c r="O334" s="101"/>
    </row>
    <row r="335" spans="1:15" s="67" customFormat="1" ht="20.25" hidden="1" customHeight="1" x14ac:dyDescent="0.2">
      <c r="A335" s="92" t="s">
        <v>201</v>
      </c>
      <c r="B335" s="105">
        <v>0</v>
      </c>
      <c r="C335" s="135">
        <v>0</v>
      </c>
      <c r="D335" s="112">
        <v>4.4377322377322379</v>
      </c>
      <c r="E335" s="136">
        <v>295.68216999999999</v>
      </c>
      <c r="F335" s="105">
        <v>1263.4290301975375</v>
      </c>
      <c r="G335" s="107">
        <v>220073.10913</v>
      </c>
      <c r="H335" s="150"/>
      <c r="I335" s="151"/>
      <c r="J335" s="150"/>
      <c r="K335" s="151"/>
      <c r="L335" s="114">
        <v>4.0403599999999997</v>
      </c>
      <c r="M335" s="115">
        <v>2235.4202700000001</v>
      </c>
      <c r="N335" s="108">
        <v>222604.21156999998</v>
      </c>
      <c r="O335" s="101"/>
    </row>
    <row r="336" spans="1:15" s="67" customFormat="1" ht="20.25" hidden="1" customHeight="1" x14ac:dyDescent="0.2">
      <c r="A336" s="92" t="s">
        <v>202</v>
      </c>
      <c r="B336" s="105">
        <v>0</v>
      </c>
      <c r="C336" s="135">
        <v>0</v>
      </c>
      <c r="D336" s="112">
        <v>2.6320166320166321</v>
      </c>
      <c r="E336" s="136">
        <v>198.19968</v>
      </c>
      <c r="F336" s="105">
        <v>1294.0922279483837</v>
      </c>
      <c r="G336" s="107">
        <v>228891.69283000001</v>
      </c>
      <c r="H336" s="150"/>
      <c r="I336" s="151"/>
      <c r="J336" s="150"/>
      <c r="K336" s="151"/>
      <c r="L336" s="114">
        <v>6.2827399999999995</v>
      </c>
      <c r="M336" s="115">
        <v>3502.4629500000001</v>
      </c>
      <c r="N336" s="108">
        <v>232592.35545999999</v>
      </c>
      <c r="O336" s="101"/>
    </row>
    <row r="337" spans="1:15" ht="11.25" customHeight="1" thickBot="1" x14ac:dyDescent="0.25">
      <c r="A337" s="155"/>
      <c r="B337" s="156"/>
      <c r="C337" s="157"/>
      <c r="D337" s="156"/>
      <c r="E337" s="157"/>
      <c r="F337" s="156"/>
      <c r="G337" s="157"/>
      <c r="H337" s="156"/>
      <c r="I337" s="157"/>
      <c r="J337" s="156"/>
      <c r="K337" s="157"/>
      <c r="L337" s="158"/>
      <c r="M337" s="159"/>
      <c r="N337" s="160"/>
      <c r="O337" s="127"/>
    </row>
    <row r="338" spans="1:15" ht="20.25" customHeight="1" x14ac:dyDescent="0.2">
      <c r="A338" s="132" t="s">
        <v>205</v>
      </c>
      <c r="B338" s="162" t="s">
        <v>206</v>
      </c>
      <c r="C338" s="163"/>
      <c r="D338" s="163"/>
      <c r="E338" s="163"/>
      <c r="F338" s="163"/>
      <c r="G338" s="163"/>
      <c r="H338" s="163"/>
      <c r="I338" s="163"/>
      <c r="J338" s="163"/>
      <c r="K338" s="163"/>
      <c r="L338" s="163"/>
      <c r="M338" s="163"/>
      <c r="N338" s="163"/>
      <c r="O338" s="101"/>
    </row>
    <row r="339" spans="1:15" ht="15.95" customHeight="1" x14ac:dyDescent="0.2">
      <c r="A339" s="132" t="s">
        <v>207</v>
      </c>
      <c r="B339" s="162" t="s">
        <v>208</v>
      </c>
      <c r="C339" s="163"/>
      <c r="D339" s="163"/>
      <c r="E339" s="163"/>
      <c r="F339" s="163"/>
      <c r="G339" s="163"/>
      <c r="H339" s="163"/>
      <c r="I339" s="163"/>
      <c r="J339" s="163"/>
      <c r="K339" s="163"/>
      <c r="L339" s="163"/>
      <c r="M339" s="163"/>
      <c r="N339" s="163"/>
      <c r="O339" s="132"/>
    </row>
    <row r="340" spans="1:15" ht="15.95" customHeight="1" x14ac:dyDescent="0.2">
      <c r="A340" s="132" t="s">
        <v>209</v>
      </c>
      <c r="B340" s="162" t="s">
        <v>210</v>
      </c>
      <c r="C340" s="163"/>
      <c r="D340" s="163"/>
      <c r="E340" s="163"/>
      <c r="F340" s="163"/>
      <c r="G340" s="163"/>
      <c r="H340" s="163"/>
      <c r="I340" s="163"/>
      <c r="J340" s="163"/>
      <c r="K340" s="163"/>
      <c r="L340" s="163"/>
      <c r="M340" s="163"/>
      <c r="N340" s="163"/>
      <c r="O340" s="132"/>
    </row>
    <row r="341" spans="1:15" ht="15" x14ac:dyDescent="0.2">
      <c r="A341" s="164"/>
      <c r="B341" s="162"/>
      <c r="C341" s="165"/>
      <c r="D341" s="165"/>
      <c r="E341" s="165"/>
      <c r="F341" s="165"/>
      <c r="G341" s="165"/>
      <c r="H341" s="165"/>
      <c r="I341" s="165"/>
      <c r="J341" s="165"/>
      <c r="K341" s="165"/>
      <c r="L341" s="166"/>
      <c r="M341" s="165"/>
      <c r="N341" s="165"/>
    </row>
    <row r="342" spans="1:15" ht="14.25" x14ac:dyDescent="0.2">
      <c r="A342" s="167" t="s">
        <v>164</v>
      </c>
      <c r="B342" s="165"/>
      <c r="C342" s="165"/>
      <c r="D342" s="165"/>
      <c r="E342" s="165"/>
      <c r="F342" s="165"/>
      <c r="G342" s="165"/>
      <c r="H342" s="165"/>
      <c r="I342" s="165"/>
      <c r="J342" s="165"/>
      <c r="K342" s="165"/>
      <c r="L342" s="168"/>
      <c r="M342" s="165"/>
      <c r="N342" s="165"/>
    </row>
    <row r="343" spans="1:15" x14ac:dyDescent="0.2">
      <c r="B343" s="165"/>
      <c r="C343" s="165"/>
      <c r="D343" s="165"/>
      <c r="E343" s="165"/>
      <c r="F343" s="165"/>
      <c r="G343" s="165"/>
      <c r="H343" s="165"/>
      <c r="I343" s="165"/>
      <c r="J343" s="165"/>
      <c r="K343" s="165"/>
      <c r="L343" s="165"/>
      <c r="M343" s="165"/>
      <c r="N343" s="165"/>
    </row>
    <row r="344" spans="1:15" x14ac:dyDescent="0.2">
      <c r="B344" s="169"/>
      <c r="C344" s="165"/>
      <c r="D344" s="165"/>
      <c r="E344" s="165"/>
      <c r="F344" s="165"/>
      <c r="G344" s="165"/>
      <c r="H344" s="165"/>
      <c r="I344" s="165"/>
      <c r="J344" s="165"/>
      <c r="K344" s="165"/>
      <c r="L344" s="165"/>
      <c r="M344" s="165"/>
      <c r="N344" s="165"/>
    </row>
    <row r="345" spans="1:15" x14ac:dyDescent="0.2">
      <c r="C345" s="170"/>
      <c r="D345" s="171"/>
      <c r="G345" s="165"/>
    </row>
    <row r="346" spans="1:15" x14ac:dyDescent="0.2">
      <c r="C346" s="170"/>
      <c r="D346" s="171"/>
      <c r="G346" s="165"/>
      <c r="H346" s="172"/>
      <c r="I346" s="172"/>
      <c r="J346" s="172"/>
      <c r="K346" s="172"/>
      <c r="L346" s="172"/>
      <c r="M346" s="172"/>
    </row>
    <row r="347" spans="1:15" x14ac:dyDescent="0.2">
      <c r="C347" s="170"/>
      <c r="D347" s="171"/>
    </row>
    <row r="348" spans="1:15" x14ac:dyDescent="0.2">
      <c r="C348" s="170"/>
      <c r="D348" s="171"/>
    </row>
    <row r="349" spans="1:15" x14ac:dyDescent="0.2">
      <c r="B349" s="173"/>
      <c r="C349" s="170"/>
      <c r="D349" s="171"/>
    </row>
    <row r="350" spans="1:15" x14ac:dyDescent="0.2">
      <c r="C350" s="170"/>
      <c r="D350" s="171"/>
    </row>
    <row r="351" spans="1:15" x14ac:dyDescent="0.2">
      <c r="C351" s="170"/>
      <c r="D351" s="171"/>
    </row>
    <row r="352" spans="1:15" x14ac:dyDescent="0.2">
      <c r="C352" s="170"/>
      <c r="D352" s="171"/>
    </row>
    <row r="353" spans="2:5" x14ac:dyDescent="0.2">
      <c r="C353" s="170"/>
      <c r="D353" s="171"/>
    </row>
    <row r="354" spans="2:5" x14ac:dyDescent="0.2">
      <c r="C354" s="170"/>
      <c r="D354" s="171"/>
    </row>
    <row r="355" spans="2:5" x14ac:dyDescent="0.2">
      <c r="C355" s="170"/>
      <c r="D355" s="171"/>
    </row>
    <row r="356" spans="2:5" x14ac:dyDescent="0.2">
      <c r="C356" s="170"/>
      <c r="D356" s="171"/>
    </row>
    <row r="362" spans="2:5" x14ac:dyDescent="0.2">
      <c r="D362" s="170"/>
      <c r="E362" s="170"/>
    </row>
    <row r="363" spans="2:5" x14ac:dyDescent="0.2">
      <c r="B363" s="174"/>
      <c r="C363" s="174"/>
      <c r="D363" s="170"/>
      <c r="E363" s="175"/>
    </row>
    <row r="364" spans="2:5" x14ac:dyDescent="0.2">
      <c r="B364" s="174"/>
      <c r="C364" s="174"/>
      <c r="D364" s="170"/>
      <c r="E364" s="175"/>
    </row>
    <row r="365" spans="2:5" x14ac:dyDescent="0.2">
      <c r="B365" s="174"/>
      <c r="C365" s="174"/>
      <c r="D365" s="170"/>
      <c r="E365" s="175"/>
    </row>
    <row r="366" spans="2:5" x14ac:dyDescent="0.2">
      <c r="D366" s="170"/>
      <c r="E366" s="175"/>
    </row>
    <row r="367" spans="2:5" x14ac:dyDescent="0.2">
      <c r="D367" s="170"/>
      <c r="E367" s="175"/>
    </row>
    <row r="368" spans="2:5" x14ac:dyDescent="0.2">
      <c r="D368" s="170"/>
      <c r="E368" s="175"/>
    </row>
    <row r="369" spans="4:5" x14ac:dyDescent="0.2">
      <c r="D369" s="170"/>
      <c r="E369" s="175"/>
    </row>
    <row r="370" spans="4:5" x14ac:dyDescent="0.2">
      <c r="D370" s="170"/>
      <c r="E370" s="175"/>
    </row>
    <row r="371" spans="4:5" x14ac:dyDescent="0.2">
      <c r="D371" s="170"/>
      <c r="E371" s="175"/>
    </row>
    <row r="372" spans="4:5" x14ac:dyDescent="0.2">
      <c r="D372" s="170"/>
      <c r="E372" s="175"/>
    </row>
    <row r="373" spans="4:5" x14ac:dyDescent="0.2">
      <c r="D373" s="170"/>
      <c r="E373" s="175"/>
    </row>
    <row r="374" spans="4:5" x14ac:dyDescent="0.2">
      <c r="D374" s="170"/>
      <c r="E374" s="170"/>
    </row>
    <row r="375" spans="4:5" x14ac:dyDescent="0.2">
      <c r="D375" s="170"/>
      <c r="E375" s="170"/>
    </row>
    <row r="376" spans="4:5" x14ac:dyDescent="0.2">
      <c r="D376" s="170"/>
      <c r="E376" s="170"/>
    </row>
    <row r="377" spans="4:5" x14ac:dyDescent="0.2">
      <c r="D377" s="170"/>
      <c r="E377" s="170"/>
    </row>
  </sheetData>
  <mergeCells count="1">
    <mergeCell ref="A2:N2"/>
  </mergeCells>
  <printOptions horizontalCentered="1" verticalCentered="1"/>
  <pageMargins left="0.59055118110236227" right="0.59055118110236227" top="0.59055118110236227" bottom="0.59055118110236227" header="0.51181102362204722" footer="0.51181102362204722"/>
  <pageSetup scale="45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P58"/>
  <sheetViews>
    <sheetView topLeftCell="A2" workbookViewId="0">
      <pane xSplit="4" ySplit="1" topLeftCell="E30" activePane="bottomRight" state="frozen"/>
      <selection activeCell="A2" sqref="A2"/>
      <selection pane="topRight" activeCell="E2" sqref="E2"/>
      <selection pane="bottomLeft" activeCell="A3" sqref="A3"/>
      <selection pane="bottomRight" activeCell="I46" sqref="I46"/>
    </sheetView>
  </sheetViews>
  <sheetFormatPr baseColWidth="10" defaultRowHeight="15" x14ac:dyDescent="0.25"/>
  <sheetData>
    <row r="1" spans="3:10" x14ac:dyDescent="0.25">
      <c r="I1" t="s">
        <v>119</v>
      </c>
    </row>
    <row r="2" spans="3:10" x14ac:dyDescent="0.25">
      <c r="C2" t="s">
        <v>118</v>
      </c>
      <c r="D2" s="44" t="s">
        <v>117</v>
      </c>
      <c r="E2" s="45" t="s">
        <v>116</v>
      </c>
      <c r="F2" s="45"/>
      <c r="G2" t="s">
        <v>223</v>
      </c>
      <c r="H2" t="s">
        <v>121</v>
      </c>
      <c r="I2" t="s">
        <v>120</v>
      </c>
      <c r="J2" t="s">
        <v>221</v>
      </c>
    </row>
    <row r="3" spans="3:10" x14ac:dyDescent="0.25">
      <c r="C3" s="44" t="s">
        <v>115</v>
      </c>
      <c r="D3" s="43" t="s">
        <v>114</v>
      </c>
      <c r="E3" s="42">
        <v>6.2630400000000003E-5</v>
      </c>
      <c r="F3" s="42"/>
      <c r="H3" s="1">
        <f t="shared" ref="H3:H50" si="0">E3/$E$50</f>
        <v>4.3980509097650436E-7</v>
      </c>
    </row>
    <row r="4" spans="3:10" x14ac:dyDescent="0.25">
      <c r="C4" t="s">
        <v>67</v>
      </c>
      <c r="D4" s="43" t="s">
        <v>113</v>
      </c>
      <c r="E4" s="42">
        <v>6.2630400000000003E-5</v>
      </c>
      <c r="F4" s="42"/>
      <c r="H4" s="1">
        <f t="shared" si="0"/>
        <v>4.3980509097650436E-7</v>
      </c>
    </row>
    <row r="5" spans="3:10" x14ac:dyDescent="0.25">
      <c r="C5" t="s">
        <v>67</v>
      </c>
      <c r="D5" s="43" t="s">
        <v>112</v>
      </c>
      <c r="E5" s="42">
        <v>6.2630400000000003E-5</v>
      </c>
      <c r="F5" s="42"/>
      <c r="H5" s="1">
        <f t="shared" si="0"/>
        <v>4.3980509097650436E-7</v>
      </c>
    </row>
    <row r="6" spans="3:10" x14ac:dyDescent="0.25">
      <c r="C6" t="s">
        <v>67</v>
      </c>
      <c r="D6" s="43" t="s">
        <v>111</v>
      </c>
      <c r="E6" s="42">
        <v>6.2630400000000003E-5</v>
      </c>
      <c r="F6" s="42"/>
      <c r="H6" s="1">
        <f t="shared" si="0"/>
        <v>4.3980509097650436E-7</v>
      </c>
    </row>
    <row r="7" spans="3:10" x14ac:dyDescent="0.25">
      <c r="C7" t="s">
        <v>67</v>
      </c>
      <c r="D7" s="43" t="s">
        <v>110</v>
      </c>
      <c r="E7" s="42">
        <v>6.2630400000000003E-5</v>
      </c>
      <c r="F7" s="42"/>
      <c r="H7" s="1">
        <f t="shared" si="0"/>
        <v>4.3980509097650436E-7</v>
      </c>
    </row>
    <row r="8" spans="3:10" x14ac:dyDescent="0.25">
      <c r="C8" t="s">
        <v>67</v>
      </c>
      <c r="D8" s="43" t="s">
        <v>109</v>
      </c>
      <c r="E8" s="42">
        <v>1.2526099999999999E-4</v>
      </c>
      <c r="F8" s="42"/>
      <c r="H8" s="1">
        <f t="shared" si="0"/>
        <v>8.7961158639906349E-7</v>
      </c>
    </row>
    <row r="9" spans="3:10" x14ac:dyDescent="0.25">
      <c r="C9" t="s">
        <v>67</v>
      </c>
      <c r="D9" s="43" t="s">
        <v>108</v>
      </c>
      <c r="E9" s="42">
        <v>1.2526099999999999E-4</v>
      </c>
      <c r="F9" s="42"/>
      <c r="H9" s="1">
        <f t="shared" si="0"/>
        <v>8.7961158639906349E-7</v>
      </c>
    </row>
    <row r="10" spans="3:10" x14ac:dyDescent="0.25">
      <c r="C10" t="s">
        <v>67</v>
      </c>
      <c r="D10" s="43" t="s">
        <v>107</v>
      </c>
      <c r="E10" s="42">
        <v>1.2526099999999999E-4</v>
      </c>
      <c r="F10" s="42"/>
      <c r="H10" s="1">
        <f t="shared" si="0"/>
        <v>8.7961158639906349E-7</v>
      </c>
    </row>
    <row r="11" spans="3:10" x14ac:dyDescent="0.25">
      <c r="C11" t="s">
        <v>67</v>
      </c>
      <c r="D11" s="43" t="s">
        <v>106</v>
      </c>
      <c r="E11" s="42">
        <v>1.2526099999999999E-4</v>
      </c>
      <c r="F11" s="42"/>
      <c r="H11" s="1">
        <f t="shared" si="0"/>
        <v>8.7961158639906349E-7</v>
      </c>
    </row>
    <row r="12" spans="3:10" x14ac:dyDescent="0.25">
      <c r="C12" t="s">
        <v>67</v>
      </c>
      <c r="D12" s="43" t="s">
        <v>105</v>
      </c>
      <c r="E12" s="42">
        <v>1.2526099999999999E-4</v>
      </c>
      <c r="F12" s="42"/>
      <c r="H12" s="1">
        <f t="shared" si="0"/>
        <v>8.7961158639906349E-7</v>
      </c>
    </row>
    <row r="13" spans="3:10" x14ac:dyDescent="0.25">
      <c r="C13" t="s">
        <v>67</v>
      </c>
      <c r="D13" s="43" t="s">
        <v>104</v>
      </c>
      <c r="E13" s="42">
        <v>1.8789100000000001E-4</v>
      </c>
      <c r="F13" s="42"/>
      <c r="H13" s="1">
        <f t="shared" si="0"/>
        <v>1.3194138684834582E-6</v>
      </c>
    </row>
    <row r="14" spans="3:10" x14ac:dyDescent="0.25">
      <c r="C14" t="s">
        <v>67</v>
      </c>
      <c r="D14" s="43" t="s">
        <v>103</v>
      </c>
      <c r="E14" s="42">
        <v>3.1315200000000003E-4</v>
      </c>
      <c r="F14" s="42"/>
      <c r="H14" s="1">
        <f t="shared" si="0"/>
        <v>2.1990254548825218E-6</v>
      </c>
    </row>
    <row r="15" spans="3:10" x14ac:dyDescent="0.25">
      <c r="C15" t="s">
        <v>67</v>
      </c>
      <c r="D15" s="43" t="s">
        <v>102</v>
      </c>
      <c r="E15" s="42">
        <v>6.2630400000000005E-4</v>
      </c>
      <c r="F15" s="42"/>
      <c r="H15" s="1">
        <f t="shared" si="0"/>
        <v>4.3980509097650435E-6</v>
      </c>
    </row>
    <row r="16" spans="3:10" x14ac:dyDescent="0.25">
      <c r="C16" t="s">
        <v>67</v>
      </c>
      <c r="D16" s="43" t="s">
        <v>101</v>
      </c>
      <c r="E16" s="42">
        <v>2.379955E-3</v>
      </c>
      <c r="F16" s="42"/>
      <c r="H16" s="1">
        <f t="shared" si="0"/>
        <v>1.671259205266111E-5</v>
      </c>
    </row>
    <row r="17" spans="3:8" x14ac:dyDescent="0.25">
      <c r="C17" t="s">
        <v>67</v>
      </c>
      <c r="D17" s="43" t="s">
        <v>100</v>
      </c>
      <c r="E17" s="42">
        <v>3.2943590000000002E-2</v>
      </c>
      <c r="F17" s="42"/>
      <c r="H17" s="1">
        <f t="shared" si="0"/>
        <v>2.3133747504474917E-4</v>
      </c>
    </row>
    <row r="18" spans="3:8" x14ac:dyDescent="0.25">
      <c r="C18" t="s">
        <v>67</v>
      </c>
      <c r="D18" s="43" t="s">
        <v>99</v>
      </c>
      <c r="E18" s="42">
        <v>3.903126511</v>
      </c>
      <c r="F18" s="42"/>
      <c r="H18" s="1">
        <f t="shared" si="0"/>
        <v>2.7408653150277833E-2</v>
      </c>
    </row>
    <row r="19" spans="3:8" x14ac:dyDescent="0.25">
      <c r="C19" t="s">
        <v>67</v>
      </c>
      <c r="D19" s="43" t="s">
        <v>98</v>
      </c>
      <c r="E19" s="42">
        <v>14.68851976</v>
      </c>
      <c r="F19" s="42"/>
      <c r="H19" s="1">
        <f t="shared" si="0"/>
        <v>0.10314616814449504</v>
      </c>
    </row>
    <row r="20" spans="3:8" x14ac:dyDescent="0.25">
      <c r="C20" t="s">
        <v>67</v>
      </c>
      <c r="D20" s="43" t="s">
        <v>97</v>
      </c>
      <c r="E20" s="42">
        <v>16.830228900000002</v>
      </c>
      <c r="F20" s="42"/>
      <c r="H20" s="1">
        <f t="shared" si="0"/>
        <v>0.11818574290631854</v>
      </c>
    </row>
    <row r="21" spans="3:8" x14ac:dyDescent="0.25">
      <c r="C21" t="s">
        <v>67</v>
      </c>
      <c r="D21" s="43" t="s">
        <v>96</v>
      </c>
      <c r="E21" s="42">
        <v>19.524025030000001</v>
      </c>
      <c r="F21" s="42"/>
      <c r="H21" s="1">
        <f t="shared" si="0"/>
        <v>0.13710219964341117</v>
      </c>
    </row>
    <row r="22" spans="3:8" x14ac:dyDescent="0.25">
      <c r="C22" t="s">
        <v>67</v>
      </c>
      <c r="D22" s="43" t="s">
        <v>95</v>
      </c>
      <c r="E22" s="42">
        <v>22.485941889999999</v>
      </c>
      <c r="F22" s="42"/>
      <c r="H22" s="1">
        <f t="shared" si="0"/>
        <v>0.15790146188789853</v>
      </c>
    </row>
    <row r="23" spans="3:8" x14ac:dyDescent="0.25">
      <c r="C23" t="s">
        <v>67</v>
      </c>
      <c r="D23" s="43" t="s">
        <v>94</v>
      </c>
      <c r="E23" s="42">
        <v>26.336584129999999</v>
      </c>
      <c r="F23" s="42"/>
      <c r="H23" s="1">
        <f t="shared" si="0"/>
        <v>0.18494155840143139</v>
      </c>
    </row>
    <row r="24" spans="3:8" x14ac:dyDescent="0.25">
      <c r="C24" t="s">
        <v>67</v>
      </c>
      <c r="D24" s="43" t="s">
        <v>93</v>
      </c>
      <c r="E24" s="42">
        <v>31.983027809999999</v>
      </c>
      <c r="F24" s="42"/>
      <c r="H24" s="1">
        <f t="shared" si="0"/>
        <v>0.2245921861537068</v>
      </c>
    </row>
    <row r="25" spans="3:8" x14ac:dyDescent="0.25">
      <c r="C25" t="s">
        <v>67</v>
      </c>
      <c r="D25" s="43" t="s">
        <v>92</v>
      </c>
      <c r="E25" s="42">
        <v>35.841498850000001</v>
      </c>
      <c r="F25" s="42"/>
      <c r="H25" s="1">
        <f t="shared" si="0"/>
        <v>0.25168725830361177</v>
      </c>
    </row>
    <row r="26" spans="3:8" x14ac:dyDescent="0.25">
      <c r="C26" t="s">
        <v>67</v>
      </c>
      <c r="D26" s="43" t="s">
        <v>91</v>
      </c>
      <c r="E26" s="42">
        <v>38.897298679999999</v>
      </c>
      <c r="F26" s="42"/>
      <c r="G26">
        <f>H26/$H$26</f>
        <v>1</v>
      </c>
      <c r="H26" s="1">
        <f t="shared" si="0"/>
        <v>0.27314578838228176</v>
      </c>
    </row>
    <row r="27" spans="3:8" x14ac:dyDescent="0.25">
      <c r="C27" t="s">
        <v>67</v>
      </c>
      <c r="D27" s="43" t="s">
        <v>90</v>
      </c>
      <c r="E27" s="42">
        <v>41.960488900000001</v>
      </c>
      <c r="F27" s="42"/>
      <c r="G27">
        <f t="shared" ref="G27:G50" si="1">H27/$H$26</f>
        <v>1.0787507185319021</v>
      </c>
      <c r="H27" s="1">
        <f t="shared" si="0"/>
        <v>0.29465621548134935</v>
      </c>
    </row>
    <row r="28" spans="3:8" x14ac:dyDescent="0.25">
      <c r="C28" t="s">
        <v>67</v>
      </c>
      <c r="D28" s="43" t="s">
        <v>89</v>
      </c>
      <c r="E28" s="42">
        <v>46.23695523</v>
      </c>
      <c r="F28" s="42"/>
      <c r="G28">
        <f t="shared" si="1"/>
        <v>1.1886932203282761</v>
      </c>
      <c r="H28" s="1">
        <f t="shared" si="0"/>
        <v>0.32468654681124032</v>
      </c>
    </row>
    <row r="29" spans="3:8" x14ac:dyDescent="0.25">
      <c r="C29" t="s">
        <v>67</v>
      </c>
      <c r="D29" s="43" t="s">
        <v>88</v>
      </c>
      <c r="E29" s="42">
        <v>51.983983330000001</v>
      </c>
      <c r="F29" s="42"/>
      <c r="G29">
        <f t="shared" si="1"/>
        <v>1.3364419919661117</v>
      </c>
      <c r="H29" s="1">
        <f t="shared" si="0"/>
        <v>0.36504350152277065</v>
      </c>
    </row>
    <row r="30" spans="3:8" x14ac:dyDescent="0.25">
      <c r="C30" t="s">
        <v>67</v>
      </c>
      <c r="D30" s="43" t="s">
        <v>87</v>
      </c>
      <c r="E30" s="42">
        <v>54.530911170000003</v>
      </c>
      <c r="F30" s="42"/>
      <c r="G30">
        <f t="shared" si="1"/>
        <v>1.4019202623455806</v>
      </c>
      <c r="H30" s="1">
        <f t="shared" si="0"/>
        <v>0.3829286153074789</v>
      </c>
    </row>
    <row r="31" spans="3:8" x14ac:dyDescent="0.25">
      <c r="C31" t="s">
        <v>67</v>
      </c>
      <c r="D31" s="43" t="s">
        <v>86</v>
      </c>
      <c r="E31" s="42">
        <v>58.708421469999998</v>
      </c>
      <c r="F31" s="42"/>
      <c r="G31">
        <f t="shared" si="1"/>
        <v>1.5093187306651292</v>
      </c>
      <c r="H31" s="1">
        <f t="shared" si="0"/>
        <v>0.41226405460767152</v>
      </c>
    </row>
    <row r="32" spans="3:8" x14ac:dyDescent="0.25">
      <c r="C32" t="s">
        <v>67</v>
      </c>
      <c r="D32" s="43" t="s">
        <v>85</v>
      </c>
      <c r="E32" s="42">
        <v>59.972553449999999</v>
      </c>
      <c r="F32" s="42"/>
      <c r="G32">
        <f t="shared" si="1"/>
        <v>1.5418179535648928</v>
      </c>
      <c r="H32" s="1">
        <f t="shared" si="0"/>
        <v>0.42114108046843896</v>
      </c>
    </row>
    <row r="33" spans="3:16" x14ac:dyDescent="0.25">
      <c r="C33" t="s">
        <v>67</v>
      </c>
      <c r="D33" s="43" t="s">
        <v>84</v>
      </c>
      <c r="E33" s="42">
        <v>62.630399730000001</v>
      </c>
      <c r="F33" s="42"/>
      <c r="G33">
        <f t="shared" si="1"/>
        <v>1.6101477957440515</v>
      </c>
      <c r="H33" s="1">
        <f t="shared" si="0"/>
        <v>0.43980508908050214</v>
      </c>
    </row>
    <row r="34" spans="3:16" x14ac:dyDescent="0.25">
      <c r="C34" t="s">
        <v>67</v>
      </c>
      <c r="D34" s="43" t="s">
        <v>83</v>
      </c>
      <c r="E34" s="42">
        <v>63.629918269999997</v>
      </c>
      <c r="F34" s="42"/>
      <c r="G34">
        <f t="shared" si="1"/>
        <v>1.6358441441774692</v>
      </c>
      <c r="H34" s="1">
        <f t="shared" si="0"/>
        <v>0.44682393843189383</v>
      </c>
    </row>
    <row r="35" spans="3:16" x14ac:dyDescent="0.25">
      <c r="C35" t="s">
        <v>67</v>
      </c>
      <c r="D35" s="43" t="s">
        <v>82</v>
      </c>
      <c r="E35" s="42">
        <v>64.217144259999998</v>
      </c>
      <c r="F35" s="42"/>
      <c r="G35">
        <f t="shared" si="1"/>
        <v>1.650940976346484</v>
      </c>
      <c r="H35" s="1">
        <f t="shared" si="0"/>
        <v>0.45094757455677437</v>
      </c>
    </row>
    <row r="36" spans="3:16" ht="24.75" thickBot="1" x14ac:dyDescent="0.3">
      <c r="C36" t="s">
        <v>67</v>
      </c>
      <c r="D36" s="43" t="s">
        <v>81</v>
      </c>
      <c r="E36" s="42">
        <v>66.360756499999994</v>
      </c>
      <c r="F36" s="42"/>
      <c r="G36">
        <f t="shared" si="1"/>
        <v>1.7060505164108224</v>
      </c>
      <c r="H36" s="1">
        <f t="shared" si="0"/>
        <v>0.46600051332503301</v>
      </c>
      <c r="M36" s="17" t="s">
        <v>30</v>
      </c>
      <c r="N36" s="17" t="s">
        <v>31</v>
      </c>
      <c r="O36" s="17" t="s">
        <v>32</v>
      </c>
      <c r="P36" s="17" t="s">
        <v>33</v>
      </c>
    </row>
    <row r="37" spans="3:16" ht="16.5" thickTop="1" thickBot="1" x14ac:dyDescent="0.3">
      <c r="C37" t="s">
        <v>67</v>
      </c>
      <c r="D37" s="43" t="s">
        <v>80</v>
      </c>
      <c r="E37" s="42">
        <v>69.306074980000005</v>
      </c>
      <c r="F37" s="42"/>
      <c r="G37">
        <f t="shared" si="1"/>
        <v>1.7817709026574493</v>
      </c>
      <c r="H37" s="1">
        <f t="shared" si="0"/>
        <v>0.48668321792297881</v>
      </c>
      <c r="M37" s="18">
        <v>38352</v>
      </c>
      <c r="N37" s="22" t="s">
        <v>56</v>
      </c>
      <c r="O37" s="22" t="s">
        <v>57</v>
      </c>
      <c r="P37" s="21" t="s">
        <v>57</v>
      </c>
    </row>
    <row r="38" spans="3:16" ht="15.75" thickBot="1" x14ac:dyDescent="0.3">
      <c r="C38" t="s">
        <v>67</v>
      </c>
      <c r="D38" s="43" t="s">
        <v>79</v>
      </c>
      <c r="E38" s="42">
        <v>73.045960460000003</v>
      </c>
      <c r="F38" s="42"/>
      <c r="G38">
        <f t="shared" si="1"/>
        <v>1.877918594320237</v>
      </c>
      <c r="H38" s="1">
        <f t="shared" si="0"/>
        <v>0.51294555496334748</v>
      </c>
      <c r="M38" s="18">
        <v>38717</v>
      </c>
      <c r="N38" s="22" t="s">
        <v>54</v>
      </c>
      <c r="O38" s="22" t="s">
        <v>55</v>
      </c>
      <c r="P38" s="21" t="s">
        <v>55</v>
      </c>
    </row>
    <row r="39" spans="3:16" ht="15.75" thickBot="1" x14ac:dyDescent="0.3">
      <c r="C39" t="s">
        <v>67</v>
      </c>
      <c r="D39" s="43" t="s">
        <v>78</v>
      </c>
      <c r="E39" s="42">
        <v>76.172186659999994</v>
      </c>
      <c r="F39" s="42"/>
      <c r="G39">
        <f t="shared" si="1"/>
        <v>1.9582898875999788</v>
      </c>
      <c r="H39" s="1">
        <f t="shared" si="0"/>
        <v>0.53489863522954617</v>
      </c>
      <c r="I39" s="2">
        <f t="shared" ref="I39:I43" si="2">(E39/E38-1)</f>
        <v>4.2798070972205338E-2</v>
      </c>
      <c r="J39">
        <f t="shared" ref="J39:J47" si="3">E39/$E$48</f>
        <v>0.56993310687304466</v>
      </c>
      <c r="K39" s="179">
        <f t="shared" ref="K39:K49" si="4">J39/J$50</f>
        <v>0.53489863522954606</v>
      </c>
      <c r="M39" s="18">
        <v>39082</v>
      </c>
      <c r="N39" s="19" t="s">
        <v>52</v>
      </c>
      <c r="O39" s="19" t="s">
        <v>53</v>
      </c>
      <c r="P39" s="21" t="s">
        <v>53</v>
      </c>
    </row>
    <row r="40" spans="3:16" ht="15.75" thickBot="1" x14ac:dyDescent="0.3">
      <c r="C40" t="s">
        <v>67</v>
      </c>
      <c r="D40" s="43" t="s">
        <v>77</v>
      </c>
      <c r="E40" s="42">
        <v>82.802232040000007</v>
      </c>
      <c r="F40" s="42"/>
      <c r="G40">
        <f t="shared" si="1"/>
        <v>2.1287399086809802</v>
      </c>
      <c r="H40" s="1">
        <f t="shared" si="0"/>
        <v>0.58145634061749285</v>
      </c>
      <c r="I40" s="2">
        <f t="shared" si="2"/>
        <v>8.7040239629639249E-2</v>
      </c>
      <c r="J40">
        <f t="shared" si="3"/>
        <v>0.61954022106813933</v>
      </c>
      <c r="K40" s="179">
        <f t="shared" si="4"/>
        <v>0.58145634061749285</v>
      </c>
      <c r="M40" s="18">
        <v>39447</v>
      </c>
      <c r="N40" s="19" t="s">
        <v>50</v>
      </c>
      <c r="O40" s="19" t="s">
        <v>51</v>
      </c>
      <c r="P40" s="21" t="s">
        <v>51</v>
      </c>
    </row>
    <row r="41" spans="3:16" ht="15.75" thickBot="1" x14ac:dyDescent="0.3">
      <c r="C41" t="s">
        <v>67</v>
      </c>
      <c r="D41" s="43" t="s">
        <v>76</v>
      </c>
      <c r="E41" s="42">
        <v>94.400917489999998</v>
      </c>
      <c r="F41" s="42"/>
      <c r="G41">
        <f t="shared" si="1"/>
        <v>2.4269273366928834</v>
      </c>
      <c r="H41" s="1">
        <f t="shared" si="0"/>
        <v>0.66290498072748905</v>
      </c>
      <c r="I41" s="2">
        <f t="shared" si="2"/>
        <v>0.14007696609430664</v>
      </c>
      <c r="J41">
        <f t="shared" si="3"/>
        <v>0.70632353560876038</v>
      </c>
      <c r="K41" s="179">
        <f t="shared" si="4"/>
        <v>0.66290498072748905</v>
      </c>
      <c r="M41" s="18">
        <v>39813</v>
      </c>
      <c r="N41" s="19" t="s">
        <v>48</v>
      </c>
      <c r="O41" s="19" t="s">
        <v>49</v>
      </c>
      <c r="P41" s="21" t="s">
        <v>49</v>
      </c>
    </row>
    <row r="42" spans="3:16" ht="15.75" thickBot="1" x14ac:dyDescent="0.3">
      <c r="C42" t="s">
        <v>67</v>
      </c>
      <c r="D42" s="43" t="s">
        <v>75</v>
      </c>
      <c r="E42" s="42">
        <v>97.559483619999995</v>
      </c>
      <c r="F42" s="42"/>
      <c r="G42">
        <f t="shared" si="1"/>
        <v>2.5081300483769224</v>
      </c>
      <c r="H42" s="1">
        <f t="shared" si="0"/>
        <v>0.685085159429205</v>
      </c>
      <c r="I42" s="2">
        <f t="shared" si="2"/>
        <v>3.3459061775904742E-2</v>
      </c>
      <c r="J42">
        <f t="shared" si="3"/>
        <v>0.7299564584204693</v>
      </c>
      <c r="K42" s="179">
        <f t="shared" si="4"/>
        <v>0.685085159429205</v>
      </c>
      <c r="M42" s="18">
        <v>40178</v>
      </c>
      <c r="N42" s="19" t="s">
        <v>46</v>
      </c>
      <c r="O42" s="19" t="s">
        <v>47</v>
      </c>
      <c r="P42" s="21" t="s">
        <v>47</v>
      </c>
    </row>
    <row r="43" spans="3:16" ht="15.75" thickBot="1" x14ac:dyDescent="0.3">
      <c r="C43" t="s">
        <v>67</v>
      </c>
      <c r="D43" s="43" t="s">
        <v>74</v>
      </c>
      <c r="E43" s="42">
        <v>100</v>
      </c>
      <c r="F43" s="42"/>
      <c r="G43">
        <f t="shared" si="1"/>
        <v>2.5708726156713158</v>
      </c>
      <c r="H43" s="1">
        <f t="shared" si="0"/>
        <v>0.70222302743796039</v>
      </c>
      <c r="I43" s="2">
        <f t="shared" si="2"/>
        <v>2.5015675457098263E-2</v>
      </c>
      <c r="J43">
        <f t="shared" si="3"/>
        <v>0.74821681228212855</v>
      </c>
      <c r="K43" s="179">
        <f t="shared" si="4"/>
        <v>0.70222302743796028</v>
      </c>
      <c r="M43" s="18">
        <v>40543</v>
      </c>
      <c r="N43" s="19" t="s">
        <v>44</v>
      </c>
      <c r="O43" s="19" t="s">
        <v>45</v>
      </c>
      <c r="P43" s="21" t="s">
        <v>45</v>
      </c>
    </row>
    <row r="44" spans="3:16" ht="15.75" thickBot="1" x14ac:dyDescent="0.3">
      <c r="C44" t="s">
        <v>67</v>
      </c>
      <c r="D44" s="43" t="s">
        <v>73</v>
      </c>
      <c r="E44" s="42">
        <v>109.88300150000001</v>
      </c>
      <c r="F44" s="42"/>
      <c r="G44">
        <f t="shared" si="1"/>
        <v>2.8249519948412014</v>
      </c>
      <c r="H44" s="1">
        <f t="shared" si="0"/>
        <v>0.77162373977299947</v>
      </c>
      <c r="I44" s="2">
        <f t="shared" ref="I44:I49" si="5">(E44/E43-1)</f>
        <v>9.8830015000000104E-2</v>
      </c>
      <c r="J44">
        <f t="shared" si="3"/>
        <v>0.82216309106322349</v>
      </c>
      <c r="K44" s="179">
        <f t="shared" si="4"/>
        <v>0.77162373977299936</v>
      </c>
      <c r="M44" s="18">
        <v>40908</v>
      </c>
      <c r="N44" s="19" t="s">
        <v>42</v>
      </c>
      <c r="O44" s="19" t="s">
        <v>43</v>
      </c>
      <c r="P44" s="21" t="s">
        <v>43</v>
      </c>
    </row>
    <row r="45" spans="3:16" ht="15.75" thickBot="1" x14ac:dyDescent="0.3">
      <c r="C45" t="s">
        <v>67</v>
      </c>
      <c r="D45" s="43" t="s">
        <v>72</v>
      </c>
      <c r="E45" s="42">
        <v>114.84840819999999</v>
      </c>
      <c r="F45" s="42"/>
      <c r="G45">
        <f t="shared" si="1"/>
        <v>2.9526062759482095</v>
      </c>
      <c r="H45" s="1">
        <f t="shared" si="0"/>
        <v>0.80649196902634668</v>
      </c>
      <c r="I45" s="2">
        <f t="shared" si="5"/>
        <v>4.5188124024806431E-2</v>
      </c>
      <c r="J45">
        <f t="shared" si="3"/>
        <v>0.8593150987908067</v>
      </c>
      <c r="K45" s="179">
        <f t="shared" si="4"/>
        <v>0.80649196902634668</v>
      </c>
      <c r="M45" s="18">
        <v>41274</v>
      </c>
      <c r="N45" s="19" t="s">
        <v>40</v>
      </c>
      <c r="O45" s="19" t="s">
        <v>41</v>
      </c>
      <c r="P45" s="21" t="s">
        <v>41</v>
      </c>
    </row>
    <row r="46" spans="3:16" ht="15.75" thickBot="1" x14ac:dyDescent="0.3">
      <c r="C46" t="s">
        <v>67</v>
      </c>
      <c r="D46" s="43" t="s">
        <v>71</v>
      </c>
      <c r="E46" s="42">
        <v>121.4</v>
      </c>
      <c r="F46" s="42"/>
      <c r="G46">
        <f t="shared" si="1"/>
        <v>3.1210393554249771</v>
      </c>
      <c r="H46" s="1">
        <f t="shared" si="0"/>
        <v>0.85249875530968389</v>
      </c>
      <c r="I46" s="2">
        <f t="shared" si="5"/>
        <v>5.7045560340643897E-2</v>
      </c>
      <c r="J46">
        <f t="shared" si="3"/>
        <v>0.90833521011050411</v>
      </c>
      <c r="K46" s="179">
        <f t="shared" si="4"/>
        <v>0.85249875530968389</v>
      </c>
      <c r="M46" s="18">
        <v>41639</v>
      </c>
      <c r="N46" s="19" t="s">
        <v>38</v>
      </c>
      <c r="O46" s="19" t="s">
        <v>39</v>
      </c>
      <c r="P46" s="21" t="s">
        <v>39</v>
      </c>
    </row>
    <row r="47" spans="3:16" ht="15.75" thickBot="1" x14ac:dyDescent="0.3">
      <c r="C47" t="s">
        <v>67</v>
      </c>
      <c r="D47" s="43" t="s">
        <v>70</v>
      </c>
      <c r="E47" s="42">
        <v>128.4</v>
      </c>
      <c r="F47" s="42"/>
      <c r="G47">
        <f t="shared" si="1"/>
        <v>3.3010004385219691</v>
      </c>
      <c r="H47" s="1">
        <f t="shared" si="0"/>
        <v>0.90165436723034109</v>
      </c>
      <c r="I47" s="2">
        <f t="shared" si="5"/>
        <v>5.7660626029653939E-2</v>
      </c>
      <c r="J47">
        <f t="shared" si="3"/>
        <v>0.96071038697025313</v>
      </c>
      <c r="K47" s="179">
        <f t="shared" si="4"/>
        <v>0.90165436723034109</v>
      </c>
      <c r="M47" s="18">
        <v>42004</v>
      </c>
      <c r="N47" s="19" t="s">
        <v>36</v>
      </c>
      <c r="O47" s="19" t="s">
        <v>37</v>
      </c>
      <c r="P47" s="21" t="s">
        <v>37</v>
      </c>
    </row>
    <row r="48" spans="3:16" ht="15.75" thickBot="1" x14ac:dyDescent="0.3">
      <c r="C48" t="s">
        <v>67</v>
      </c>
      <c r="D48" s="43" t="s">
        <v>69</v>
      </c>
      <c r="E48" s="42">
        <v>133.65110000000001</v>
      </c>
      <c r="F48" s="42"/>
      <c r="G48">
        <f t="shared" si="1"/>
        <v>3.4359995304434858</v>
      </c>
      <c r="H48" s="1">
        <f t="shared" si="0"/>
        <v>0.93852880062413591</v>
      </c>
      <c r="I48" s="2">
        <f t="shared" si="5"/>
        <v>4.0896417445482891E-2</v>
      </c>
      <c r="J48">
        <f>E48/$E$48</f>
        <v>1</v>
      </c>
      <c r="K48" s="179">
        <f t="shared" si="4"/>
        <v>0.93852880062413591</v>
      </c>
      <c r="M48" s="18">
        <v>42369</v>
      </c>
      <c r="N48" s="19" t="s">
        <v>34</v>
      </c>
      <c r="O48" s="19" t="s">
        <v>35</v>
      </c>
      <c r="P48" s="21" t="s">
        <v>35</v>
      </c>
    </row>
    <row r="49" spans="3:16" ht="15.75" thickBot="1" x14ac:dyDescent="0.3">
      <c r="C49" t="s">
        <v>67</v>
      </c>
      <c r="D49" s="43" t="s">
        <v>68</v>
      </c>
      <c r="E49" s="42">
        <v>138.49600000000001</v>
      </c>
      <c r="F49" s="42"/>
      <c r="G49">
        <f t="shared" si="1"/>
        <v>3.5605557378001458</v>
      </c>
      <c r="H49" s="1">
        <f t="shared" si="0"/>
        <v>0.97255080408047767</v>
      </c>
      <c r="I49" s="2">
        <f t="shared" si="5"/>
        <v>3.6250356338256795E-2</v>
      </c>
      <c r="J49">
        <f t="shared" ref="J49:J50" si="6">E49/$E$48</f>
        <v>1.0362503563382568</v>
      </c>
      <c r="K49" s="179">
        <f t="shared" si="4"/>
        <v>0.97255080408047756</v>
      </c>
      <c r="M49" s="18">
        <v>42735</v>
      </c>
      <c r="N49" s="23"/>
      <c r="O49" s="23"/>
      <c r="P49" s="20">
        <v>0.04</v>
      </c>
    </row>
    <row r="50" spans="3:16" ht="15.75" thickBot="1" x14ac:dyDescent="0.3">
      <c r="C50" t="s">
        <v>67</v>
      </c>
      <c r="D50" s="43" t="s">
        <v>66</v>
      </c>
      <c r="E50" s="42">
        <v>142.4049</v>
      </c>
      <c r="F50" s="42"/>
      <c r="G50">
        <f t="shared" si="1"/>
        <v>3.661048577474121</v>
      </c>
      <c r="H50" s="1">
        <f t="shared" si="0"/>
        <v>1</v>
      </c>
      <c r="I50" s="2">
        <f>(E50/E49-1)</f>
        <v>2.8223919824399202E-2</v>
      </c>
      <c r="J50">
        <f t="shared" si="6"/>
        <v>1.0654974033135529</v>
      </c>
      <c r="K50" s="179">
        <f>J50/J$50</f>
        <v>1</v>
      </c>
      <c r="M50" s="18">
        <v>43100</v>
      </c>
      <c r="N50" s="23"/>
      <c r="O50" s="23"/>
      <c r="P50" s="20">
        <v>2.7099999999999999E-2</v>
      </c>
    </row>
    <row r="54" spans="3:16" x14ac:dyDescent="0.25">
      <c r="D54" s="41" t="s">
        <v>65</v>
      </c>
    </row>
    <row r="55" spans="3:16" x14ac:dyDescent="0.25">
      <c r="D55" s="40" t="s">
        <v>64</v>
      </c>
    </row>
    <row r="56" spans="3:16" x14ac:dyDescent="0.25">
      <c r="D56" s="41" t="s">
        <v>63</v>
      </c>
    </row>
    <row r="57" spans="3:16" x14ac:dyDescent="0.25">
      <c r="D57" s="40" t="s">
        <v>62</v>
      </c>
    </row>
    <row r="58" spans="3:16" x14ac:dyDescent="0.25">
      <c r="D58" s="40" t="s">
        <v>61</v>
      </c>
    </row>
  </sheetData>
  <autoFilter ref="C2:E5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H17" sqref="A15:H17"/>
    </sheetView>
  </sheetViews>
  <sheetFormatPr baseColWidth="10" defaultRowHeight="15" x14ac:dyDescent="0.25"/>
  <cols>
    <col min="5" max="5" width="17.85546875" bestFit="1" customWidth="1"/>
    <col min="7" max="7" width="15.28515625" customWidth="1"/>
    <col min="9" max="9" width="18" customWidth="1"/>
    <col min="10" max="10" width="14" customWidth="1"/>
    <col min="12" max="12" width="16.140625" customWidth="1"/>
    <col min="13" max="14" width="14.28515625" customWidth="1"/>
    <col min="15" max="15" width="12" bestFit="1" customWidth="1"/>
  </cols>
  <sheetData>
    <row r="2" spans="1:18" x14ac:dyDescent="0.25">
      <c r="B2" s="184" t="s">
        <v>225</v>
      </c>
      <c r="C2" s="184"/>
      <c r="D2" s="184"/>
      <c r="F2" s="184" t="s">
        <v>449</v>
      </c>
      <c r="G2" s="184"/>
      <c r="H2" s="184"/>
      <c r="I2" s="184" t="s">
        <v>446</v>
      </c>
      <c r="J2" s="184"/>
      <c r="K2" s="184"/>
      <c r="L2" s="184" t="s">
        <v>447</v>
      </c>
      <c r="M2" s="184"/>
      <c r="N2" s="184"/>
      <c r="O2" t="s">
        <v>448</v>
      </c>
      <c r="R2" s="184" t="s">
        <v>450</v>
      </c>
    </row>
    <row r="3" spans="1:18" x14ac:dyDescent="0.25">
      <c r="B3" s="184" t="s">
        <v>226</v>
      </c>
      <c r="C3" s="184" t="s">
        <v>227</v>
      </c>
      <c r="D3" s="184" t="s">
        <v>228</v>
      </c>
      <c r="F3" s="184" t="s">
        <v>435</v>
      </c>
      <c r="G3" s="184" t="s">
        <v>431</v>
      </c>
      <c r="H3" s="184"/>
      <c r="I3" s="184" t="s">
        <v>435</v>
      </c>
      <c r="J3" s="184" t="s">
        <v>431</v>
      </c>
      <c r="K3" s="184"/>
      <c r="L3" s="184" t="s">
        <v>435</v>
      </c>
      <c r="M3" s="184" t="s">
        <v>431</v>
      </c>
      <c r="N3" s="184"/>
      <c r="O3" s="184" t="s">
        <v>435</v>
      </c>
      <c r="P3" s="184" t="s">
        <v>431</v>
      </c>
      <c r="R3" s="184" t="s">
        <v>431</v>
      </c>
    </row>
    <row r="4" spans="1:18" x14ac:dyDescent="0.25">
      <c r="A4">
        <v>2007</v>
      </c>
      <c r="B4" s="205">
        <v>105</v>
      </c>
      <c r="C4" s="205">
        <v>198</v>
      </c>
      <c r="D4" s="205">
        <f>B4+C4</f>
        <v>303</v>
      </c>
      <c r="F4" s="205">
        <v>0.39016733655378577</v>
      </c>
      <c r="G4" s="205">
        <v>0.60983266344621434</v>
      </c>
      <c r="I4" s="205">
        <f>D4*F4</f>
        <v>118.22070297579708</v>
      </c>
      <c r="J4" s="205">
        <f>D4*G4</f>
        <v>184.77929702420295</v>
      </c>
      <c r="L4" s="184">
        <v>15027399</v>
      </c>
      <c r="M4" s="184">
        <v>89952971.776980191</v>
      </c>
      <c r="N4" s="184"/>
      <c r="O4" s="205">
        <f>I4/L4*1000000</f>
        <v>7.8670103173408172</v>
      </c>
      <c r="P4" s="205">
        <f>J4/M4*1000000</f>
        <v>2.0541766811476228</v>
      </c>
      <c r="R4" s="204">
        <f t="shared" ref="R4:R10" si="0">P4/5.8</f>
        <v>0.35416839330131428</v>
      </c>
    </row>
    <row r="5" spans="1:18" x14ac:dyDescent="0.25">
      <c r="A5">
        <v>2008</v>
      </c>
      <c r="B5" s="205">
        <v>207</v>
      </c>
      <c r="C5" s="205">
        <v>326</v>
      </c>
      <c r="D5" s="205">
        <f t="shared" ref="D5:D10" si="1">B5+C5</f>
        <v>533</v>
      </c>
      <c r="F5" s="205">
        <v>0.39283221263234958</v>
      </c>
      <c r="G5" s="205">
        <v>0.60716778736765042</v>
      </c>
      <c r="I5" s="205">
        <f t="shared" ref="I5:I11" si="2">D5*F5</f>
        <v>209.37956933304233</v>
      </c>
      <c r="J5" s="205">
        <f>D5*G5</f>
        <v>323.6204306669577</v>
      </c>
      <c r="L5" s="184">
        <v>14233450</v>
      </c>
      <c r="M5" s="184">
        <v>93687559.842859909</v>
      </c>
      <c r="N5" s="184"/>
      <c r="O5" s="205">
        <f t="shared" ref="O5:O11" si="3">I5/L5*1000000</f>
        <v>14.710387807105258</v>
      </c>
      <c r="P5" s="205">
        <f t="shared" ref="P5:P10" si="4">J5/M5*1000000</f>
        <v>3.454251890109628</v>
      </c>
      <c r="R5" s="204">
        <f>P5/5.8</f>
        <v>0.59556067070855656</v>
      </c>
    </row>
    <row r="6" spans="1:18" x14ac:dyDescent="0.25">
      <c r="A6">
        <v>2009</v>
      </c>
      <c r="B6" s="205">
        <v>198</v>
      </c>
      <c r="C6" s="205">
        <v>371</v>
      </c>
      <c r="D6" s="205">
        <f t="shared" si="1"/>
        <v>569</v>
      </c>
      <c r="F6" s="205">
        <v>0.43116507921503905</v>
      </c>
      <c r="G6" s="205">
        <v>0.56883492078496101</v>
      </c>
      <c r="I6" s="205">
        <f t="shared" si="2"/>
        <v>245.33293007335723</v>
      </c>
      <c r="J6" s="205">
        <f t="shared" ref="J6:J11" si="5">D6*G6</f>
        <v>323.6670699266428</v>
      </c>
      <c r="L6" s="184">
        <v>12328866</v>
      </c>
      <c r="M6" s="184">
        <v>80426529.817657068</v>
      </c>
      <c r="N6" s="184"/>
      <c r="O6" s="205">
        <f t="shared" si="3"/>
        <v>19.899066959877512</v>
      </c>
      <c r="P6" s="205">
        <f t="shared" si="4"/>
        <v>4.0243818881712343</v>
      </c>
      <c r="R6" s="204">
        <f t="shared" si="0"/>
        <v>0.69385894623641975</v>
      </c>
    </row>
    <row r="7" spans="1:18" x14ac:dyDescent="0.25">
      <c r="A7">
        <v>2010</v>
      </c>
      <c r="B7" s="205">
        <v>202</v>
      </c>
      <c r="C7" s="205">
        <v>406</v>
      </c>
      <c r="D7" s="205">
        <f t="shared" si="1"/>
        <v>608</v>
      </c>
      <c r="F7" s="205">
        <v>0.43749829861636585</v>
      </c>
      <c r="G7" s="205">
        <v>0.5625017013836342</v>
      </c>
      <c r="I7" s="205">
        <f t="shared" si="2"/>
        <v>265.99896555875046</v>
      </c>
      <c r="J7" s="205">
        <f t="shared" si="5"/>
        <v>342.0010344412496</v>
      </c>
      <c r="L7" s="184">
        <v>12607468</v>
      </c>
      <c r="M7" s="184">
        <v>93781436.495230108</v>
      </c>
      <c r="N7" s="184"/>
      <c r="O7" s="205">
        <f t="shared" si="3"/>
        <v>21.098523950943239</v>
      </c>
      <c r="P7" s="205">
        <f t="shared" si="4"/>
        <v>3.6467881834870846</v>
      </c>
      <c r="R7" s="204">
        <f t="shared" si="0"/>
        <v>0.62875658335984219</v>
      </c>
    </row>
    <row r="8" spans="1:18" x14ac:dyDescent="0.25">
      <c r="A8">
        <v>2011</v>
      </c>
      <c r="B8" s="205">
        <v>211</v>
      </c>
      <c r="C8" s="205">
        <v>497</v>
      </c>
      <c r="D8" s="205">
        <f t="shared" si="1"/>
        <v>708</v>
      </c>
      <c r="F8" s="205">
        <v>0.46532917416364444</v>
      </c>
      <c r="G8" s="205">
        <v>0.53467082583635561</v>
      </c>
      <c r="I8" s="205">
        <f t="shared" si="2"/>
        <v>329.45305530786027</v>
      </c>
      <c r="J8" s="205">
        <f t="shared" si="5"/>
        <v>378.54694469213979</v>
      </c>
      <c r="L8" s="184">
        <v>12957860</v>
      </c>
      <c r="M8" s="184">
        <v>101806423.98096299</v>
      </c>
      <c r="N8" s="184"/>
      <c r="O8" s="205">
        <f>I8/L8*1000000</f>
        <v>25.42495869749019</v>
      </c>
      <c r="P8" s="205">
        <f t="shared" si="4"/>
        <v>3.7183011630280336</v>
      </c>
      <c r="R8" s="204">
        <f t="shared" si="0"/>
        <v>0.64108640741862655</v>
      </c>
    </row>
    <row r="9" spans="1:18" x14ac:dyDescent="0.25">
      <c r="A9">
        <v>2012</v>
      </c>
      <c r="B9" s="205">
        <v>351</v>
      </c>
      <c r="C9" s="205">
        <v>435</v>
      </c>
      <c r="D9" s="205">
        <f t="shared" si="1"/>
        <v>786</v>
      </c>
      <c r="F9" s="205">
        <v>0.49143374999404693</v>
      </c>
      <c r="G9" s="205">
        <v>0.50856625000595301</v>
      </c>
      <c r="I9" s="205">
        <f t="shared" si="2"/>
        <v>386.26692749532089</v>
      </c>
      <c r="J9" s="205">
        <f t="shared" si="5"/>
        <v>399.73307250467906</v>
      </c>
      <c r="L9" s="184">
        <v>15085772.160000002</v>
      </c>
      <c r="M9" s="184">
        <v>116204919.02883068</v>
      </c>
      <c r="N9" s="184"/>
      <c r="O9" s="205">
        <f t="shared" si="3"/>
        <v>25.604717040570819</v>
      </c>
      <c r="P9" s="205">
        <f t="shared" si="4"/>
        <v>3.4398980339679461</v>
      </c>
      <c r="R9" s="204">
        <f t="shared" si="0"/>
        <v>0.59308586792550799</v>
      </c>
    </row>
    <row r="10" spans="1:18" x14ac:dyDescent="0.25">
      <c r="A10">
        <v>2013</v>
      </c>
      <c r="B10" s="205">
        <v>335</v>
      </c>
      <c r="C10" s="205">
        <v>444</v>
      </c>
      <c r="D10" s="205">
        <f t="shared" si="1"/>
        <v>779</v>
      </c>
      <c r="F10" s="205">
        <v>0.47198687101604936</v>
      </c>
      <c r="G10" s="205">
        <v>0.52801312898395059</v>
      </c>
      <c r="I10" s="205">
        <f>D10*F10</f>
        <v>367.67777252150245</v>
      </c>
      <c r="J10" s="205">
        <f t="shared" si="5"/>
        <v>411.3222274784975</v>
      </c>
      <c r="L10" s="184">
        <v>17334290.879999999</v>
      </c>
      <c r="M10" s="184">
        <v>132220616.21979766</v>
      </c>
      <c r="N10" s="184"/>
      <c r="O10" s="205">
        <f>I10/L10*1000000</f>
        <v>21.21100742261817</v>
      </c>
      <c r="P10" s="205">
        <f t="shared" si="4"/>
        <v>3.110878161350676</v>
      </c>
      <c r="R10" s="204">
        <f t="shared" si="0"/>
        <v>0.53635830368115101</v>
      </c>
    </row>
    <row r="11" spans="1:18" x14ac:dyDescent="0.25">
      <c r="A11">
        <v>2014</v>
      </c>
      <c r="B11" s="205">
        <v>433</v>
      </c>
      <c r="C11" s="205">
        <v>573</v>
      </c>
      <c r="D11" s="205">
        <f>B11+C11</f>
        <v>1006</v>
      </c>
      <c r="F11" s="205">
        <v>0.45470898883040584</v>
      </c>
      <c r="G11" s="205">
        <v>0.54529101116959411</v>
      </c>
      <c r="I11" s="205">
        <f t="shared" si="2"/>
        <v>457.43724276338827</v>
      </c>
      <c r="J11" s="205">
        <f t="shared" si="5"/>
        <v>548.56275723661167</v>
      </c>
      <c r="L11" s="184">
        <v>18639622.52</v>
      </c>
      <c r="M11" s="184">
        <v>139557743.28116122</v>
      </c>
      <c r="N11" s="184"/>
      <c r="O11" s="205">
        <f t="shared" si="3"/>
        <v>24.541121595813749</v>
      </c>
      <c r="P11" s="205">
        <f>J11/M11*1000000</f>
        <v>3.9307224689886602</v>
      </c>
      <c r="R11" s="204">
        <f>P11/5.8</f>
        <v>0.67771077051528628</v>
      </c>
    </row>
    <row r="13" spans="1:18" x14ac:dyDescent="0.25">
      <c r="A13" t="s">
        <v>451</v>
      </c>
    </row>
    <row r="20" spans="5:8" x14ac:dyDescent="0.25">
      <c r="E20" s="47">
        <v>57374774896.660004</v>
      </c>
      <c r="F20">
        <v>6.96</v>
      </c>
      <c r="G20" s="47">
        <f>E20/F20</f>
        <v>8243502140.3247128</v>
      </c>
      <c r="H20" s="206">
        <f>G20/1000000</f>
        <v>8243.5021403247119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X20"/>
  <sheetViews>
    <sheetView topLeftCell="M1" workbookViewId="0">
      <selection activeCell="Q11" sqref="M9:Q11"/>
    </sheetView>
  </sheetViews>
  <sheetFormatPr baseColWidth="10" defaultRowHeight="15" x14ac:dyDescent="0.25"/>
  <cols>
    <col min="6" max="6" width="15.140625" customWidth="1"/>
    <col min="7" max="7" width="18.5703125" customWidth="1"/>
    <col min="8" max="8" width="12.5703125" bestFit="1" customWidth="1"/>
    <col min="10" max="10" width="14" customWidth="1"/>
    <col min="12" max="13" width="15.140625" bestFit="1" customWidth="1"/>
    <col min="14" max="14" width="18" customWidth="1"/>
    <col min="17" max="17" width="17.85546875" bestFit="1" customWidth="1"/>
    <col min="20" max="20" width="15.140625" bestFit="1" customWidth="1"/>
    <col min="23" max="23" width="13.5703125" customWidth="1"/>
  </cols>
  <sheetData>
    <row r="4" spans="1:24" x14ac:dyDescent="0.25">
      <c r="B4" s="184" t="s">
        <v>225</v>
      </c>
      <c r="C4" s="184"/>
      <c r="D4" s="184"/>
      <c r="F4" s="184" t="s">
        <v>456</v>
      </c>
      <c r="G4" s="184"/>
      <c r="L4" s="184" t="s">
        <v>460</v>
      </c>
    </row>
    <row r="5" spans="1:24" x14ac:dyDescent="0.25">
      <c r="B5" s="184" t="s">
        <v>226</v>
      </c>
      <c r="C5" s="184" t="s">
        <v>227</v>
      </c>
      <c r="D5" s="184" t="s">
        <v>228</v>
      </c>
      <c r="F5" s="207" t="s">
        <v>435</v>
      </c>
      <c r="G5" s="207" t="s">
        <v>431</v>
      </c>
      <c r="H5" t="s">
        <v>228</v>
      </c>
      <c r="J5" s="184" t="s">
        <v>457</v>
      </c>
      <c r="L5" t="s">
        <v>459</v>
      </c>
      <c r="M5" t="s">
        <v>458</v>
      </c>
      <c r="N5" t="s">
        <v>228</v>
      </c>
      <c r="O5" t="s">
        <v>461</v>
      </c>
      <c r="Q5" t="s">
        <v>462</v>
      </c>
      <c r="R5" t="s">
        <v>463</v>
      </c>
      <c r="T5" t="s">
        <v>464</v>
      </c>
      <c r="U5" s="211" t="s">
        <v>465</v>
      </c>
      <c r="W5" s="216" t="s">
        <v>468</v>
      </c>
      <c r="X5" s="216" t="s">
        <v>504</v>
      </c>
    </row>
    <row r="6" spans="1:24" x14ac:dyDescent="0.25">
      <c r="A6">
        <v>2007</v>
      </c>
      <c r="B6" s="205">
        <v>105</v>
      </c>
      <c r="C6" s="205">
        <v>198</v>
      </c>
      <c r="D6" s="205">
        <f>B6+C6</f>
        <v>303</v>
      </c>
      <c r="F6" s="184">
        <v>15027399</v>
      </c>
      <c r="G6" s="184">
        <v>89952971.776980191</v>
      </c>
      <c r="H6" s="184">
        <f>F6+G6</f>
        <v>104980370.77698019</v>
      </c>
      <c r="J6" s="208">
        <f>(D6*1000000)/H6</f>
        <v>2.8862538563870364</v>
      </c>
      <c r="L6" s="47">
        <f>F6*J6</f>
        <v>43372888.31521669</v>
      </c>
      <c r="M6" s="47">
        <f>G6*J6</f>
        <v>259627111.68478331</v>
      </c>
      <c r="N6" s="206">
        <f>L6+M6</f>
        <v>303000000</v>
      </c>
      <c r="O6" s="204">
        <f>N6/(D6*1000000)</f>
        <v>1</v>
      </c>
      <c r="Q6" s="47">
        <v>14301381009.328001</v>
      </c>
      <c r="R6" s="210">
        <f t="shared" ref="R6:R12" si="0">M6/Q6</f>
        <v>1.8153988871105725E-2</v>
      </c>
      <c r="T6" s="206">
        <f t="shared" ref="T6:T13" si="1">Q6*$T$20</f>
        <v>501549431.99713296</v>
      </c>
      <c r="U6" s="211">
        <f t="shared" ref="U6:U12" si="2">M6/T6</f>
        <v>0.51765009612505641</v>
      </c>
      <c r="W6" s="214">
        <v>0.21</v>
      </c>
      <c r="X6" s="215">
        <f>U6*W6+U6</f>
        <v>0.62635661631131823</v>
      </c>
    </row>
    <row r="7" spans="1:24" x14ac:dyDescent="0.25">
      <c r="A7">
        <v>2008</v>
      </c>
      <c r="B7" s="205">
        <v>207</v>
      </c>
      <c r="C7" s="205">
        <v>326</v>
      </c>
      <c r="D7" s="205">
        <f t="shared" ref="D7:D12" si="3">B7+C7</f>
        <v>533</v>
      </c>
      <c r="F7" s="184">
        <v>14233450</v>
      </c>
      <c r="G7" s="184">
        <v>93687559.842859909</v>
      </c>
      <c r="H7" s="184">
        <f t="shared" ref="H7:H13" si="4">F7+G7</f>
        <v>107921009.84285991</v>
      </c>
      <c r="J7" s="208">
        <f t="shared" ref="J7:J13" si="5">(D7*1000000)/H7</f>
        <v>4.9387973738948796</v>
      </c>
      <c r="L7" s="47">
        <f t="shared" ref="L7:L13" si="6">F7*J7</f>
        <v>70296125.481464073</v>
      </c>
      <c r="M7" s="47">
        <f t="shared" ref="M7:M12" si="7">G7*J7</f>
        <v>462703874.51853591</v>
      </c>
      <c r="N7" s="206">
        <f t="shared" ref="N7:N13" si="8">L7+M7</f>
        <v>533000000</v>
      </c>
      <c r="O7" s="204">
        <f t="shared" ref="O7:O13" si="9">N7/(D7*1000000)</f>
        <v>1</v>
      </c>
      <c r="Q7" s="47">
        <v>14895133119.88032</v>
      </c>
      <c r="R7" s="210">
        <f t="shared" si="0"/>
        <v>3.1064097970428455E-2</v>
      </c>
      <c r="T7" s="206">
        <f t="shared" si="1"/>
        <v>522372318.51420277</v>
      </c>
      <c r="U7" s="211">
        <f t="shared" si="2"/>
        <v>0.88577410808179236</v>
      </c>
      <c r="W7" s="2">
        <v>0.21320197442035754</v>
      </c>
      <c r="X7" s="215">
        <f t="shared" ref="X7:X13" si="10">U7*W7+U7</f>
        <v>1.0746228968152616</v>
      </c>
    </row>
    <row r="8" spans="1:24" x14ac:dyDescent="0.25">
      <c r="A8">
        <v>2009</v>
      </c>
      <c r="B8" s="205">
        <v>198</v>
      </c>
      <c r="C8" s="205">
        <v>371</v>
      </c>
      <c r="D8" s="205">
        <f t="shared" si="3"/>
        <v>569</v>
      </c>
      <c r="F8" s="184">
        <v>12328866</v>
      </c>
      <c r="G8" s="184">
        <v>80426529.817657068</v>
      </c>
      <c r="H8" s="184">
        <f t="shared" si="4"/>
        <v>92755395.817657068</v>
      </c>
      <c r="J8" s="208">
        <f t="shared" si="5"/>
        <v>6.1344140142376951</v>
      </c>
      <c r="L8" s="47">
        <f t="shared" si="6"/>
        <v>75630368.370058641</v>
      </c>
      <c r="M8" s="47">
        <f t="shared" si="7"/>
        <v>493369631.62994134</v>
      </c>
      <c r="N8" s="206">
        <f t="shared" si="8"/>
        <v>569000000</v>
      </c>
      <c r="O8" s="204">
        <f t="shared" si="9"/>
        <v>1</v>
      </c>
      <c r="Q8" s="47">
        <v>12786797628.34409</v>
      </c>
      <c r="R8" s="210">
        <f t="shared" si="0"/>
        <v>3.8584299679249208E-2</v>
      </c>
      <c r="T8" s="206">
        <f t="shared" si="1"/>
        <v>448432992.82602715</v>
      </c>
      <c r="U8" s="211">
        <f t="shared" si="2"/>
        <v>1.1002081459723185</v>
      </c>
      <c r="W8" s="2">
        <v>0.18873876899998324</v>
      </c>
      <c r="X8" s="215">
        <f>U8*W8+U8</f>
        <v>1.3078600770868878</v>
      </c>
    </row>
    <row r="9" spans="1:24" x14ac:dyDescent="0.25">
      <c r="A9">
        <v>2010</v>
      </c>
      <c r="B9" s="205">
        <v>202</v>
      </c>
      <c r="C9" s="205">
        <v>406</v>
      </c>
      <c r="D9" s="205">
        <f t="shared" si="3"/>
        <v>608</v>
      </c>
      <c r="F9" s="184">
        <v>12607468</v>
      </c>
      <c r="G9" s="184">
        <v>93781436.495230108</v>
      </c>
      <c r="H9" s="184">
        <f t="shared" si="4"/>
        <v>106388904.49523011</v>
      </c>
      <c r="J9" s="208">
        <f t="shared" si="5"/>
        <v>5.7148816682030912</v>
      </c>
      <c r="L9" s="47">
        <f t="shared" si="6"/>
        <v>72050187.755657092</v>
      </c>
      <c r="M9" s="47">
        <f t="shared" si="7"/>
        <v>535949812.24434292</v>
      </c>
      <c r="N9" s="206">
        <f t="shared" si="8"/>
        <v>608000000</v>
      </c>
      <c r="O9" s="204">
        <f t="shared" si="9"/>
        <v>1</v>
      </c>
      <c r="Q9" s="47">
        <v>14910058316.312464</v>
      </c>
      <c r="R9" s="210">
        <f t="shared" si="0"/>
        <v>3.5945520860772413E-2</v>
      </c>
      <c r="T9" s="206">
        <f t="shared" si="1"/>
        <v>522895745.15307808</v>
      </c>
      <c r="U9" s="211">
        <f t="shared" si="2"/>
        <v>1.0249649518326895</v>
      </c>
      <c r="W9" s="2">
        <v>0.18362141832807125</v>
      </c>
      <c r="X9" s="215">
        <f t="shared" si="10"/>
        <v>1.2131704700247712</v>
      </c>
    </row>
    <row r="10" spans="1:24" x14ac:dyDescent="0.25">
      <c r="A10">
        <v>2011</v>
      </c>
      <c r="B10" s="205">
        <v>211</v>
      </c>
      <c r="C10" s="205">
        <v>497</v>
      </c>
      <c r="D10" s="205">
        <f t="shared" si="3"/>
        <v>708</v>
      </c>
      <c r="F10" s="184">
        <v>12957860</v>
      </c>
      <c r="G10" s="184">
        <v>101806423.98096299</v>
      </c>
      <c r="H10" s="184">
        <f t="shared" si="4"/>
        <v>114764283.98096299</v>
      </c>
      <c r="J10" s="208">
        <f t="shared" si="5"/>
        <v>6.1691667079754753</v>
      </c>
      <c r="L10" s="47">
        <f t="shared" si="6"/>
        <v>79939198.518607095</v>
      </c>
      <c r="M10" s="47">
        <f t="shared" si="7"/>
        <v>628060801.48139298</v>
      </c>
      <c r="N10" s="206">
        <f t="shared" si="8"/>
        <v>708000000.00000012</v>
      </c>
      <c r="O10" s="204">
        <f t="shared" si="9"/>
        <v>1.0000000000000002</v>
      </c>
      <c r="Q10" s="47">
        <v>16185929489.452797</v>
      </c>
      <c r="R10" s="210">
        <f t="shared" si="0"/>
        <v>3.8802887525900498E-2</v>
      </c>
      <c r="T10" s="206">
        <f t="shared" si="1"/>
        <v>567640547.19510949</v>
      </c>
      <c r="U10" s="211">
        <f t="shared" si="2"/>
        <v>1.106441047217009</v>
      </c>
      <c r="W10" s="2">
        <v>0.22543162281311921</v>
      </c>
      <c r="X10" s="215">
        <f t="shared" si="10"/>
        <v>1.3558678480381863</v>
      </c>
    </row>
    <row r="11" spans="1:24" x14ac:dyDescent="0.25">
      <c r="A11">
        <v>2012</v>
      </c>
      <c r="B11" s="205">
        <v>351</v>
      </c>
      <c r="C11" s="205">
        <v>435</v>
      </c>
      <c r="D11" s="205">
        <f t="shared" si="3"/>
        <v>786</v>
      </c>
      <c r="F11" s="184">
        <v>15085772.160000002</v>
      </c>
      <c r="G11" s="184">
        <v>116204919.02883068</v>
      </c>
      <c r="H11" s="184">
        <f t="shared" si="4"/>
        <v>131290691.18883067</v>
      </c>
      <c r="J11" s="208">
        <f t="shared" si="5"/>
        <v>5.9867153785451892</v>
      </c>
      <c r="L11" s="47">
        <f t="shared" si="6"/>
        <v>90314224.187500894</v>
      </c>
      <c r="M11" s="47">
        <f t="shared" si="7"/>
        <v>695685775.81249917</v>
      </c>
      <c r="N11" s="206">
        <f t="shared" si="8"/>
        <v>786000000</v>
      </c>
      <c r="O11" s="204">
        <f t="shared" si="9"/>
        <v>1</v>
      </c>
      <c r="Q11" s="47">
        <v>18475107485.161602</v>
      </c>
      <c r="R11" s="210">
        <f t="shared" si="0"/>
        <v>3.7655303297761247E-2</v>
      </c>
      <c r="T11" s="206">
        <f t="shared" si="1"/>
        <v>647922019.50461733</v>
      </c>
      <c r="U11" s="211">
        <f t="shared" si="2"/>
        <v>1.0737183717639365</v>
      </c>
      <c r="W11" s="2">
        <v>0.23099492949688535</v>
      </c>
      <c r="X11" s="215">
        <f t="shared" si="10"/>
        <v>1.3217418713490576</v>
      </c>
    </row>
    <row r="12" spans="1:24" x14ac:dyDescent="0.25">
      <c r="A12">
        <v>2013</v>
      </c>
      <c r="B12" s="205">
        <v>335</v>
      </c>
      <c r="C12" s="205">
        <v>444</v>
      </c>
      <c r="D12" s="205">
        <f t="shared" si="3"/>
        <v>779</v>
      </c>
      <c r="F12" s="184">
        <v>17334290.879999999</v>
      </c>
      <c r="G12" s="184">
        <v>132220616.21979766</v>
      </c>
      <c r="H12" s="184">
        <f t="shared" si="4"/>
        <v>149554907.09979767</v>
      </c>
      <c r="J12" s="208">
        <f t="shared" si="5"/>
        <v>5.2087893009098991</v>
      </c>
      <c r="L12" s="47">
        <f t="shared" si="6"/>
        <v>90290668.874604031</v>
      </c>
      <c r="M12" s="47">
        <f t="shared" si="7"/>
        <v>688709331.12539589</v>
      </c>
      <c r="N12" s="206">
        <f t="shared" si="8"/>
        <v>778999999.99999988</v>
      </c>
      <c r="O12" s="204">
        <f t="shared" si="9"/>
        <v>0.99999999999999989</v>
      </c>
      <c r="Q12" s="47">
        <v>21021400099.327999</v>
      </c>
      <c r="R12" s="210">
        <f t="shared" si="0"/>
        <v>3.2762295939908023E-2</v>
      </c>
      <c r="T12" s="206">
        <f t="shared" si="1"/>
        <v>737220501.48343289</v>
      </c>
      <c r="U12" s="211">
        <f t="shared" si="2"/>
        <v>0.93419720387533589</v>
      </c>
      <c r="W12" s="2">
        <v>0.13795428164551118</v>
      </c>
      <c r="X12" s="215">
        <f t="shared" si="10"/>
        <v>1.0630737080512029</v>
      </c>
    </row>
    <row r="13" spans="1:24" x14ac:dyDescent="0.25">
      <c r="A13">
        <v>2014</v>
      </c>
      <c r="B13" s="205">
        <v>433</v>
      </c>
      <c r="C13" s="205">
        <v>573</v>
      </c>
      <c r="D13" s="205">
        <f>B13+C13</f>
        <v>1006</v>
      </c>
      <c r="F13" s="184">
        <v>18639622.52</v>
      </c>
      <c r="G13" s="184">
        <v>139557743.28116122</v>
      </c>
      <c r="H13" s="184">
        <f t="shared" si="4"/>
        <v>158197365.80116123</v>
      </c>
      <c r="J13" s="208">
        <f t="shared" si="5"/>
        <v>6.3591450774499281</v>
      </c>
      <c r="L13" s="47">
        <f t="shared" si="6"/>
        <v>118532063.79358283</v>
      </c>
      <c r="M13" s="47">
        <f>G13*J13</f>
        <v>887467936.20641708</v>
      </c>
      <c r="N13" s="206">
        <f t="shared" si="8"/>
        <v>1005999999.9999999</v>
      </c>
      <c r="O13" s="204">
        <f t="shared" si="9"/>
        <v>0.99999999999999989</v>
      </c>
      <c r="Q13" s="47">
        <v>22187910193.942398</v>
      </c>
      <c r="R13" s="210">
        <f>M13/Q13</f>
        <v>3.9997815407090839E-2</v>
      </c>
      <c r="T13" s="206">
        <f t="shared" si="1"/>
        <v>778130010.50155985</v>
      </c>
      <c r="U13" s="211">
        <f>M13/T13</f>
        <v>1.1405136985198414</v>
      </c>
      <c r="W13" s="2">
        <v>0.10190341747485815</v>
      </c>
      <c r="X13" s="215">
        <f t="shared" si="10"/>
        <v>1.2567359420759032</v>
      </c>
    </row>
    <row r="14" spans="1:24" x14ac:dyDescent="0.25">
      <c r="W14" s="2">
        <v>0.14431416043512763</v>
      </c>
    </row>
    <row r="15" spans="1:24" x14ac:dyDescent="0.25">
      <c r="A15" t="s">
        <v>451</v>
      </c>
      <c r="W15" s="2">
        <v>0.12814438310800683</v>
      </c>
    </row>
    <row r="16" spans="1:24" x14ac:dyDescent="0.25">
      <c r="W16" s="2">
        <v>0.17107406159995114</v>
      </c>
    </row>
    <row r="20" spans="19:20" x14ac:dyDescent="0.25">
      <c r="S20" s="209" t="s">
        <v>466</v>
      </c>
      <c r="T20" s="209">
        <v>3.5069999999999997E-2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3"/>
  <sheetViews>
    <sheetView tabSelected="1" zoomScale="80" zoomScaleNormal="80" workbookViewId="0">
      <pane xSplit="1" ySplit="5" topLeftCell="AP15" activePane="bottomRight" state="frozen"/>
      <selection pane="topRight" activeCell="B1" sqref="B1"/>
      <selection pane="bottomLeft" activeCell="A5" sqref="A5"/>
      <selection pane="bottomRight" activeCell="AW21" sqref="AW21"/>
    </sheetView>
  </sheetViews>
  <sheetFormatPr baseColWidth="10" defaultRowHeight="15" x14ac:dyDescent="0.25"/>
  <cols>
    <col min="6" max="6" width="15.5703125" customWidth="1"/>
    <col min="16" max="16" width="16" bestFit="1" customWidth="1"/>
    <col min="17" max="17" width="18.7109375" customWidth="1"/>
    <col min="18" max="18" width="13.42578125" bestFit="1" customWidth="1"/>
    <col min="20" max="20" width="12.5703125" customWidth="1"/>
    <col min="21" max="21" width="25.28515625" customWidth="1"/>
    <col min="23" max="23" width="25" customWidth="1"/>
    <col min="24" max="24" width="25.5703125" customWidth="1"/>
    <col min="26" max="26" width="15.5703125" customWidth="1"/>
    <col min="27" max="27" width="20.42578125" customWidth="1"/>
    <col min="29" max="29" width="16.28515625" customWidth="1"/>
    <col min="30" max="30" width="19.42578125" customWidth="1"/>
    <col min="32" max="32" width="11.5703125" customWidth="1"/>
    <col min="33" max="33" width="15.28515625" customWidth="1"/>
    <col min="38" max="38" width="16.5703125" bestFit="1" customWidth="1"/>
    <col min="39" max="39" width="17.85546875" bestFit="1" customWidth="1"/>
    <col min="40" max="40" width="6.5703125" customWidth="1"/>
    <col min="41" max="42" width="17.85546875" customWidth="1"/>
    <col min="45" max="45" width="12.7109375" bestFit="1" customWidth="1"/>
  </cols>
  <sheetData>
    <row r="1" spans="1:56" ht="26.25" x14ac:dyDescent="0.4">
      <c r="A1" s="225" t="s">
        <v>481</v>
      </c>
    </row>
    <row r="2" spans="1:56" ht="26.25" x14ac:dyDescent="0.4">
      <c r="A2" s="225"/>
    </row>
    <row r="3" spans="1:56" x14ac:dyDescent="0.25">
      <c r="B3" s="223" t="s">
        <v>479</v>
      </c>
      <c r="D3" s="223" t="s">
        <v>482</v>
      </c>
      <c r="E3" s="223"/>
      <c r="F3" s="223"/>
      <c r="G3" s="223"/>
      <c r="H3" s="223"/>
      <c r="I3" s="223"/>
      <c r="K3" s="223" t="s">
        <v>475</v>
      </c>
      <c r="L3" s="223"/>
      <c r="P3" s="223" t="s">
        <v>505</v>
      </c>
      <c r="Q3" s="223"/>
      <c r="R3" s="223"/>
      <c r="T3" s="223" t="s">
        <v>490</v>
      </c>
      <c r="U3" s="223"/>
      <c r="W3" s="223" t="s">
        <v>491</v>
      </c>
      <c r="X3" s="223"/>
      <c r="Z3" s="223" t="s">
        <v>494</v>
      </c>
      <c r="AA3" s="223"/>
      <c r="AC3" s="223" t="s">
        <v>495</v>
      </c>
      <c r="AD3" s="223"/>
      <c r="AF3" s="223" t="s">
        <v>497</v>
      </c>
      <c r="AG3" s="223"/>
      <c r="AI3" t="s">
        <v>498</v>
      </c>
      <c r="AJ3" t="s">
        <v>571</v>
      </c>
      <c r="AL3" s="223" t="s">
        <v>499</v>
      </c>
      <c r="AM3" s="223"/>
      <c r="AO3" s="223" t="s">
        <v>499</v>
      </c>
      <c r="AP3" s="223"/>
      <c r="AR3" s="223" t="s">
        <v>501</v>
      </c>
      <c r="AS3" s="223" t="s">
        <v>501</v>
      </c>
      <c r="AU3" s="223" t="s">
        <v>576</v>
      </c>
      <c r="AW3" s="223" t="s">
        <v>578</v>
      </c>
      <c r="AY3" s="223" t="s">
        <v>503</v>
      </c>
      <c r="AZ3" s="223"/>
      <c r="BC3" s="223" t="s">
        <v>503</v>
      </c>
      <c r="BD3" s="223"/>
    </row>
    <row r="4" spans="1:56" x14ac:dyDescent="0.25">
      <c r="B4" s="222" t="s">
        <v>480</v>
      </c>
      <c r="D4" s="222" t="s">
        <v>469</v>
      </c>
      <c r="E4" s="222" t="s">
        <v>470</v>
      </c>
      <c r="F4" s="222" t="s">
        <v>476</v>
      </c>
      <c r="H4" s="222" t="s">
        <v>471</v>
      </c>
      <c r="I4" s="222" t="s">
        <v>472</v>
      </c>
      <c r="K4" s="222" t="s">
        <v>471</v>
      </c>
      <c r="L4" s="222" t="s">
        <v>472</v>
      </c>
      <c r="P4" s="222" t="s">
        <v>469</v>
      </c>
      <c r="Q4" s="222" t="s">
        <v>470</v>
      </c>
      <c r="R4" s="222" t="s">
        <v>228</v>
      </c>
      <c r="T4" s="222" t="s">
        <v>469</v>
      </c>
      <c r="U4" s="222" t="s">
        <v>470</v>
      </c>
      <c r="W4" s="222" t="s">
        <v>469</v>
      </c>
      <c r="X4" s="222" t="s">
        <v>470</v>
      </c>
      <c r="Z4" s="222" t="s">
        <v>469</v>
      </c>
      <c r="AA4" s="222" t="s">
        <v>470</v>
      </c>
      <c r="AC4" s="222" t="s">
        <v>469</v>
      </c>
      <c r="AD4" s="222" t="s">
        <v>470</v>
      </c>
      <c r="AF4" s="222" t="s">
        <v>469</v>
      </c>
      <c r="AG4" s="222" t="s">
        <v>470</v>
      </c>
      <c r="AL4" s="222" t="s">
        <v>469</v>
      </c>
      <c r="AM4" s="222" t="s">
        <v>470</v>
      </c>
      <c r="AO4" s="222" t="s">
        <v>469</v>
      </c>
      <c r="AP4" s="222" t="s">
        <v>470</v>
      </c>
      <c r="AR4" s="222" t="s">
        <v>480</v>
      </c>
      <c r="AS4" s="222" t="s">
        <v>480</v>
      </c>
      <c r="AU4" s="222" t="s">
        <v>480</v>
      </c>
      <c r="AW4" s="222" t="s">
        <v>480</v>
      </c>
      <c r="AY4" s="222" t="s">
        <v>469</v>
      </c>
      <c r="AZ4" s="222" t="s">
        <v>470</v>
      </c>
      <c r="BC4" s="222" t="s">
        <v>469</v>
      </c>
      <c r="BD4" s="222" t="s">
        <v>470</v>
      </c>
    </row>
    <row r="5" spans="1:56" ht="12.75" customHeight="1" x14ac:dyDescent="0.25">
      <c r="B5" t="s">
        <v>487</v>
      </c>
      <c r="D5" t="s">
        <v>477</v>
      </c>
      <c r="E5" t="s">
        <v>477</v>
      </c>
      <c r="F5" t="s">
        <v>478</v>
      </c>
      <c r="H5" s="217" t="s">
        <v>483</v>
      </c>
      <c r="I5" s="217" t="s">
        <v>483</v>
      </c>
      <c r="K5" t="s">
        <v>473</v>
      </c>
      <c r="L5" t="s">
        <v>473</v>
      </c>
      <c r="P5" s="217" t="s">
        <v>488</v>
      </c>
      <c r="Q5" s="217" t="s">
        <v>488</v>
      </c>
      <c r="T5" t="s">
        <v>489</v>
      </c>
      <c r="U5" t="s">
        <v>489</v>
      </c>
      <c r="W5" t="s">
        <v>492</v>
      </c>
      <c r="X5" t="s">
        <v>492</v>
      </c>
      <c r="Z5" t="s">
        <v>496</v>
      </c>
      <c r="AA5" t="s">
        <v>496</v>
      </c>
      <c r="AC5" t="s">
        <v>493</v>
      </c>
      <c r="AF5" t="s">
        <v>489</v>
      </c>
      <c r="AG5" t="s">
        <v>489</v>
      </c>
      <c r="AL5" t="s">
        <v>500</v>
      </c>
      <c r="AM5" t="s">
        <v>500</v>
      </c>
      <c r="AO5" t="s">
        <v>574</v>
      </c>
      <c r="AP5" t="s">
        <v>574</v>
      </c>
      <c r="AR5" t="s">
        <v>502</v>
      </c>
      <c r="AS5" t="s">
        <v>572</v>
      </c>
      <c r="AU5" t="s">
        <v>577</v>
      </c>
      <c r="AW5" t="s">
        <v>579</v>
      </c>
      <c r="AY5" t="s">
        <v>573</v>
      </c>
      <c r="AZ5" t="s">
        <v>573</v>
      </c>
      <c r="BC5" t="s">
        <v>575</v>
      </c>
      <c r="BD5" t="s">
        <v>575</v>
      </c>
    </row>
    <row r="6" spans="1:56" x14ac:dyDescent="0.25">
      <c r="A6">
        <v>1992</v>
      </c>
      <c r="D6" s="220">
        <v>1.6892</v>
      </c>
      <c r="E6" s="220">
        <v>0</v>
      </c>
      <c r="F6" s="220">
        <v>1.7716670000000001</v>
      </c>
      <c r="H6" s="220">
        <v>1.0955046111548481</v>
      </c>
      <c r="I6" s="220"/>
      <c r="K6" s="221">
        <f t="shared" ref="K6:K20" si="0">D6/H6-1</f>
        <v>0.54193782737189578</v>
      </c>
      <c r="L6" s="221"/>
      <c r="P6" s="219">
        <v>112106058.47704697</v>
      </c>
      <c r="Q6" s="219" t="s">
        <v>244</v>
      </c>
      <c r="R6" s="219"/>
      <c r="AU6" s="234">
        <v>22014.006000000001</v>
      </c>
    </row>
    <row r="7" spans="1:56" x14ac:dyDescent="0.25">
      <c r="A7">
        <v>1993</v>
      </c>
      <c r="D7" s="220">
        <v>1.2565999999999999</v>
      </c>
      <c r="E7" s="220">
        <v>0</v>
      </c>
      <c r="F7" s="220">
        <v>2.1208330000000002</v>
      </c>
      <c r="H7" s="220">
        <v>0.81776713042018145</v>
      </c>
      <c r="I7" s="220"/>
      <c r="K7" s="221">
        <f t="shared" si="0"/>
        <v>0.53662326749956235</v>
      </c>
      <c r="L7" s="221"/>
      <c r="P7" s="219">
        <v>110303939.40344891</v>
      </c>
      <c r="Q7" s="219" t="s">
        <v>244</v>
      </c>
      <c r="R7" s="219"/>
      <c r="AU7" s="234">
        <v>24458.969000000001</v>
      </c>
    </row>
    <row r="8" spans="1:56" x14ac:dyDescent="0.25">
      <c r="A8">
        <v>1994</v>
      </c>
      <c r="D8" s="220">
        <v>1.236</v>
      </c>
      <c r="E8" s="220">
        <v>0</v>
      </c>
      <c r="F8" s="220">
        <v>1.92</v>
      </c>
      <c r="H8" s="220">
        <v>0.8014267922738354</v>
      </c>
      <c r="I8" s="220"/>
      <c r="K8" s="221">
        <f t="shared" si="0"/>
        <v>0.54224941306638708</v>
      </c>
      <c r="L8" s="221"/>
      <c r="P8" s="219">
        <v>114322706.55695073</v>
      </c>
      <c r="Q8" s="219" t="s">
        <v>244</v>
      </c>
      <c r="R8" s="219"/>
      <c r="AU8" s="234">
        <v>27636.342000000001</v>
      </c>
    </row>
    <row r="9" spans="1:56" x14ac:dyDescent="0.25">
      <c r="A9">
        <v>1995</v>
      </c>
      <c r="D9" s="220">
        <v>1.3081</v>
      </c>
      <c r="E9" s="220">
        <v>0</v>
      </c>
      <c r="F9" s="220">
        <v>1.7224999999999999</v>
      </c>
      <c r="H9" s="220">
        <v>0.85364651257743329</v>
      </c>
      <c r="I9" s="220"/>
      <c r="K9" s="221">
        <f t="shared" si="0"/>
        <v>0.53236729808738459</v>
      </c>
      <c r="L9" s="221"/>
      <c r="P9" s="219">
        <v>108250287.01984866</v>
      </c>
      <c r="Q9" s="219" t="s">
        <v>244</v>
      </c>
      <c r="R9" s="219"/>
      <c r="AU9" s="234">
        <v>32235.073</v>
      </c>
    </row>
    <row r="10" spans="1:56" x14ac:dyDescent="0.25">
      <c r="A10">
        <v>1996</v>
      </c>
      <c r="D10" s="220">
        <v>1.3390000000000002</v>
      </c>
      <c r="E10" s="220">
        <v>0</v>
      </c>
      <c r="F10" s="220">
        <v>2.7341669999999998</v>
      </c>
      <c r="H10" s="220">
        <v>0.87232805149781578</v>
      </c>
      <c r="I10" s="220"/>
      <c r="K10" s="221">
        <f t="shared" si="0"/>
        <v>0.53497299290203193</v>
      </c>
      <c r="L10" s="221"/>
      <c r="P10" s="219">
        <v>108375439.53524543</v>
      </c>
      <c r="Q10" s="219" t="s">
        <v>244</v>
      </c>
      <c r="R10" s="219"/>
      <c r="AU10" s="234">
        <v>37536.646999999997</v>
      </c>
    </row>
    <row r="11" spans="1:56" x14ac:dyDescent="0.25">
      <c r="A11">
        <v>1997</v>
      </c>
      <c r="D11" s="220">
        <v>1.2565999999999999</v>
      </c>
      <c r="E11" s="220">
        <v>0</v>
      </c>
      <c r="F11" s="220">
        <v>2.4817499999999999</v>
      </c>
      <c r="H11" s="220">
        <v>0.8184416582108891</v>
      </c>
      <c r="I11" s="220"/>
      <c r="K11" s="221">
        <f t="shared" si="0"/>
        <v>0.53535684235199321</v>
      </c>
      <c r="L11" s="221"/>
      <c r="P11" s="219">
        <v>85384529.6105313</v>
      </c>
      <c r="Q11" s="219" t="s">
        <v>244</v>
      </c>
      <c r="R11" s="219"/>
      <c r="AU11" s="234">
        <v>41643.866000000002</v>
      </c>
    </row>
    <row r="12" spans="1:56" x14ac:dyDescent="0.25">
      <c r="A12">
        <v>1998</v>
      </c>
      <c r="D12" s="220">
        <v>1.0197000000000001</v>
      </c>
      <c r="E12" s="220">
        <v>0</v>
      </c>
      <c r="F12" s="220">
        <v>2.0869170000000001</v>
      </c>
      <c r="H12" s="220">
        <v>0.66836079410132121</v>
      </c>
      <c r="I12" s="220"/>
      <c r="K12" s="221">
        <f t="shared" si="0"/>
        <v>0.52567297333933238</v>
      </c>
      <c r="L12" s="221"/>
      <c r="P12" s="219">
        <v>82966195.039252654</v>
      </c>
      <c r="Q12" s="219" t="s">
        <v>244</v>
      </c>
      <c r="R12" s="219"/>
      <c r="AU12" s="234">
        <v>46822.326000000001</v>
      </c>
    </row>
    <row r="13" spans="1:56" x14ac:dyDescent="0.25">
      <c r="A13">
        <v>1999</v>
      </c>
      <c r="D13" s="220">
        <v>0.83430000000000004</v>
      </c>
      <c r="E13" s="220">
        <v>1.1021000000000001</v>
      </c>
      <c r="F13" s="220">
        <v>2.266667</v>
      </c>
      <c r="H13" s="220">
        <v>0.55966603791933911</v>
      </c>
      <c r="I13" s="220">
        <v>0.71600989033485229</v>
      </c>
      <c r="K13" s="221">
        <f t="shared" si="0"/>
        <v>0.49071042992292857</v>
      </c>
      <c r="L13" s="221">
        <f t="shared" ref="L13:L20" si="1">E13/I13-1</f>
        <v>0.53922454825950417</v>
      </c>
      <c r="P13" s="219">
        <v>35306392.850744762</v>
      </c>
      <c r="Q13" s="219">
        <v>21110892.746091776</v>
      </c>
      <c r="R13" s="219"/>
      <c r="AU13" s="234">
        <v>48156.175000000003</v>
      </c>
    </row>
    <row r="14" spans="1:56" x14ac:dyDescent="0.25">
      <c r="A14">
        <v>2000</v>
      </c>
      <c r="D14" s="220">
        <v>0</v>
      </c>
      <c r="E14" s="220">
        <v>1.6686000000000001</v>
      </c>
      <c r="F14" s="220">
        <v>4.3083330000000002</v>
      </c>
      <c r="H14" s="220"/>
      <c r="I14" s="220">
        <v>1.0922011961953233</v>
      </c>
      <c r="K14" s="221"/>
      <c r="L14" s="221">
        <f t="shared" si="1"/>
        <v>0.52774049855700467</v>
      </c>
      <c r="P14" s="219" t="s">
        <v>244</v>
      </c>
      <c r="Q14" s="219">
        <v>110365303.95672913</v>
      </c>
      <c r="R14" s="219"/>
      <c r="AI14" s="234">
        <v>6.1835399999999998</v>
      </c>
      <c r="AJ14" s="234"/>
      <c r="AK14" s="234"/>
      <c r="AL14" s="234"/>
      <c r="AM14" s="234"/>
      <c r="AN14" s="234"/>
      <c r="AO14" s="234"/>
      <c r="AP14" s="234"/>
      <c r="AQ14" s="234"/>
      <c r="AR14" s="234"/>
      <c r="AU14" s="234">
        <v>51928.491999999998</v>
      </c>
    </row>
    <row r="15" spans="1:56" x14ac:dyDescent="0.25">
      <c r="A15">
        <v>2001</v>
      </c>
      <c r="D15" s="220">
        <v>0</v>
      </c>
      <c r="E15" s="220">
        <v>1.7922</v>
      </c>
      <c r="F15" s="220">
        <v>3.9558330000000002</v>
      </c>
      <c r="H15" s="220"/>
      <c r="I15" s="220">
        <v>1.1603196308566919</v>
      </c>
      <c r="K15" s="221"/>
      <c r="L15" s="221">
        <f t="shared" si="1"/>
        <v>0.54457440203504581</v>
      </c>
      <c r="P15" s="219" t="s">
        <v>244</v>
      </c>
      <c r="Q15" s="219">
        <v>202316720.97685438</v>
      </c>
      <c r="R15" s="219"/>
      <c r="AI15" s="234">
        <v>6.6069199999999997</v>
      </c>
      <c r="AJ15" s="234"/>
      <c r="AK15" s="234"/>
      <c r="AL15" s="234"/>
      <c r="AM15" s="234"/>
      <c r="AN15" s="234"/>
      <c r="AO15" s="234"/>
      <c r="AP15" s="234"/>
      <c r="AQ15" s="234"/>
      <c r="AR15" s="234"/>
      <c r="AU15" s="234">
        <v>53790.326999999997</v>
      </c>
    </row>
    <row r="16" spans="1:56" x14ac:dyDescent="0.25">
      <c r="A16">
        <v>2002</v>
      </c>
      <c r="D16" s="220">
        <v>0</v>
      </c>
      <c r="E16" s="220">
        <v>1.5965</v>
      </c>
      <c r="F16" s="220">
        <v>3.355</v>
      </c>
      <c r="H16" s="220"/>
      <c r="I16" s="220">
        <v>1.0649642563881454</v>
      </c>
      <c r="K16" s="221"/>
      <c r="L16" s="221">
        <f t="shared" si="1"/>
        <v>0.49911134615406927</v>
      </c>
      <c r="P16" s="219" t="s">
        <v>244</v>
      </c>
      <c r="Q16" s="219">
        <v>229207980.01978573</v>
      </c>
      <c r="R16" s="219"/>
      <c r="AI16" s="234">
        <v>7.17</v>
      </c>
      <c r="AJ16" s="234"/>
      <c r="AK16" s="234"/>
      <c r="AL16" s="234"/>
      <c r="AM16" s="234"/>
      <c r="AN16" s="234"/>
      <c r="AO16" s="234"/>
      <c r="AP16" s="234"/>
      <c r="AQ16" s="234"/>
      <c r="AR16" s="234"/>
      <c r="AU16" s="234">
        <v>56682.328000000001</v>
      </c>
    </row>
    <row r="17" spans="1:56" x14ac:dyDescent="0.25">
      <c r="A17">
        <v>2003</v>
      </c>
      <c r="D17" s="220">
        <v>0</v>
      </c>
      <c r="E17" s="220">
        <v>2.0806</v>
      </c>
      <c r="F17" s="220">
        <v>5.4919830000000003</v>
      </c>
      <c r="H17" s="220">
        <v>0.63790921246604626</v>
      </c>
      <c r="I17" s="220">
        <v>1.3346368027107869</v>
      </c>
      <c r="K17" s="221"/>
      <c r="L17" s="221">
        <f t="shared" si="1"/>
        <v>0.55892599078197436</v>
      </c>
      <c r="P17" s="219">
        <v>3416683.6869690279</v>
      </c>
      <c r="Q17" s="219">
        <v>284450300.80761737</v>
      </c>
      <c r="R17" s="219">
        <f>P17+Q17</f>
        <v>287866984.49458641</v>
      </c>
      <c r="T17" s="231">
        <f>P17/R17</f>
        <v>1.1868966818017582E-2</v>
      </c>
      <c r="U17" s="231">
        <f>Q17/R17</f>
        <v>0.98813103318198237</v>
      </c>
      <c r="W17" s="219">
        <f>P17*H17</f>
        <v>2179534</v>
      </c>
      <c r="X17" s="219">
        <f>Q17*I17</f>
        <v>379637840</v>
      </c>
      <c r="AI17" s="234">
        <v>7.6591699999999996</v>
      </c>
      <c r="AJ17" s="234"/>
      <c r="AK17" s="234"/>
      <c r="AL17" s="234"/>
      <c r="AM17" s="234"/>
      <c r="AN17" s="234"/>
      <c r="AO17" s="234"/>
      <c r="AP17" s="234"/>
      <c r="AQ17" s="234"/>
      <c r="AR17" s="234"/>
      <c r="AU17" s="234">
        <v>61904.449000000001</v>
      </c>
    </row>
    <row r="18" spans="1:56" x14ac:dyDescent="0.25">
      <c r="A18">
        <v>2004</v>
      </c>
      <c r="D18" s="220">
        <v>0</v>
      </c>
      <c r="E18" s="220">
        <v>2.2145000000000001</v>
      </c>
      <c r="F18" s="220">
        <v>5.8948669999999996</v>
      </c>
      <c r="H18" s="220">
        <v>1.1676192509146015</v>
      </c>
      <c r="I18" s="220">
        <v>1.4205603834108298</v>
      </c>
      <c r="K18" s="221"/>
      <c r="L18" s="221">
        <f t="shared" si="1"/>
        <v>0.55889184709127626</v>
      </c>
      <c r="P18" s="219">
        <v>42080065.87893571</v>
      </c>
      <c r="Q18" s="219">
        <v>401663136.36735064</v>
      </c>
      <c r="R18" s="219">
        <f t="shared" ref="R18:R34" si="2">P18+Q18</f>
        <v>443743202.24628633</v>
      </c>
      <c r="T18" s="231">
        <f t="shared" ref="T18:T33" si="3">P18/R18</f>
        <v>9.4829770159679957E-2</v>
      </c>
      <c r="U18" s="231">
        <f t="shared" ref="U18:U34" si="4">Q18/R18</f>
        <v>0.90517022984032003</v>
      </c>
      <c r="W18" s="219">
        <f t="shared" ref="W18:W34" si="5">P18*H18</f>
        <v>49133494.999999993</v>
      </c>
      <c r="X18" s="219">
        <f t="shared" ref="X18:X34" si="6">Q18*I18</f>
        <v>570586739</v>
      </c>
      <c r="AI18" s="234">
        <v>7.9362700000000004</v>
      </c>
      <c r="AJ18" s="234"/>
      <c r="AK18" s="234"/>
      <c r="AL18" s="234"/>
      <c r="AM18" s="234"/>
      <c r="AN18" s="234"/>
      <c r="AO18" s="234"/>
      <c r="AP18" s="234"/>
      <c r="AQ18" s="234"/>
      <c r="AR18" s="234"/>
      <c r="AU18" s="234">
        <v>69626.112999999998</v>
      </c>
    </row>
    <row r="19" spans="1:56" x14ac:dyDescent="0.25">
      <c r="A19">
        <v>2005</v>
      </c>
      <c r="D19" s="220">
        <v>2.7398000000000002</v>
      </c>
      <c r="E19" s="220">
        <v>2.8325</v>
      </c>
      <c r="F19" s="220">
        <v>8.915673</v>
      </c>
      <c r="H19" s="220">
        <v>1.763875036944518</v>
      </c>
      <c r="I19" s="220">
        <v>1.8036887829261621</v>
      </c>
      <c r="K19" s="221">
        <f t="shared" si="0"/>
        <v>0.55328463899916258</v>
      </c>
      <c r="L19" s="221">
        <f t="shared" si="1"/>
        <v>0.57039286755710483</v>
      </c>
      <c r="P19" s="219">
        <v>91730063.984736443</v>
      </c>
      <c r="Q19" s="219">
        <v>455814665.91271496</v>
      </c>
      <c r="R19" s="219">
        <f t="shared" si="2"/>
        <v>547544729.8974514</v>
      </c>
      <c r="T19" s="231">
        <f t="shared" si="3"/>
        <v>0.16752980893801386</v>
      </c>
      <c r="U19" s="231">
        <f t="shared" si="4"/>
        <v>0.83247019106198616</v>
      </c>
      <c r="W19" s="219">
        <f t="shared" si="5"/>
        <v>161800370</v>
      </c>
      <c r="X19" s="219">
        <f t="shared" si="6"/>
        <v>822147800</v>
      </c>
      <c r="AI19" s="234">
        <v>8.0660600000000002</v>
      </c>
      <c r="AJ19" s="234"/>
      <c r="AK19" s="234"/>
      <c r="AL19" s="234"/>
      <c r="AM19" s="234"/>
      <c r="AN19" s="234"/>
      <c r="AO19" s="234"/>
      <c r="AP19" s="234"/>
      <c r="AQ19" s="234"/>
      <c r="AR19" s="234"/>
      <c r="AU19" s="234">
        <v>77023.816999999995</v>
      </c>
    </row>
    <row r="20" spans="1:56" x14ac:dyDescent="0.25">
      <c r="A20">
        <v>2006</v>
      </c>
      <c r="B20" s="220"/>
      <c r="D20" s="220">
        <v>4.3260000000000005</v>
      </c>
      <c r="E20" s="220">
        <v>3.8831000000000002</v>
      </c>
      <c r="F20" s="220">
        <v>6.7195429999999998</v>
      </c>
      <c r="H20" s="220">
        <v>2.9061226132083102</v>
      </c>
      <c r="I20" s="220">
        <v>2.8331192839731876</v>
      </c>
      <c r="K20" s="221">
        <f t="shared" si="0"/>
        <v>0.48858137655250888</v>
      </c>
      <c r="L20" s="221">
        <f t="shared" si="1"/>
        <v>0.37060942755446291</v>
      </c>
      <c r="P20" s="219">
        <v>95556338.104201883</v>
      </c>
      <c r="Q20" s="219">
        <v>491121058.28762841</v>
      </c>
      <c r="R20" s="219">
        <f t="shared" si="2"/>
        <v>586677396.39183033</v>
      </c>
      <c r="T20" s="231">
        <f t="shared" si="3"/>
        <v>0.16287714285890381</v>
      </c>
      <c r="U20" s="231">
        <f t="shared" si="4"/>
        <v>0.83712285714109613</v>
      </c>
      <c r="W20" s="219">
        <f t="shared" si="5"/>
        <v>277698435</v>
      </c>
      <c r="X20" s="219">
        <f t="shared" si="6"/>
        <v>1391404541</v>
      </c>
      <c r="AF20" s="231"/>
      <c r="AI20" s="234">
        <v>8.0116200000000006</v>
      </c>
      <c r="AJ20" s="234"/>
      <c r="AK20" s="234"/>
      <c r="AL20" s="234"/>
      <c r="AM20" s="234"/>
      <c r="AN20" s="234"/>
      <c r="AO20" s="234"/>
      <c r="AP20" s="234"/>
      <c r="AQ20" s="234"/>
      <c r="AR20" s="234"/>
      <c r="AU20" s="234">
        <v>91747.794999999998</v>
      </c>
      <c r="BC20" s="199"/>
      <c r="BD20" s="199"/>
    </row>
    <row r="21" spans="1:56" x14ac:dyDescent="0.25">
      <c r="A21">
        <v>2007</v>
      </c>
      <c r="B21" s="226">
        <v>0.62635661631131823</v>
      </c>
      <c r="D21" s="220">
        <v>5.7988999999999997</v>
      </c>
      <c r="E21" s="220">
        <v>4.3980999999999995</v>
      </c>
      <c r="F21" s="220">
        <v>6.9819509999999996</v>
      </c>
      <c r="H21" s="220">
        <v>3.660918989419093</v>
      </c>
      <c r="I21" s="220">
        <v>3.1001651971842024</v>
      </c>
      <c r="K21" s="221">
        <f>D21/H21-1</f>
        <v>0.58400118023921554</v>
      </c>
      <c r="L21" s="221">
        <f>E21/I21-1</f>
        <v>0.41866633558581867</v>
      </c>
      <c r="P21" s="219">
        <v>88940997.585872948</v>
      </c>
      <c r="Q21" s="219">
        <v>536460864.57281864</v>
      </c>
      <c r="R21" s="219">
        <f t="shared" si="2"/>
        <v>625401862.15869164</v>
      </c>
      <c r="T21" s="231">
        <f t="shared" si="3"/>
        <v>0.14221415535744719</v>
      </c>
      <c r="U21" s="231">
        <f t="shared" si="4"/>
        <v>0.8577858446425527</v>
      </c>
      <c r="W21" s="219">
        <f>P21*H21</f>
        <v>325605787</v>
      </c>
      <c r="X21" s="219">
        <f t="shared" si="6"/>
        <v>1663117302</v>
      </c>
      <c r="Z21" s="219">
        <f>P21*$B21</f>
        <v>55708782.2992405</v>
      </c>
      <c r="AA21" s="219">
        <f>Q21*$B21</f>
        <v>336015811.91727501</v>
      </c>
      <c r="AC21" s="219">
        <f>W21-Z21</f>
        <v>269897004.70075953</v>
      </c>
      <c r="AD21" s="219">
        <f>X21-AA21</f>
        <v>1327101490.082725</v>
      </c>
      <c r="AF21" s="231">
        <f>AC21/W21</f>
        <v>0.82890727215717308</v>
      </c>
      <c r="AG21" s="231">
        <f>AD21/X21</f>
        <v>0.79796024518944308</v>
      </c>
      <c r="AI21" s="234">
        <v>7.8512500000000003</v>
      </c>
      <c r="AJ21" s="234">
        <v>13.978469860205731</v>
      </c>
      <c r="AK21" s="234"/>
      <c r="AL21" s="234">
        <f>(AC21*AI21)/1000000</f>
        <v>2119.0288581568384</v>
      </c>
      <c r="AM21" s="234">
        <f>(AD21*AI21)/1000000</f>
        <v>10419.405574011995</v>
      </c>
      <c r="AN21" s="234"/>
      <c r="AO21" s="234">
        <f>AL21/AJ21</f>
        <v>151.59233301989258</v>
      </c>
      <c r="AP21" s="234">
        <f>AM21/AJ21</f>
        <v>745.3895653968699</v>
      </c>
      <c r="AQ21" s="234"/>
      <c r="AR21" s="234">
        <v>23113.022583151815</v>
      </c>
      <c r="AS21" s="234">
        <f>AR21/AJ21</f>
        <v>1653.4730062945275</v>
      </c>
      <c r="AT21" s="47"/>
      <c r="AU21" s="234">
        <v>103009.182</v>
      </c>
      <c r="AV21" s="47"/>
      <c r="AW21" s="199">
        <f>AR21/AU21</f>
        <v>0.22437827516339093</v>
      </c>
      <c r="AX21" s="47"/>
      <c r="AY21" s="2">
        <f t="shared" ref="AY21:AY28" si="7">AL21/AR21</f>
        <v>9.1681165911268556E-2</v>
      </c>
      <c r="AZ21" s="2">
        <f t="shared" ref="AZ21:AZ28" si="8">AM21/AR21</f>
        <v>0.45080237933082784</v>
      </c>
      <c r="BC21" s="2">
        <f>AO21/AS21</f>
        <v>9.1681165911268556E-2</v>
      </c>
      <c r="BD21" s="2">
        <f>AP21/AS21</f>
        <v>0.45080237933082784</v>
      </c>
    </row>
    <row r="22" spans="1:56" x14ac:dyDescent="0.25">
      <c r="A22">
        <v>2008</v>
      </c>
      <c r="B22" s="226">
        <v>1.0746228968152616</v>
      </c>
      <c r="D22" s="220">
        <v>9.5893000000000015</v>
      </c>
      <c r="E22" s="220">
        <v>7.0554999999999994</v>
      </c>
      <c r="F22" s="220">
        <v>8.8572019999999991</v>
      </c>
      <c r="H22" s="220">
        <v>10.860359029437127</v>
      </c>
      <c r="I22" s="220">
        <v>8.449758652341238</v>
      </c>
      <c r="K22" s="221">
        <f t="shared" ref="K22:K32" si="9">D22/H22-1</f>
        <v>-0.11703655707807681</v>
      </c>
      <c r="L22" s="221">
        <f t="shared" ref="L22:L32" si="10">E22/I22-1</f>
        <v>-0.1650057368153256</v>
      </c>
      <c r="P22" s="219">
        <v>28243832.010395121</v>
      </c>
      <c r="Q22" s="219">
        <v>337565601.97251058</v>
      </c>
      <c r="R22" s="219">
        <f t="shared" si="2"/>
        <v>365809433.98290569</v>
      </c>
      <c r="T22" s="231">
        <f t="shared" si="3"/>
        <v>7.7209140570483364E-2</v>
      </c>
      <c r="U22" s="231">
        <f t="shared" si="4"/>
        <v>0.92279085942951666</v>
      </c>
      <c r="W22" s="219">
        <f t="shared" si="5"/>
        <v>306738156</v>
      </c>
      <c r="X22" s="219">
        <f t="shared" si="6"/>
        <v>2852347865.9999995</v>
      </c>
      <c r="Z22" s="219">
        <f t="shared" ref="Z22:Z34" si="11">P22*$B22</f>
        <v>30351468.572174419</v>
      </c>
      <c r="AA22" s="219">
        <f t="shared" ref="AA22:AA34" si="12">Q22*$B22</f>
        <v>362755725.05688691</v>
      </c>
      <c r="AC22" s="219">
        <f t="shared" ref="AC22:AD28" si="13">W22-Z22</f>
        <v>276386687.42782557</v>
      </c>
      <c r="AD22" s="219">
        <f t="shared" si="13"/>
        <v>2489592140.9431124</v>
      </c>
      <c r="AF22" s="231">
        <f t="shared" ref="AF22:AF28" si="14">AC22/W22</f>
        <v>0.90105088663252431</v>
      </c>
      <c r="AG22" s="231">
        <f t="shared" ref="AG22:AG28" si="15">AD22/X22</f>
        <v>0.87282206024695053</v>
      </c>
      <c r="AI22" s="234">
        <v>7.2383199999999999</v>
      </c>
      <c r="AJ22" s="234">
        <v>14.841971502148734</v>
      </c>
      <c r="AK22" s="234"/>
      <c r="AL22" s="234">
        <f t="shared" ref="AL22:AL28" si="16">(AC22*AI22)/1000000</f>
        <v>2000.5752873425783</v>
      </c>
      <c r="AM22" s="234">
        <f t="shared" ref="AM22:AM28" si="17">(AD22*AI22)/1000000</f>
        <v>18020.464585631347</v>
      </c>
      <c r="AN22" s="234"/>
      <c r="AO22" s="234">
        <f t="shared" ref="AO22:AO28" si="18">AL22/AJ22</f>
        <v>134.79174832352606</v>
      </c>
      <c r="AP22" s="234">
        <f t="shared" ref="AP22:AP28" si="19">AM22/AJ22</f>
        <v>1214.1557193410895</v>
      </c>
      <c r="AQ22" s="234"/>
      <c r="AR22" s="234">
        <v>45455.446366080279</v>
      </c>
      <c r="AS22" s="234">
        <f t="shared" ref="AS22:AS28" si="20">AR22/AJ22</f>
        <v>3062.6285975215292</v>
      </c>
      <c r="AT22" s="47"/>
      <c r="AU22" s="234">
        <v>120693.764</v>
      </c>
      <c r="AV22" s="47"/>
      <c r="AW22" s="199">
        <f t="shared" ref="AW22:AW31" si="21">AR22/AU22</f>
        <v>0.37661801951988405</v>
      </c>
      <c r="AX22" s="47"/>
      <c r="AY22" s="2">
        <f t="shared" si="7"/>
        <v>4.4011784005611392E-2</v>
      </c>
      <c r="AZ22" s="2">
        <f t="shared" si="8"/>
        <v>0.39644236337493238</v>
      </c>
      <c r="BC22" s="2">
        <f t="shared" ref="BC22:BC27" si="22">AO22/AS22</f>
        <v>4.4011784005611385E-2</v>
      </c>
      <c r="BD22" s="2">
        <f t="shared" ref="BD22:BD27" si="23">AP22/AS22</f>
        <v>0.39644236337493233</v>
      </c>
    </row>
    <row r="23" spans="1:56" x14ac:dyDescent="0.25">
      <c r="A23">
        <v>2009</v>
      </c>
      <c r="B23" s="226">
        <v>1.3078600770868878</v>
      </c>
      <c r="D23" s="220">
        <v>6.6023000000000005</v>
      </c>
      <c r="E23" s="220">
        <v>5.3457000000000008</v>
      </c>
      <c r="F23" s="220">
        <v>3.9502920000000001</v>
      </c>
      <c r="H23" s="220">
        <v>7.3178334659555642</v>
      </c>
      <c r="I23" s="220">
        <v>6.4473853931971661</v>
      </c>
      <c r="K23" s="221">
        <f t="shared" si="9"/>
        <v>-9.7779413713691143E-2</v>
      </c>
      <c r="L23" s="221">
        <f t="shared" si="10"/>
        <v>-0.17087320301336217</v>
      </c>
      <c r="P23" s="219">
        <v>51902325.840972662</v>
      </c>
      <c r="Q23" s="219">
        <v>246218357.23904184</v>
      </c>
      <c r="R23" s="219">
        <f t="shared" si="2"/>
        <v>298120683.08001447</v>
      </c>
      <c r="T23" s="231">
        <f t="shared" si="3"/>
        <v>0.17409837286278548</v>
      </c>
      <c r="U23" s="231">
        <f t="shared" si="4"/>
        <v>0.8259016271372146</v>
      </c>
      <c r="W23" s="219">
        <f>P23*H23</f>
        <v>379812577</v>
      </c>
      <c r="X23" s="219">
        <f t="shared" si="6"/>
        <v>1587464640</v>
      </c>
      <c r="Z23" s="219">
        <f>P23*$B23</f>
        <v>67880979.875363275</v>
      </c>
      <c r="AA23" s="219">
        <f t="shared" si="12"/>
        <v>322019159.67886013</v>
      </c>
      <c r="AC23" s="219">
        <f t="shared" si="13"/>
        <v>311931597.12463671</v>
      </c>
      <c r="AD23" s="219">
        <f t="shared" si="13"/>
        <v>1265445480.3211398</v>
      </c>
      <c r="AF23" s="231">
        <f t="shared" si="14"/>
        <v>0.82127769329933675</v>
      </c>
      <c r="AG23" s="231">
        <f t="shared" si="15"/>
        <v>0.79714876693010295</v>
      </c>
      <c r="AI23" s="234">
        <v>7.02</v>
      </c>
      <c r="AJ23" s="234">
        <v>14.741705493913877</v>
      </c>
      <c r="AK23" s="234"/>
      <c r="AL23" s="234">
        <f t="shared" si="16"/>
        <v>2189.7598118149494</v>
      </c>
      <c r="AM23" s="234">
        <f t="shared" si="17"/>
        <v>8883.4272718543998</v>
      </c>
      <c r="AN23" s="234"/>
      <c r="AO23" s="234">
        <f t="shared" si="18"/>
        <v>148.54182324555279</v>
      </c>
      <c r="AP23" s="234">
        <f t="shared" si="19"/>
        <v>602.60512432038001</v>
      </c>
      <c r="AQ23" s="234"/>
      <c r="AR23" s="234">
        <v>27574.239217618146</v>
      </c>
      <c r="AS23" s="234">
        <f t="shared" si="20"/>
        <v>1870.4917981845581</v>
      </c>
      <c r="AT23" s="47"/>
      <c r="AU23" s="234">
        <v>121726.745</v>
      </c>
      <c r="AV23" s="47"/>
      <c r="AW23" s="199">
        <f t="shared" si="21"/>
        <v>0.22652572544857047</v>
      </c>
      <c r="AX23" s="47"/>
      <c r="AY23" s="2">
        <f t="shared" si="7"/>
        <v>7.9413244896194099E-2</v>
      </c>
      <c r="AZ23" s="2">
        <f t="shared" si="8"/>
        <v>0.32216400248600396</v>
      </c>
      <c r="BC23" s="2">
        <f t="shared" si="22"/>
        <v>7.9413244896194099E-2</v>
      </c>
      <c r="BD23" s="2">
        <f t="shared" si="23"/>
        <v>0.32216400248600396</v>
      </c>
    </row>
    <row r="24" spans="1:56" x14ac:dyDescent="0.25">
      <c r="A24">
        <v>2010</v>
      </c>
      <c r="B24" s="226">
        <v>1.2131704700247712</v>
      </c>
      <c r="D24" s="220">
        <v>8.1576000000000004</v>
      </c>
      <c r="E24" s="220">
        <v>6.4786999999999999</v>
      </c>
      <c r="F24" s="220">
        <v>4.3852539999999998</v>
      </c>
      <c r="H24" s="220">
        <v>9.3001202081194734</v>
      </c>
      <c r="I24" s="220">
        <v>7.7277521044490758</v>
      </c>
      <c r="K24" s="221">
        <f t="shared" si="9"/>
        <v>-0.12285004737057004</v>
      </c>
      <c r="L24" s="221">
        <f t="shared" si="10"/>
        <v>-0.16163200987386261</v>
      </c>
      <c r="P24" s="219">
        <v>53305816.366457805</v>
      </c>
      <c r="Q24" s="219">
        <v>297890461.14388978</v>
      </c>
      <c r="R24" s="219">
        <f t="shared" si="2"/>
        <v>351196277.5103476</v>
      </c>
      <c r="T24" s="231">
        <f t="shared" si="3"/>
        <v>0.15178354606815903</v>
      </c>
      <c r="U24" s="231">
        <f t="shared" si="4"/>
        <v>0.84821645393184097</v>
      </c>
      <c r="W24" s="219">
        <f t="shared" si="5"/>
        <v>495750500</v>
      </c>
      <c r="X24" s="219">
        <f t="shared" si="6"/>
        <v>2302023638</v>
      </c>
      <c r="Z24" s="219">
        <f t="shared" si="11"/>
        <v>64669042.296349756</v>
      </c>
      <c r="AA24" s="219">
        <f t="shared" si="12"/>
        <v>361391910.7618286</v>
      </c>
      <c r="AC24" s="219">
        <f t="shared" si="13"/>
        <v>431081457.70365024</v>
      </c>
      <c r="AD24" s="219">
        <f t="shared" si="13"/>
        <v>1940631727.2381713</v>
      </c>
      <c r="AF24" s="231">
        <f t="shared" si="14"/>
        <v>0.86955324846601312</v>
      </c>
      <c r="AG24" s="231">
        <f t="shared" si="15"/>
        <v>0.84301120770601368</v>
      </c>
      <c r="AI24" s="234">
        <v>7.0166666666666604</v>
      </c>
      <c r="AJ24" s="234">
        <v>15.863195447141866</v>
      </c>
      <c r="AK24" s="234"/>
      <c r="AL24" s="234">
        <f t="shared" si="16"/>
        <v>3024.7548948872768</v>
      </c>
      <c r="AM24" s="234">
        <f t="shared" si="17"/>
        <v>13616.765952787822</v>
      </c>
      <c r="AN24" s="234"/>
      <c r="AO24" s="234">
        <f t="shared" si="18"/>
        <v>190.67752805329388</v>
      </c>
      <c r="AP24" s="234">
        <f t="shared" si="19"/>
        <v>858.38732796053444</v>
      </c>
      <c r="AQ24" s="234"/>
      <c r="AR24" s="234">
        <v>42303.301091073372</v>
      </c>
      <c r="AS24" s="234">
        <f t="shared" si="20"/>
        <v>2666.7578567025298</v>
      </c>
      <c r="AT24" s="47"/>
      <c r="AU24" s="234">
        <v>137875.568</v>
      </c>
      <c r="AV24" s="47"/>
      <c r="AW24" s="199">
        <f t="shared" si="21"/>
        <v>0.30682231598185239</v>
      </c>
      <c r="AX24" s="47"/>
      <c r="AY24" s="2">
        <f t="shared" si="7"/>
        <v>7.1501627931479447E-2</v>
      </c>
      <c r="AZ24" s="2">
        <f t="shared" si="8"/>
        <v>0.32188424074690386</v>
      </c>
      <c r="BC24" s="2">
        <f t="shared" si="22"/>
        <v>7.1501627931479447E-2</v>
      </c>
      <c r="BD24" s="2">
        <f t="shared" si="23"/>
        <v>0.32188424074690386</v>
      </c>
    </row>
    <row r="25" spans="1:56" x14ac:dyDescent="0.25">
      <c r="A25">
        <v>2011</v>
      </c>
      <c r="B25" s="226">
        <v>1.3558678480381863</v>
      </c>
      <c r="D25" s="220">
        <v>10.4442</v>
      </c>
      <c r="E25" s="220">
        <v>8.2606000000000002</v>
      </c>
      <c r="F25" s="220">
        <v>3.9985789999999999</v>
      </c>
      <c r="H25" s="220">
        <v>11.853791699763601</v>
      </c>
      <c r="I25" s="220">
        <v>9.7491496535706705</v>
      </c>
      <c r="K25" s="221">
        <f t="shared" si="9"/>
        <v>-0.11891483632125166</v>
      </c>
      <c r="L25" s="221">
        <f t="shared" si="10"/>
        <v>-0.1526850757722733</v>
      </c>
      <c r="P25" s="219">
        <v>83211316.681030512</v>
      </c>
      <c r="Q25" s="219">
        <v>297215177.21689117</v>
      </c>
      <c r="R25" s="219">
        <f t="shared" si="2"/>
        <v>380426493.89792168</v>
      </c>
      <c r="T25" s="231">
        <f t="shared" si="3"/>
        <v>0.21873165517057355</v>
      </c>
      <c r="U25" s="231">
        <f t="shared" si="4"/>
        <v>0.78126834482942642</v>
      </c>
      <c r="W25" s="219">
        <f t="shared" si="5"/>
        <v>986369615</v>
      </c>
      <c r="X25" s="219">
        <f t="shared" si="6"/>
        <v>2897595242</v>
      </c>
      <c r="Z25" s="219">
        <f t="shared" si="11"/>
        <v>112823548.88073288</v>
      </c>
      <c r="AA25" s="219">
        <f t="shared" si="12"/>
        <v>402984502.7373544</v>
      </c>
      <c r="AC25" s="219">
        <f t="shared" si="13"/>
        <v>873546066.11926711</v>
      </c>
      <c r="AD25" s="219">
        <f t="shared" si="13"/>
        <v>2494610739.2626457</v>
      </c>
      <c r="AF25" s="231">
        <f t="shared" si="14"/>
        <v>0.88561737186041267</v>
      </c>
      <c r="AG25" s="231">
        <f t="shared" si="15"/>
        <v>0.8609245014982827</v>
      </c>
      <c r="AI25" s="234">
        <v>6.9369624999999999</v>
      </c>
      <c r="AJ25" s="234">
        <v>16.771016442177544</v>
      </c>
      <c r="AK25" s="234"/>
      <c r="AL25" s="234">
        <f t="shared" si="16"/>
        <v>6059.756302691876</v>
      </c>
      <c r="AM25" s="234">
        <f t="shared" si="17"/>
        <v>17305.021150362252</v>
      </c>
      <c r="AN25" s="234"/>
      <c r="AO25" s="234">
        <f t="shared" si="18"/>
        <v>361.32313885592248</v>
      </c>
      <c r="AP25" s="234">
        <f t="shared" si="19"/>
        <v>1031.8409268767834</v>
      </c>
      <c r="AQ25" s="234"/>
      <c r="AR25" s="234">
        <v>58763.963507078362</v>
      </c>
      <c r="AS25" s="234">
        <f t="shared" si="20"/>
        <v>3503.8999400950124</v>
      </c>
      <c r="AT25" s="47"/>
      <c r="AU25" s="234">
        <v>166231.56299999999</v>
      </c>
      <c r="AV25" s="47"/>
      <c r="AW25" s="199">
        <f t="shared" si="21"/>
        <v>0.35350665328869202</v>
      </c>
      <c r="AX25" s="47"/>
      <c r="AY25" s="2">
        <f t="shared" si="7"/>
        <v>0.103120278841674</v>
      </c>
      <c r="AZ25" s="2">
        <f t="shared" si="8"/>
        <v>0.29448355961009659</v>
      </c>
      <c r="BC25" s="2">
        <f t="shared" si="22"/>
        <v>0.10312027884167399</v>
      </c>
      <c r="BD25" s="2">
        <f t="shared" si="23"/>
        <v>0.29448355961009659</v>
      </c>
    </row>
    <row r="26" spans="1:56" x14ac:dyDescent="0.25">
      <c r="A26">
        <v>2012</v>
      </c>
      <c r="B26" s="226">
        <v>1.3217418713490576</v>
      </c>
      <c r="D26" s="220">
        <v>11.886199999999999</v>
      </c>
      <c r="E26" s="220">
        <v>9.7952999999999992</v>
      </c>
      <c r="F26" s="220">
        <v>2.7520419999999999</v>
      </c>
      <c r="H26" s="220">
        <v>13.742327036941715</v>
      </c>
      <c r="I26" s="220">
        <v>11.671917427096542</v>
      </c>
      <c r="K26" s="221">
        <f t="shared" si="9"/>
        <v>-0.13506642884804954</v>
      </c>
      <c r="L26" s="221">
        <f t="shared" si="10"/>
        <v>-0.1607805605906657</v>
      </c>
      <c r="P26" s="219">
        <v>139123160.42694601</v>
      </c>
      <c r="Q26" s="219">
        <v>305497972.74285555</v>
      </c>
      <c r="R26" s="219">
        <f t="shared" si="2"/>
        <v>444621133.16980159</v>
      </c>
      <c r="T26" s="231">
        <f t="shared" si="3"/>
        <v>0.31290271660077534</v>
      </c>
      <c r="U26" s="231">
        <f t="shared" si="4"/>
        <v>0.6870972833992246</v>
      </c>
      <c r="W26" s="219">
        <f t="shared" si="5"/>
        <v>1911875968.9999998</v>
      </c>
      <c r="X26" s="219">
        <f t="shared" si="6"/>
        <v>3565747112</v>
      </c>
      <c r="Z26" s="219">
        <f t="shared" si="11"/>
        <v>183884906.41070679</v>
      </c>
      <c r="AA26" s="219">
        <f t="shared" si="12"/>
        <v>403789462.18648529</v>
      </c>
      <c r="AC26" s="219">
        <f t="shared" si="13"/>
        <v>1727991062.589293</v>
      </c>
      <c r="AD26" s="219">
        <f t="shared" si="13"/>
        <v>3161957649.8135147</v>
      </c>
      <c r="AF26" s="231">
        <f t="shared" si="14"/>
        <v>0.90381964657106539</v>
      </c>
      <c r="AG26" s="231">
        <f t="shared" si="15"/>
        <v>0.88675880551719699</v>
      </c>
      <c r="AI26" s="234">
        <v>6.91</v>
      </c>
      <c r="AJ26" s="234">
        <v>16.99133564357442</v>
      </c>
      <c r="AK26" s="234"/>
      <c r="AL26" s="234">
        <f t="shared" si="16"/>
        <v>11940.418242492016</v>
      </c>
      <c r="AM26" s="234">
        <f t="shared" si="17"/>
        <v>21849.127360211387</v>
      </c>
      <c r="AN26" s="234"/>
      <c r="AO26" s="234">
        <f>AL26/AJ26</f>
        <v>702.7357055951926</v>
      </c>
      <c r="AP26" s="234">
        <f t="shared" si="19"/>
        <v>1285.8981670739952</v>
      </c>
      <c r="AQ26" s="234"/>
      <c r="AR26" s="234">
        <v>69755.151680871611</v>
      </c>
      <c r="AS26" s="234">
        <f t="shared" si="20"/>
        <v>4105.3365753062963</v>
      </c>
      <c r="AT26" s="47"/>
      <c r="AU26" s="234">
        <v>187153.878</v>
      </c>
      <c r="AV26" s="47"/>
      <c r="AW26" s="199">
        <f t="shared" si="21"/>
        <v>0.37271550248545537</v>
      </c>
      <c r="AX26" s="47"/>
      <c r="AY26" s="2">
        <f t="shared" si="7"/>
        <v>0.17117614906952228</v>
      </c>
      <c r="AZ26" s="2">
        <f t="shared" si="8"/>
        <v>0.31322600315128979</v>
      </c>
      <c r="BC26" s="2">
        <f>AO26/AS26</f>
        <v>0.17117614906952228</v>
      </c>
      <c r="BD26" s="2">
        <f t="shared" si="23"/>
        <v>0.31322600315128979</v>
      </c>
    </row>
    <row r="27" spans="1:56" x14ac:dyDescent="0.25">
      <c r="A27">
        <v>2013</v>
      </c>
      <c r="B27" s="226">
        <v>1.0630737080512029</v>
      </c>
      <c r="D27" s="220">
        <v>11.659600000000001</v>
      </c>
      <c r="E27" s="220">
        <v>9.7026000000000003</v>
      </c>
      <c r="F27" s="220">
        <v>3.723983</v>
      </c>
      <c r="H27" s="220">
        <v>13.035731462659269</v>
      </c>
      <c r="I27" s="220">
        <v>11.334031603577209</v>
      </c>
      <c r="K27" s="221">
        <f t="shared" si="9"/>
        <v>-0.10556611008758376</v>
      </c>
      <c r="L27" s="221">
        <f t="shared" si="10"/>
        <v>-0.14394097887130486</v>
      </c>
      <c r="P27" s="219">
        <v>167502572.16134503</v>
      </c>
      <c r="Q27" s="219">
        <v>346643105.68535781</v>
      </c>
      <c r="R27" s="219">
        <f t="shared" si="2"/>
        <v>514145677.84670281</v>
      </c>
      <c r="T27" s="231">
        <f t="shared" si="3"/>
        <v>0.32578815572828262</v>
      </c>
      <c r="U27" s="231">
        <f t="shared" si="4"/>
        <v>0.67421184427171743</v>
      </c>
      <c r="W27" s="219">
        <f t="shared" si="5"/>
        <v>2183518550</v>
      </c>
      <c r="X27" s="219">
        <f t="shared" si="6"/>
        <v>3928863915</v>
      </c>
      <c r="Z27" s="219">
        <f t="shared" si="11"/>
        <v>178067580.49567527</v>
      </c>
      <c r="AA27" s="219">
        <f t="shared" si="12"/>
        <v>368507171.73131835</v>
      </c>
      <c r="AC27" s="219">
        <f t="shared" si="13"/>
        <v>2005450969.5043247</v>
      </c>
      <c r="AD27" s="219">
        <f t="shared" si="13"/>
        <v>3560356743.2686815</v>
      </c>
      <c r="AF27" s="231">
        <f t="shared" si="14"/>
        <v>0.91844924766236802</v>
      </c>
      <c r="AG27" s="231">
        <f t="shared" si="15"/>
        <v>0.90620515759673026</v>
      </c>
      <c r="AI27" s="234">
        <v>6.91</v>
      </c>
      <c r="AJ27" s="234">
        <v>17.536611747463564</v>
      </c>
      <c r="AK27" s="234"/>
      <c r="AL27" s="234">
        <f t="shared" si="16"/>
        <v>13857.666199274883</v>
      </c>
      <c r="AM27" s="234">
        <f t="shared" si="17"/>
        <v>24602.065095986592</v>
      </c>
      <c r="AN27" s="234"/>
      <c r="AO27" s="234">
        <f t="shared" si="18"/>
        <v>790.21343454668261</v>
      </c>
      <c r="AP27" s="234">
        <f t="shared" si="19"/>
        <v>1402.897289982197</v>
      </c>
      <c r="AQ27" s="234"/>
      <c r="AR27" s="234">
        <v>82631.452647713624</v>
      </c>
      <c r="AS27" s="234">
        <f t="shared" si="20"/>
        <v>4711.939446322358</v>
      </c>
      <c r="AT27" s="47"/>
      <c r="AU27" s="234">
        <v>211856.03200000001</v>
      </c>
      <c r="AV27" s="47"/>
      <c r="AW27" s="199">
        <f t="shared" si="21"/>
        <v>0.3900358742096785</v>
      </c>
      <c r="AX27" s="47"/>
      <c r="AY27" s="2">
        <f t="shared" si="7"/>
        <v>0.16770449695898357</v>
      </c>
      <c r="AZ27" s="2">
        <f t="shared" si="8"/>
        <v>0.29773245305118473</v>
      </c>
      <c r="BC27" s="2">
        <f t="shared" si="22"/>
        <v>0.16770449695898357</v>
      </c>
      <c r="BD27" s="2">
        <f t="shared" si="23"/>
        <v>0.29773245305118479</v>
      </c>
    </row>
    <row r="28" spans="1:56" x14ac:dyDescent="0.25">
      <c r="A28">
        <v>2014</v>
      </c>
      <c r="B28" s="226">
        <v>1.2567359420759032</v>
      </c>
      <c r="D28" s="220">
        <v>11.288800000000002</v>
      </c>
      <c r="E28" s="220">
        <v>9.0743000000000009</v>
      </c>
      <c r="F28" s="220">
        <v>4.3694920000000002</v>
      </c>
      <c r="H28" s="220">
        <v>12.717987960202143</v>
      </c>
      <c r="I28" s="220">
        <v>10.542599491198521</v>
      </c>
      <c r="K28" s="221">
        <f t="shared" si="9"/>
        <v>-0.11237531948248713</v>
      </c>
      <c r="L28" s="221">
        <f t="shared" si="10"/>
        <v>-0.13927300306004498</v>
      </c>
      <c r="P28" s="219">
        <v>175778943.964692</v>
      </c>
      <c r="Q28" s="219">
        <v>358122575.57085502</v>
      </c>
      <c r="R28" s="219">
        <f t="shared" si="2"/>
        <v>533901519.53554702</v>
      </c>
      <c r="T28" s="231">
        <f t="shared" si="3"/>
        <v>0.32923476995833628</v>
      </c>
      <c r="U28" s="231">
        <f t="shared" si="4"/>
        <v>0.67076523004166377</v>
      </c>
      <c r="W28" s="219">
        <f t="shared" si="5"/>
        <v>2235554493</v>
      </c>
      <c r="X28" s="219">
        <f t="shared" si="6"/>
        <v>3775542883</v>
      </c>
      <c r="Z28" s="219">
        <f t="shared" si="11"/>
        <v>220907716.7405746</v>
      </c>
      <c r="AA28" s="219">
        <f t="shared" si="12"/>
        <v>450065512.38868731</v>
      </c>
      <c r="AC28" s="219">
        <f t="shared" si="13"/>
        <v>2014646776.2594254</v>
      </c>
      <c r="AD28" s="219">
        <f t="shared" si="13"/>
        <v>3325477370.6113129</v>
      </c>
      <c r="AF28" s="231">
        <f t="shared" si="14"/>
        <v>0.90118437397420459</v>
      </c>
      <c r="AG28" s="231">
        <f t="shared" si="15"/>
        <v>0.88079449066379811</v>
      </c>
      <c r="AI28" s="234">
        <v>6.91</v>
      </c>
      <c r="AJ28" s="234">
        <v>18.547812881920937</v>
      </c>
      <c r="AK28" s="234"/>
      <c r="AL28" s="234">
        <f t="shared" si="16"/>
        <v>13921.209223952628</v>
      </c>
      <c r="AM28" s="234">
        <f t="shared" si="17"/>
        <v>22979.048630924171</v>
      </c>
      <c r="AN28" s="234"/>
      <c r="AO28" s="234">
        <f t="shared" si="18"/>
        <v>750.55799368787109</v>
      </c>
      <c r="AP28" s="234">
        <f t="shared" si="19"/>
        <v>1238.9088016583605</v>
      </c>
      <c r="AQ28" s="234"/>
      <c r="AR28" s="234">
        <v>89916.579832372314</v>
      </c>
      <c r="AS28" s="234">
        <f t="shared" si="20"/>
        <v>4847.826555335615</v>
      </c>
      <c r="AT28" s="47"/>
      <c r="AU28" s="234">
        <v>228003.65900000001</v>
      </c>
      <c r="AV28" s="47"/>
      <c r="AW28" s="199">
        <f t="shared" si="21"/>
        <v>0.39436463531654248</v>
      </c>
      <c r="AX28" s="47"/>
      <c r="AY28" s="2">
        <f t="shared" si="7"/>
        <v>0.15482360705784573</v>
      </c>
      <c r="AZ28" s="2">
        <f t="shared" si="8"/>
        <v>0.25555963843112184</v>
      </c>
      <c r="BC28" s="2">
        <f>AO28/AS28</f>
        <v>0.15482360705784573</v>
      </c>
      <c r="BD28" s="2">
        <f>AP28/AS28</f>
        <v>0.25555963843112184</v>
      </c>
    </row>
    <row r="29" spans="1:56" x14ac:dyDescent="0.25">
      <c r="A29">
        <v>2015</v>
      </c>
      <c r="D29" s="220">
        <v>6.9422000000000006</v>
      </c>
      <c r="E29" s="220">
        <v>6.0975999999999999</v>
      </c>
      <c r="F29" s="220">
        <v>2.6137079999999999</v>
      </c>
      <c r="H29" s="220">
        <v>7.8279693688266487</v>
      </c>
      <c r="I29" s="220">
        <v>6.8754078390080204</v>
      </c>
      <c r="K29" s="221">
        <f t="shared" si="9"/>
        <v>-0.11315442448638735</v>
      </c>
      <c r="L29" s="221">
        <f t="shared" si="10"/>
        <v>-0.11312897463261495</v>
      </c>
      <c r="P29" s="219">
        <v>174725691.37109622</v>
      </c>
      <c r="Q29" s="219">
        <v>349453008.49915111</v>
      </c>
      <c r="R29" s="219">
        <f t="shared" si="2"/>
        <v>524178699.87024736</v>
      </c>
      <c r="T29" s="231">
        <f t="shared" si="3"/>
        <v>0.33333229948936682</v>
      </c>
      <c r="U29" s="231">
        <f t="shared" si="4"/>
        <v>0.66666770051063307</v>
      </c>
      <c r="W29" s="219">
        <f t="shared" si="5"/>
        <v>1367747360</v>
      </c>
      <c r="X29" s="219">
        <f t="shared" si="6"/>
        <v>2402631954</v>
      </c>
      <c r="Z29" s="219">
        <f t="shared" si="11"/>
        <v>0</v>
      </c>
      <c r="AA29" s="219">
        <f t="shared" si="12"/>
        <v>0</v>
      </c>
      <c r="AC29" s="230"/>
      <c r="AI29" s="234">
        <v>6.91</v>
      </c>
      <c r="AJ29" s="234"/>
      <c r="AK29" s="234"/>
      <c r="AL29" s="234"/>
      <c r="AM29" s="234"/>
      <c r="AN29" s="234"/>
      <c r="AO29" s="234"/>
      <c r="AP29" s="234"/>
      <c r="AQ29" s="234"/>
      <c r="AR29" s="234">
        <v>48279.535886051359</v>
      </c>
      <c r="AU29" s="234">
        <v>228031.37</v>
      </c>
      <c r="AW29" s="199">
        <f t="shared" si="21"/>
        <v>0.21172321986247489</v>
      </c>
    </row>
    <row r="30" spans="1:56" x14ac:dyDescent="0.25">
      <c r="A30">
        <v>2016</v>
      </c>
      <c r="D30" s="220">
        <v>3.8727999999999998</v>
      </c>
      <c r="E30" s="220">
        <v>3.3475000000000001</v>
      </c>
      <c r="F30" s="220">
        <v>2.4922170000000001</v>
      </c>
      <c r="H30" s="220">
        <v>4.4462961332360065</v>
      </c>
      <c r="I30" s="220">
        <v>4.2027994131720172</v>
      </c>
      <c r="K30" s="221">
        <f t="shared" si="9"/>
        <v>-0.12898289183869927</v>
      </c>
      <c r="L30" s="221">
        <f t="shared" si="10"/>
        <v>-0.20350707447312821</v>
      </c>
      <c r="P30" s="219">
        <v>167805359.4817538</v>
      </c>
      <c r="Q30" s="219">
        <v>310028521.20810217</v>
      </c>
      <c r="R30" s="219">
        <f t="shared" si="2"/>
        <v>477833880.68985593</v>
      </c>
      <c r="T30" s="231">
        <f t="shared" si="3"/>
        <v>0.35117928272371707</v>
      </c>
      <c r="U30" s="231">
        <f t="shared" si="4"/>
        <v>0.64882071727628299</v>
      </c>
      <c r="W30" s="219">
        <f t="shared" si="5"/>
        <v>746112320.99999988</v>
      </c>
      <c r="X30" s="219">
        <f t="shared" si="6"/>
        <v>1302987687</v>
      </c>
      <c r="Z30" s="219">
        <f t="shared" si="11"/>
        <v>0</v>
      </c>
      <c r="AA30" s="219">
        <f t="shared" si="12"/>
        <v>0</v>
      </c>
      <c r="AC30" s="230"/>
      <c r="AI30" s="234">
        <v>6.91</v>
      </c>
      <c r="AJ30" s="234"/>
      <c r="AK30" s="234"/>
      <c r="AL30" s="234"/>
      <c r="AM30" s="234"/>
      <c r="AN30" s="234"/>
      <c r="AO30" s="234"/>
      <c r="AP30" s="234"/>
      <c r="AQ30" s="234"/>
      <c r="AR30" s="234">
        <v>25463.36708301929</v>
      </c>
      <c r="AU30" s="234">
        <v>234533.182</v>
      </c>
      <c r="AW30" s="199">
        <f t="shared" si="21"/>
        <v>0.10857042430362493</v>
      </c>
    </row>
    <row r="31" spans="1:56" x14ac:dyDescent="0.25">
      <c r="A31">
        <v>2017</v>
      </c>
      <c r="D31" s="220">
        <v>6.4272</v>
      </c>
      <c r="E31" s="220">
        <v>5.1603000000000003</v>
      </c>
      <c r="F31" s="220">
        <v>3.0282330000000002</v>
      </c>
      <c r="H31" s="220">
        <v>6.1447199666616861</v>
      </c>
      <c r="I31" s="220">
        <v>5.3393200034105712</v>
      </c>
      <c r="K31" s="221">
        <f t="shared" si="9"/>
        <v>4.5971180927839805E-2</v>
      </c>
      <c r="L31" s="221">
        <f t="shared" si="10"/>
        <v>-3.3528614747986518E-2</v>
      </c>
      <c r="P31" s="219">
        <v>192101543.83020571</v>
      </c>
      <c r="Q31" s="219">
        <v>262377822.66377398</v>
      </c>
      <c r="R31" s="219">
        <f t="shared" si="2"/>
        <v>454479366.49397969</v>
      </c>
      <c r="T31" s="231">
        <f t="shared" si="3"/>
        <v>0.42268485214663842</v>
      </c>
      <c r="U31" s="231">
        <f t="shared" si="4"/>
        <v>0.57731514785336158</v>
      </c>
      <c r="W31" s="219">
        <f t="shared" si="5"/>
        <v>1180410192</v>
      </c>
      <c r="X31" s="219">
        <f t="shared" si="6"/>
        <v>1400919157</v>
      </c>
      <c r="Z31" s="219">
        <f t="shared" si="11"/>
        <v>0</v>
      </c>
      <c r="AA31" s="219">
        <f t="shared" si="12"/>
        <v>0</v>
      </c>
      <c r="AC31" s="230"/>
      <c r="AI31" s="234">
        <v>6.86</v>
      </c>
      <c r="AJ31" s="234"/>
      <c r="AK31" s="234"/>
      <c r="AL31" s="234"/>
      <c r="AM31" s="234"/>
      <c r="AN31" s="234"/>
      <c r="AO31" s="234"/>
      <c r="AP31" s="234"/>
      <c r="AQ31" s="234"/>
      <c r="AR31" s="234">
        <v>33065.04695414834</v>
      </c>
      <c r="AU31" s="234">
        <v>259184.717</v>
      </c>
      <c r="AW31" s="199">
        <f t="shared" si="21"/>
        <v>0.12757328957072858</v>
      </c>
    </row>
    <row r="32" spans="1:56" x14ac:dyDescent="0.25">
      <c r="A32">
        <v>2018</v>
      </c>
      <c r="D32" s="220">
        <v>6.798</v>
      </c>
      <c r="E32" s="220">
        <v>5.4589999999999996</v>
      </c>
      <c r="F32" s="220">
        <v>3.0554000000000001</v>
      </c>
      <c r="H32" s="220">
        <v>7.7860352943168989</v>
      </c>
      <c r="I32" s="220">
        <v>6.7332280011138543</v>
      </c>
      <c r="K32" s="221">
        <f t="shared" si="9"/>
        <v>-0.12689838370474316</v>
      </c>
      <c r="L32" s="221">
        <f t="shared" si="10"/>
        <v>-0.18924474277464887</v>
      </c>
      <c r="P32" s="219">
        <v>173513907.64772117</v>
      </c>
      <c r="Q32" s="219">
        <v>240504610.97294089</v>
      </c>
      <c r="R32" s="219">
        <f t="shared" si="2"/>
        <v>414018518.62066209</v>
      </c>
      <c r="T32" s="231">
        <f t="shared" si="3"/>
        <v>0.41909697234268051</v>
      </c>
      <c r="U32" s="231">
        <f t="shared" si="4"/>
        <v>0.58090302765731938</v>
      </c>
      <c r="W32" s="219">
        <f t="shared" si="5"/>
        <v>1350985409</v>
      </c>
      <c r="X32" s="219">
        <f t="shared" si="6"/>
        <v>1619372381</v>
      </c>
      <c r="Z32" s="219">
        <f t="shared" si="11"/>
        <v>0</v>
      </c>
      <c r="AA32" s="219">
        <f t="shared" si="12"/>
        <v>0</v>
      </c>
      <c r="AC32" s="230"/>
      <c r="AU32" s="234">
        <v>278387.647</v>
      </c>
      <c r="AW32" s="199"/>
    </row>
    <row r="33" spans="1:52" x14ac:dyDescent="0.25">
      <c r="A33">
        <v>2019</v>
      </c>
      <c r="H33" s="220">
        <v>8.5094223752452898</v>
      </c>
      <c r="I33" s="220">
        <v>7.1175086112828483</v>
      </c>
      <c r="K33" s="2"/>
      <c r="L33" s="2"/>
      <c r="P33" s="219">
        <v>148779125.79389456</v>
      </c>
      <c r="Q33" s="219">
        <v>204272594.86489743</v>
      </c>
      <c r="R33" s="219">
        <f t="shared" si="2"/>
        <v>353051720.65879202</v>
      </c>
      <c r="T33" s="231">
        <f t="shared" si="3"/>
        <v>0.42140886756272922</v>
      </c>
      <c r="U33" s="231">
        <f t="shared" si="4"/>
        <v>0.57859113243727067</v>
      </c>
      <c r="W33" s="219">
        <f t="shared" si="5"/>
        <v>1266024422</v>
      </c>
      <c r="X33" s="219">
        <f t="shared" si="6"/>
        <v>1453911953</v>
      </c>
      <c r="Z33" s="219">
        <f t="shared" si="11"/>
        <v>0</v>
      </c>
      <c r="AA33" s="219">
        <f t="shared" si="12"/>
        <v>0</v>
      </c>
      <c r="AC33" s="230"/>
    </row>
    <row r="34" spans="1:52" x14ac:dyDescent="0.25">
      <c r="A34">
        <v>2020</v>
      </c>
      <c r="H34" s="220">
        <v>6.0369623770502763</v>
      </c>
      <c r="I34" s="220">
        <v>5.1363428253148538</v>
      </c>
      <c r="K34" s="2"/>
      <c r="L34" s="2"/>
      <c r="P34" s="219">
        <v>160481998.4770847</v>
      </c>
      <c r="Q34" s="219">
        <v>198676144.623864</v>
      </c>
      <c r="R34" s="219">
        <f t="shared" si="2"/>
        <v>359158143.10094869</v>
      </c>
      <c r="T34" s="231">
        <f>P34/R34</f>
        <v>0.44682823307719899</v>
      </c>
      <c r="U34" s="231">
        <f t="shared" si="4"/>
        <v>0.55317176692280101</v>
      </c>
      <c r="W34" s="219">
        <f t="shared" si="5"/>
        <v>968823787</v>
      </c>
      <c r="X34" s="219">
        <f t="shared" si="6"/>
        <v>1020468790.0000001</v>
      </c>
      <c r="Z34" s="219">
        <f t="shared" si="11"/>
        <v>0</v>
      </c>
      <c r="AA34" s="219">
        <f t="shared" si="12"/>
        <v>0</v>
      </c>
      <c r="AC34" s="230"/>
    </row>
    <row r="35" spans="1:52" x14ac:dyDescent="0.25">
      <c r="K35" s="2"/>
      <c r="L35" s="2"/>
    </row>
    <row r="36" spans="1:52" x14ac:dyDescent="0.25">
      <c r="E36" s="2">
        <f>D37/E37-1</f>
        <v>0.2260550023707919</v>
      </c>
      <c r="K36" s="2"/>
      <c r="L36" s="2"/>
    </row>
    <row r="37" spans="1:52" s="224" customFormat="1" x14ac:dyDescent="0.25">
      <c r="A37" s="224" t="s">
        <v>484</v>
      </c>
      <c r="D37" s="228">
        <f>AVERAGE(D19:D32)</f>
        <v>7.6094928571428584</v>
      </c>
      <c r="E37" s="228">
        <f>AVERAGE(E19:E32)</f>
        <v>6.2064857142857148</v>
      </c>
      <c r="H37" s="229">
        <f t="shared" ref="H37:I37" si="24">AVERAGE(H19:H32)</f>
        <v>8.097434876120861</v>
      </c>
      <c r="I37" s="229">
        <f t="shared" si="24"/>
        <v>6.9150230604441747</v>
      </c>
      <c r="K37" s="227">
        <f t="shared" ref="K37" si="25">D37/H37-1</f>
        <v>-6.0258838316431751E-2</v>
      </c>
      <c r="L37" s="227">
        <f t="shared" ref="L37" si="26">E37/I37-1</f>
        <v>-0.10246348276283956</v>
      </c>
      <c r="W37" s="232">
        <f t="shared" ref="W37:X37" si="27">AVERAGE(W21:W28)</f>
        <v>1103153205.875</v>
      </c>
      <c r="X37" s="232">
        <f t="shared" si="27"/>
        <v>2821587824.75</v>
      </c>
      <c r="Y37" s="232"/>
      <c r="Z37" s="232"/>
      <c r="AA37" s="232"/>
      <c r="AB37" s="232"/>
      <c r="AC37" s="232">
        <f>AVERAGE(AC21:AC28)</f>
        <v>988866452.67864776</v>
      </c>
      <c r="AD37" s="232">
        <f>AVERAGE(AD21:AD28)</f>
        <v>2445646667.6926627</v>
      </c>
      <c r="AF37" s="233">
        <f>AC37/W37</f>
        <v>0.89639992651274381</v>
      </c>
      <c r="AG37" s="233">
        <f>AD37/X37</f>
        <v>0.86676255342480912</v>
      </c>
      <c r="AL37" s="232">
        <f>AVERAGE(AL21:AL28)</f>
        <v>6889.1461025766312</v>
      </c>
      <c r="AM37" s="232">
        <f t="shared" ref="AM37" si="28">AVERAGE(AM21:AM28)</f>
        <v>17209.415702721246</v>
      </c>
      <c r="AN37" s="232"/>
      <c r="AO37" s="232"/>
      <c r="AP37" s="232"/>
      <c r="AQ37" s="232"/>
      <c r="AR37" s="232">
        <f>AVERAGE(AR21:AR28)</f>
        <v>54939.144615744932</v>
      </c>
      <c r="AY37" s="233">
        <f>AL37/AR37</f>
        <v>0.12539594765736997</v>
      </c>
      <c r="AZ37" s="233">
        <f>AM37/AR37</f>
        <v>0.31324506093218685</v>
      </c>
    </row>
    <row r="38" spans="1:52" s="224" customFormat="1" x14ac:dyDescent="0.25">
      <c r="A38" s="224" t="s">
        <v>486</v>
      </c>
      <c r="D38" s="228"/>
      <c r="E38" s="228"/>
      <c r="K38" s="227"/>
      <c r="L38" s="227"/>
    </row>
    <row r="39" spans="1:52" s="224" customFormat="1" x14ac:dyDescent="0.25">
      <c r="D39" s="228"/>
      <c r="E39" s="228"/>
      <c r="K39" s="227"/>
      <c r="L39" s="227"/>
    </row>
    <row r="40" spans="1:52" x14ac:dyDescent="0.25">
      <c r="A40" s="224" t="s">
        <v>485</v>
      </c>
    </row>
    <row r="41" spans="1:52" x14ac:dyDescent="0.25">
      <c r="B41" s="218" t="s">
        <v>474</v>
      </c>
    </row>
    <row r="43" spans="1:52" x14ac:dyDescent="0.25">
      <c r="B43" s="218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E18" sqref="E18"/>
    </sheetView>
  </sheetViews>
  <sheetFormatPr baseColWidth="10" defaultRowHeight="15" x14ac:dyDescent="0.25"/>
  <cols>
    <col min="2" max="2" width="17.85546875" bestFit="1" customWidth="1"/>
    <col min="3" max="3" width="18.85546875" customWidth="1"/>
    <col min="6" max="6" width="15.5703125" customWidth="1"/>
    <col min="9" max="10" width="15.85546875" bestFit="1" customWidth="1"/>
    <col min="13" max="13" width="15" customWidth="1"/>
  </cols>
  <sheetData>
    <row r="1" spans="1:16" x14ac:dyDescent="0.25">
      <c r="C1">
        <v>6.96</v>
      </c>
      <c r="F1" s="184" t="s">
        <v>449</v>
      </c>
      <c r="G1" s="184"/>
      <c r="H1" s="184"/>
      <c r="I1" s="184" t="s">
        <v>446</v>
      </c>
      <c r="J1" s="184"/>
      <c r="K1" s="184"/>
      <c r="L1" s="184" t="s">
        <v>447</v>
      </c>
      <c r="M1" s="184"/>
      <c r="O1" t="s">
        <v>455</v>
      </c>
    </row>
    <row r="2" spans="1:16" ht="51" x14ac:dyDescent="0.25">
      <c r="B2" s="9" t="s">
        <v>452</v>
      </c>
      <c r="C2" s="9" t="s">
        <v>453</v>
      </c>
      <c r="D2" s="9" t="s">
        <v>454</v>
      </c>
      <c r="F2" s="184" t="s">
        <v>435</v>
      </c>
      <c r="G2" s="184" t="s">
        <v>431</v>
      </c>
      <c r="H2" s="184"/>
      <c r="I2" s="184" t="s">
        <v>435</v>
      </c>
      <c r="J2" s="184" t="s">
        <v>431</v>
      </c>
      <c r="K2" s="184"/>
      <c r="L2" s="184" t="s">
        <v>435</v>
      </c>
      <c r="M2" s="184" t="s">
        <v>431</v>
      </c>
      <c r="O2" s="184" t="s">
        <v>435</v>
      </c>
      <c r="P2" s="184" t="s">
        <v>431</v>
      </c>
    </row>
    <row r="3" spans="1:16" x14ac:dyDescent="0.25">
      <c r="A3" s="13">
        <v>2007</v>
      </c>
      <c r="B3" s="205">
        <v>13727610911.700001</v>
      </c>
      <c r="C3" s="205"/>
      <c r="D3" s="205"/>
    </row>
    <row r="4" spans="1:16" x14ac:dyDescent="0.25">
      <c r="A4" s="13">
        <v>2008</v>
      </c>
      <c r="B4" s="205">
        <v>11693833049.6</v>
      </c>
      <c r="C4" s="205"/>
      <c r="D4" s="205"/>
    </row>
    <row r="5" spans="1:16" x14ac:dyDescent="0.25">
      <c r="A5" s="13">
        <v>2009</v>
      </c>
      <c r="B5" s="205">
        <v>13402975709.879999</v>
      </c>
      <c r="C5" s="205"/>
      <c r="D5" s="205"/>
    </row>
    <row r="6" spans="1:16" x14ac:dyDescent="0.25">
      <c r="A6" s="13">
        <v>2010</v>
      </c>
      <c r="B6" s="205">
        <v>16008648912.299999</v>
      </c>
      <c r="C6" s="205"/>
      <c r="D6" s="205"/>
    </row>
    <row r="7" spans="1:16" x14ac:dyDescent="0.25">
      <c r="A7" s="13">
        <v>2011</v>
      </c>
      <c r="B7" s="205">
        <v>22646647417.630001</v>
      </c>
      <c r="C7" s="205"/>
      <c r="D7" s="205"/>
    </row>
    <row r="8" spans="1:16" x14ac:dyDescent="0.25">
      <c r="A8" s="13">
        <v>2012</v>
      </c>
      <c r="B8" s="205">
        <v>49707916242.029999</v>
      </c>
      <c r="C8" s="205"/>
      <c r="D8" s="205"/>
    </row>
    <row r="9" spans="1:16" x14ac:dyDescent="0.25">
      <c r="A9" s="13">
        <v>2013</v>
      </c>
      <c r="B9" s="205">
        <v>55492991951</v>
      </c>
      <c r="C9" s="205"/>
      <c r="D9" s="205"/>
    </row>
    <row r="10" spans="1:16" x14ac:dyDescent="0.25">
      <c r="A10" s="13">
        <v>2014</v>
      </c>
      <c r="B10" s="205">
        <v>57374774896.660004</v>
      </c>
      <c r="C10" s="205">
        <f>B10/C1</f>
        <v>8243502140.3247128</v>
      </c>
      <c r="D10" s="205">
        <f>C10/1000000</f>
        <v>8243.5021403247119</v>
      </c>
      <c r="F10" s="205">
        <v>0.45470898883040584</v>
      </c>
      <c r="G10" s="205">
        <v>0.54529101116959411</v>
      </c>
      <c r="I10" s="205">
        <f>C10*F10</f>
        <v>3748394522.6483364</v>
      </c>
      <c r="J10" s="205">
        <f>C10*G10</f>
        <v>4495107617.6763763</v>
      </c>
      <c r="L10" s="184">
        <v>18639622.52</v>
      </c>
      <c r="M10" s="184">
        <v>139557743.28116122</v>
      </c>
      <c r="O10" s="184">
        <f>I10/L10</f>
        <v>201.09819920582473</v>
      </c>
      <c r="P10" s="184">
        <f>J10/M10</f>
        <v>32.20966111941398</v>
      </c>
    </row>
    <row r="11" spans="1:16" x14ac:dyDescent="0.25">
      <c r="A11" s="13">
        <v>2015</v>
      </c>
      <c r="B11" s="205">
        <v>40871795760.230003</v>
      </c>
      <c r="C11" s="205"/>
      <c r="D11" s="205"/>
    </row>
    <row r="12" spans="1:16" x14ac:dyDescent="0.25">
      <c r="A12" s="13">
        <v>2016</v>
      </c>
      <c r="B12" s="205">
        <v>31381610205.290001</v>
      </c>
      <c r="C12" s="205"/>
      <c r="D12" s="205"/>
    </row>
    <row r="13" spans="1:16" x14ac:dyDescent="0.25">
      <c r="A13" s="13">
        <v>2017</v>
      </c>
      <c r="B13" s="205">
        <v>35015036026.699997</v>
      </c>
      <c r="C13" s="205"/>
      <c r="D13" s="205"/>
    </row>
    <row r="14" spans="1:16" x14ac:dyDescent="0.25">
      <c r="B14" s="205"/>
      <c r="C14" s="205"/>
      <c r="D14" s="20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workbookViewId="0">
      <pane xSplit="2" ySplit="4" topLeftCell="C17" activePane="bottomRight" state="frozen"/>
      <selection pane="topRight" activeCell="C1" sqref="C1"/>
      <selection pane="bottomLeft" activeCell="A5" sqref="A5"/>
      <selection pane="bottomRight" activeCell="E22" sqref="E22:E29"/>
    </sheetView>
  </sheetViews>
  <sheetFormatPr baseColWidth="10" defaultRowHeight="12" x14ac:dyDescent="0.2"/>
  <cols>
    <col min="1" max="1" width="11.42578125" style="185"/>
    <col min="2" max="2" width="8.85546875" style="185" customWidth="1"/>
    <col min="3" max="3" width="15.140625" style="185" customWidth="1"/>
    <col min="4" max="4" width="15.7109375" style="185" bestFit="1" customWidth="1"/>
    <col min="5" max="5" width="20" style="185" customWidth="1"/>
    <col min="6" max="6" width="15.5703125" style="185" customWidth="1"/>
    <col min="7" max="7" width="12.5703125" style="185" customWidth="1"/>
    <col min="8" max="8" width="14.42578125" style="185" customWidth="1"/>
    <col min="9" max="16384" width="11.42578125" style="185"/>
  </cols>
  <sheetData>
    <row r="1" spans="2:11" x14ac:dyDescent="0.2">
      <c r="B1" s="240" t="s">
        <v>229</v>
      </c>
      <c r="C1" s="240"/>
      <c r="D1" s="240"/>
    </row>
    <row r="4" spans="2:11" x14ac:dyDescent="0.2">
      <c r="B4" s="185" t="s">
        <v>138</v>
      </c>
      <c r="C4" s="185" t="s">
        <v>438</v>
      </c>
      <c r="D4" s="185" t="s">
        <v>436</v>
      </c>
      <c r="E4" s="185" t="s">
        <v>437</v>
      </c>
      <c r="F4" s="185" t="s">
        <v>441</v>
      </c>
      <c r="H4" s="185" t="s">
        <v>442</v>
      </c>
      <c r="J4" s="185" t="s">
        <v>435</v>
      </c>
      <c r="K4" s="185" t="s">
        <v>431</v>
      </c>
    </row>
    <row r="5" spans="2:11" x14ac:dyDescent="0.2">
      <c r="B5" s="185">
        <v>1990</v>
      </c>
      <c r="C5" s="184">
        <v>7634931</v>
      </c>
      <c r="D5" s="184">
        <v>2999.7118912000001</v>
      </c>
      <c r="E5" s="200">
        <f>D5*1000000</f>
        <v>2999711891.2000003</v>
      </c>
      <c r="F5" s="200">
        <f t="shared" ref="F5:F34" si="0">E5/158.98731</f>
        <v>18867618.372812271</v>
      </c>
      <c r="H5" s="200">
        <f>C5+F5</f>
        <v>26502549.372812271</v>
      </c>
      <c r="J5" s="202">
        <f>C5/H5</f>
        <v>0.28808288940807786</v>
      </c>
      <c r="K5" s="202">
        <f>F5/H5</f>
        <v>0.7119171105919222</v>
      </c>
    </row>
    <row r="6" spans="2:11" x14ac:dyDescent="0.2">
      <c r="B6" s="185">
        <v>1991</v>
      </c>
      <c r="C6" s="184">
        <v>8093520</v>
      </c>
      <c r="D6" s="184">
        <v>2978.7574592000001</v>
      </c>
      <c r="E6" s="200">
        <f t="shared" ref="E6:E35" si="1">D6*1000000</f>
        <v>2978757459.2000003</v>
      </c>
      <c r="F6" s="200">
        <f t="shared" si="0"/>
        <v>18735818.973224971</v>
      </c>
      <c r="H6" s="200">
        <f t="shared" ref="H6:H35" si="2">C6+F6</f>
        <v>26829338.973224971</v>
      </c>
      <c r="J6" s="202">
        <f t="shared" ref="J6:J36" si="3">C6/H6</f>
        <v>0.30166676890836319</v>
      </c>
      <c r="K6" s="202">
        <f t="shared" ref="K6:K36" si="4">F6/H6</f>
        <v>0.69833323109163681</v>
      </c>
    </row>
    <row r="7" spans="2:11" x14ac:dyDescent="0.2">
      <c r="B7" s="185">
        <v>1992</v>
      </c>
      <c r="C7" s="184">
        <v>7751701</v>
      </c>
      <c r="D7" s="184">
        <v>3046.5761951999998</v>
      </c>
      <c r="E7" s="200">
        <f t="shared" si="1"/>
        <v>3046576195.1999998</v>
      </c>
      <c r="F7" s="200">
        <f t="shared" si="0"/>
        <v>19162385.948916297</v>
      </c>
      <c r="H7" s="200">
        <f t="shared" si="2"/>
        <v>26914086.948916297</v>
      </c>
      <c r="J7" s="202">
        <f t="shared" si="3"/>
        <v>0.28801649540305602</v>
      </c>
      <c r="K7" s="202">
        <f t="shared" si="4"/>
        <v>0.71198350459694404</v>
      </c>
    </row>
    <row r="8" spans="2:11" x14ac:dyDescent="0.2">
      <c r="B8" s="185">
        <v>1993</v>
      </c>
      <c r="C8" s="184">
        <v>8116478</v>
      </c>
      <c r="D8" s="184">
        <v>3046.321344</v>
      </c>
      <c r="E8" s="200">
        <f t="shared" si="1"/>
        <v>3046321344</v>
      </c>
      <c r="F8" s="200">
        <f t="shared" si="0"/>
        <v>19160782.983245645</v>
      </c>
      <c r="H8" s="200">
        <f t="shared" si="2"/>
        <v>27277260.983245645</v>
      </c>
      <c r="J8" s="202">
        <f t="shared" si="3"/>
        <v>0.29755472900982755</v>
      </c>
      <c r="K8" s="202">
        <f t="shared" si="4"/>
        <v>0.7024452709901724</v>
      </c>
    </row>
    <row r="9" spans="2:11" x14ac:dyDescent="0.2">
      <c r="B9" s="185">
        <v>1994</v>
      </c>
      <c r="C9" s="184">
        <v>9381463</v>
      </c>
      <c r="D9" s="184">
        <v>3279.4818752000001</v>
      </c>
      <c r="E9" s="200">
        <f t="shared" si="1"/>
        <v>3279481875.2000003</v>
      </c>
      <c r="F9" s="200">
        <f t="shared" si="0"/>
        <v>20627318.464599472</v>
      </c>
      <c r="H9" s="200">
        <f t="shared" si="2"/>
        <v>30008781.464599472</v>
      </c>
      <c r="J9" s="202">
        <f t="shared" si="3"/>
        <v>0.31262392346943685</v>
      </c>
      <c r="K9" s="202">
        <f t="shared" si="4"/>
        <v>0.68737607653056321</v>
      </c>
    </row>
    <row r="10" spans="2:11" x14ac:dyDescent="0.2">
      <c r="B10" s="185">
        <v>1995</v>
      </c>
      <c r="C10" s="184">
        <v>10347316</v>
      </c>
      <c r="D10" s="184">
        <v>3295.3959168000001</v>
      </c>
      <c r="E10" s="200">
        <f t="shared" si="1"/>
        <v>3295395916.8000002</v>
      </c>
      <c r="F10" s="200">
        <f t="shared" si="0"/>
        <v>20727414.765367124</v>
      </c>
      <c r="H10" s="200">
        <f t="shared" si="2"/>
        <v>31074730.765367124</v>
      </c>
      <c r="J10" s="202">
        <f t="shared" si="3"/>
        <v>0.33298167820434066</v>
      </c>
      <c r="K10" s="202">
        <f t="shared" si="4"/>
        <v>0.66701832179565934</v>
      </c>
    </row>
    <row r="11" spans="2:11" x14ac:dyDescent="0.2">
      <c r="B11" s="185">
        <v>1996</v>
      </c>
      <c r="C11" s="184">
        <v>10682313</v>
      </c>
      <c r="D11" s="184">
        <v>3329.2911263999999</v>
      </c>
      <c r="E11" s="200">
        <f t="shared" si="1"/>
        <v>3329291126.4000001</v>
      </c>
      <c r="F11" s="200">
        <f t="shared" si="0"/>
        <v>20940609.199564416</v>
      </c>
      <c r="H11" s="200">
        <f t="shared" si="2"/>
        <v>31622922.199564416</v>
      </c>
      <c r="J11" s="202">
        <f t="shared" si="3"/>
        <v>0.33780284227329066</v>
      </c>
      <c r="K11" s="202">
        <f t="shared" si="4"/>
        <v>0.6621971577267094</v>
      </c>
    </row>
    <row r="12" spans="2:11" x14ac:dyDescent="0.2">
      <c r="B12" s="185">
        <v>1997</v>
      </c>
      <c r="C12" s="184">
        <v>11021345.629999999</v>
      </c>
      <c r="D12" s="184">
        <v>3015.6357870463999</v>
      </c>
      <c r="E12" s="200">
        <f t="shared" si="1"/>
        <v>3015635787.0464001</v>
      </c>
      <c r="F12" s="200">
        <f t="shared" si="0"/>
        <v>18967776.654919188</v>
      </c>
      <c r="H12" s="200">
        <f t="shared" si="2"/>
        <v>29989122.284919187</v>
      </c>
      <c r="J12" s="202">
        <f t="shared" si="3"/>
        <v>0.36751144382582912</v>
      </c>
      <c r="K12" s="202">
        <f t="shared" si="4"/>
        <v>0.63248855617417088</v>
      </c>
    </row>
    <row r="13" spans="2:11" x14ac:dyDescent="0.2">
      <c r="B13" s="185">
        <v>1998</v>
      </c>
      <c r="C13" s="184">
        <v>12628177.460000001</v>
      </c>
      <c r="D13" s="184">
        <v>3105.6025931168001</v>
      </c>
      <c r="E13" s="200">
        <f t="shared" si="1"/>
        <v>3105602593.1168003</v>
      </c>
      <c r="F13" s="200">
        <f t="shared" si="0"/>
        <v>19533650.787077285</v>
      </c>
      <c r="H13" s="200">
        <f t="shared" si="2"/>
        <v>32161828.247077286</v>
      </c>
      <c r="J13" s="202">
        <f t="shared" si="3"/>
        <v>0.39264488831251654</v>
      </c>
      <c r="K13" s="202">
        <f t="shared" si="4"/>
        <v>0.60735511168748346</v>
      </c>
    </row>
    <row r="14" spans="2:11" x14ac:dyDescent="0.2">
      <c r="B14" s="185">
        <v>1999</v>
      </c>
      <c r="C14" s="184">
        <v>10679990.84</v>
      </c>
      <c r="D14" s="184">
        <v>2611.7198548224001</v>
      </c>
      <c r="E14" s="200">
        <f t="shared" si="1"/>
        <v>2611719854.8224001</v>
      </c>
      <c r="F14" s="200">
        <f t="shared" si="0"/>
        <v>16427222.11491219</v>
      </c>
      <c r="H14" s="200">
        <f t="shared" si="2"/>
        <v>27107212.954912189</v>
      </c>
      <c r="J14" s="202">
        <f t="shared" si="3"/>
        <v>0.39399073810222318</v>
      </c>
      <c r="K14" s="202">
        <f t="shared" si="4"/>
        <v>0.60600926189777682</v>
      </c>
    </row>
    <row r="15" spans="2:11" x14ac:dyDescent="0.2">
      <c r="B15" s="185">
        <v>2000</v>
      </c>
      <c r="C15" s="184">
        <v>10106616.98</v>
      </c>
      <c r="D15" s="184">
        <v>3597.4865334495998</v>
      </c>
      <c r="E15" s="200">
        <f t="shared" si="1"/>
        <v>3597486533.4495997</v>
      </c>
      <c r="F15" s="200">
        <f t="shared" si="0"/>
        <v>22627507.399487417</v>
      </c>
      <c r="H15" s="200">
        <f t="shared" si="2"/>
        <v>32734124.379487418</v>
      </c>
      <c r="J15" s="202">
        <f t="shared" si="3"/>
        <v>0.30874865821470493</v>
      </c>
      <c r="K15" s="202">
        <f t="shared" si="4"/>
        <v>0.69125134178529513</v>
      </c>
    </row>
    <row r="16" spans="2:11" x14ac:dyDescent="0.2">
      <c r="B16" s="185">
        <v>2001</v>
      </c>
      <c r="C16" s="184">
        <v>11424057.84</v>
      </c>
      <c r="D16" s="184">
        <v>5274.7397554144</v>
      </c>
      <c r="E16" s="200">
        <f t="shared" si="1"/>
        <v>5274739755.4144001</v>
      </c>
      <c r="F16" s="200">
        <f t="shared" si="0"/>
        <v>33177111.779640775</v>
      </c>
      <c r="H16" s="200">
        <f t="shared" si="2"/>
        <v>44601169.619640775</v>
      </c>
      <c r="J16" s="202">
        <f t="shared" si="3"/>
        <v>0.25613807748596013</v>
      </c>
      <c r="K16" s="202">
        <f t="shared" si="4"/>
        <v>0.74386192251403982</v>
      </c>
    </row>
    <row r="17" spans="2:11" x14ac:dyDescent="0.2">
      <c r="B17" s="185">
        <v>2002</v>
      </c>
      <c r="C17" s="184">
        <v>11337640</v>
      </c>
      <c r="D17" s="184">
        <v>6420.5647391135999</v>
      </c>
      <c r="E17" s="200">
        <f t="shared" si="1"/>
        <v>6420564739.1135998</v>
      </c>
      <c r="F17" s="200">
        <f t="shared" si="0"/>
        <v>40384133.419916339</v>
      </c>
      <c r="H17" s="200">
        <f t="shared" si="2"/>
        <v>51721773.419916339</v>
      </c>
      <c r="J17" s="202">
        <f t="shared" si="3"/>
        <v>0.21920439401705144</v>
      </c>
      <c r="K17" s="202">
        <f t="shared" si="4"/>
        <v>0.7807956059829485</v>
      </c>
    </row>
    <row r="18" spans="2:11" x14ac:dyDescent="0.2">
      <c r="B18" s="185">
        <v>2003</v>
      </c>
      <c r="C18" s="184">
        <v>12222555.01</v>
      </c>
      <c r="D18" s="184">
        <v>7397.95726216</v>
      </c>
      <c r="E18" s="200">
        <f t="shared" si="1"/>
        <v>7397957262.1599998</v>
      </c>
      <c r="F18" s="200">
        <f t="shared" si="0"/>
        <v>46531746.855519474</v>
      </c>
      <c r="H18" s="200">
        <f t="shared" si="2"/>
        <v>58754301.865519471</v>
      </c>
      <c r="J18" s="202">
        <f t="shared" si="3"/>
        <v>0.20802825702832364</v>
      </c>
      <c r="K18" s="202">
        <f t="shared" si="4"/>
        <v>0.79197174297167638</v>
      </c>
    </row>
    <row r="19" spans="2:11" x14ac:dyDescent="0.2">
      <c r="B19" s="185">
        <v>2004</v>
      </c>
      <c r="C19" s="184">
        <v>14192225</v>
      </c>
      <c r="D19" s="184">
        <v>10257.192906576</v>
      </c>
      <c r="E19" s="200">
        <f t="shared" si="1"/>
        <v>10257192906.576</v>
      </c>
      <c r="F19" s="200">
        <f>E19/158.98731</f>
        <v>64515796.302082218</v>
      </c>
      <c r="H19" s="200">
        <f t="shared" si="2"/>
        <v>78708021.302082211</v>
      </c>
      <c r="J19" s="202">
        <f t="shared" si="3"/>
        <v>0.18031484930271707</v>
      </c>
      <c r="K19" s="202">
        <f t="shared" si="4"/>
        <v>0.81968515069728298</v>
      </c>
    </row>
    <row r="20" spans="2:11" x14ac:dyDescent="0.2">
      <c r="B20" s="185">
        <v>2005</v>
      </c>
      <c r="C20" s="184">
        <v>15416918.800000001</v>
      </c>
      <c r="D20" s="184">
        <v>12535.688595857637</v>
      </c>
      <c r="E20" s="200">
        <f t="shared" si="1"/>
        <v>12535688595.857637</v>
      </c>
      <c r="F20" s="200">
        <f t="shared" si="0"/>
        <v>78847101.670300841</v>
      </c>
      <c r="H20" s="200">
        <f t="shared" si="2"/>
        <v>94264020.470300838</v>
      </c>
      <c r="J20" s="202">
        <f t="shared" si="3"/>
        <v>0.1635504057972714</v>
      </c>
      <c r="K20" s="202">
        <f t="shared" si="4"/>
        <v>0.83644959420272869</v>
      </c>
    </row>
    <row r="21" spans="2:11" x14ac:dyDescent="0.2">
      <c r="B21" s="185">
        <v>2006</v>
      </c>
      <c r="C21" s="184">
        <v>14881796</v>
      </c>
      <c r="D21" s="184">
        <v>13433.536465371881</v>
      </c>
      <c r="E21" s="200">
        <f t="shared" si="1"/>
        <v>13433536465.371881</v>
      </c>
      <c r="F21" s="200">
        <f t="shared" si="0"/>
        <v>84494394.334817544</v>
      </c>
      <c r="H21" s="200">
        <f t="shared" si="2"/>
        <v>99376190.334817544</v>
      </c>
      <c r="J21" s="202">
        <f t="shared" si="3"/>
        <v>0.14975212824983891</v>
      </c>
      <c r="K21" s="202">
        <f t="shared" si="4"/>
        <v>0.85024787175016103</v>
      </c>
    </row>
    <row r="22" spans="2:11" x14ac:dyDescent="0.2">
      <c r="B22" s="185">
        <v>2007</v>
      </c>
      <c r="C22" s="184">
        <v>15027399</v>
      </c>
      <c r="D22" s="184">
        <v>14301.381009328001</v>
      </c>
      <c r="E22" s="200">
        <f t="shared" si="1"/>
        <v>14301381009.328001</v>
      </c>
      <c r="F22" s="200">
        <f t="shared" si="0"/>
        <v>89952971.776980191</v>
      </c>
      <c r="H22" s="200">
        <f t="shared" si="2"/>
        <v>104980370.77698019</v>
      </c>
      <c r="J22" s="202">
        <f t="shared" si="3"/>
        <v>0.14314484592480756</v>
      </c>
      <c r="K22" s="202">
        <f t="shared" si="4"/>
        <v>0.85685515407519242</v>
      </c>
    </row>
    <row r="23" spans="2:11" x14ac:dyDescent="0.2">
      <c r="B23" s="185">
        <v>2008</v>
      </c>
      <c r="C23" s="184">
        <v>14233450</v>
      </c>
      <c r="D23" s="184">
        <v>14895.13311988032</v>
      </c>
      <c r="E23" s="200">
        <f t="shared" si="1"/>
        <v>14895133119.88032</v>
      </c>
      <c r="F23" s="200">
        <f t="shared" si="0"/>
        <v>93687559.842859909</v>
      </c>
      <c r="H23" s="200">
        <f t="shared" si="2"/>
        <v>107921009.84285991</v>
      </c>
      <c r="J23" s="202">
        <f t="shared" si="3"/>
        <v>0.1318876650684129</v>
      </c>
      <c r="K23" s="202">
        <f t="shared" si="4"/>
        <v>0.86811233493158713</v>
      </c>
    </row>
    <row r="24" spans="2:11" x14ac:dyDescent="0.2">
      <c r="B24" s="185">
        <v>2009</v>
      </c>
      <c r="C24" s="184">
        <v>12328866</v>
      </c>
      <c r="D24" s="184">
        <v>12786.797628344089</v>
      </c>
      <c r="E24" s="200">
        <f t="shared" si="1"/>
        <v>12786797628.34409</v>
      </c>
      <c r="F24" s="200">
        <f t="shared" si="0"/>
        <v>80426529.817657068</v>
      </c>
      <c r="H24" s="200">
        <f t="shared" si="2"/>
        <v>92755395.817657068</v>
      </c>
      <c r="J24" s="202">
        <f t="shared" si="3"/>
        <v>0.13291804634456703</v>
      </c>
      <c r="K24" s="202">
        <f t="shared" si="4"/>
        <v>0.86708195365543295</v>
      </c>
    </row>
    <row r="25" spans="2:11" x14ac:dyDescent="0.2">
      <c r="B25" s="185">
        <v>2010</v>
      </c>
      <c r="C25" s="184">
        <v>12607468</v>
      </c>
      <c r="D25" s="184">
        <v>14910.058316312463</v>
      </c>
      <c r="E25" s="200">
        <f t="shared" si="1"/>
        <v>14910058316.312464</v>
      </c>
      <c r="F25" s="200">
        <f t="shared" si="0"/>
        <v>93781436.495230108</v>
      </c>
      <c r="H25" s="200">
        <f t="shared" si="2"/>
        <v>106388904.49523011</v>
      </c>
      <c r="J25" s="202">
        <f t="shared" si="3"/>
        <v>0.11850359828233074</v>
      </c>
      <c r="K25" s="202">
        <f t="shared" si="4"/>
        <v>0.8814964017176693</v>
      </c>
    </row>
    <row r="26" spans="2:11" x14ac:dyDescent="0.2">
      <c r="B26" s="185">
        <v>2011</v>
      </c>
      <c r="C26" s="184">
        <v>12957860</v>
      </c>
      <c r="D26" s="184">
        <v>16185.929489452797</v>
      </c>
      <c r="E26" s="200">
        <f t="shared" si="1"/>
        <v>16185929489.452797</v>
      </c>
      <c r="F26" s="200">
        <f t="shared" si="0"/>
        <v>101806423.98096299</v>
      </c>
      <c r="H26" s="200">
        <f t="shared" si="2"/>
        <v>114764283.98096299</v>
      </c>
      <c r="J26" s="202">
        <f t="shared" si="3"/>
        <v>0.11290847248390831</v>
      </c>
      <c r="K26" s="202">
        <f t="shared" si="4"/>
        <v>0.88709152751609166</v>
      </c>
    </row>
    <row r="27" spans="2:11" x14ac:dyDescent="0.2">
      <c r="B27" s="185">
        <v>2012</v>
      </c>
      <c r="C27" s="184">
        <v>15085772.160000002</v>
      </c>
      <c r="D27" s="184">
        <v>18475.107485161603</v>
      </c>
      <c r="E27" s="200">
        <f t="shared" si="1"/>
        <v>18475107485.161602</v>
      </c>
      <c r="F27" s="200">
        <f t="shared" si="0"/>
        <v>116204919.02883068</v>
      </c>
      <c r="H27" s="200">
        <f t="shared" si="2"/>
        <v>131290691.18883067</v>
      </c>
      <c r="J27" s="202">
        <f t="shared" si="3"/>
        <v>0.11490359311386882</v>
      </c>
      <c r="K27" s="202">
        <f t="shared" si="4"/>
        <v>0.88509640688613123</v>
      </c>
    </row>
    <row r="28" spans="2:11" x14ac:dyDescent="0.2">
      <c r="B28" s="185">
        <v>2013</v>
      </c>
      <c r="C28" s="184">
        <v>17334290.879999999</v>
      </c>
      <c r="D28" s="184">
        <v>21021.400099327999</v>
      </c>
      <c r="E28" s="200">
        <f t="shared" si="1"/>
        <v>21021400099.327999</v>
      </c>
      <c r="F28" s="200">
        <f t="shared" si="0"/>
        <v>132220616.21979766</v>
      </c>
      <c r="H28" s="200">
        <f t="shared" si="2"/>
        <v>149554907.09979767</v>
      </c>
      <c r="J28" s="202">
        <f t="shared" si="3"/>
        <v>0.11590586505083958</v>
      </c>
      <c r="K28" s="202">
        <f t="shared" si="4"/>
        <v>0.88409413494916034</v>
      </c>
    </row>
    <row r="29" spans="2:11" x14ac:dyDescent="0.2">
      <c r="B29" s="185">
        <v>2014</v>
      </c>
      <c r="C29" s="184">
        <v>18639622.52</v>
      </c>
      <c r="D29" s="184">
        <v>22187.9101939424</v>
      </c>
      <c r="E29" s="200">
        <f t="shared" si="1"/>
        <v>22187910193.942398</v>
      </c>
      <c r="F29" s="200">
        <f t="shared" si="0"/>
        <v>139557743.28116122</v>
      </c>
      <c r="H29" s="200">
        <f t="shared" si="2"/>
        <v>158197365.80116123</v>
      </c>
      <c r="J29" s="203">
        <f t="shared" si="3"/>
        <v>0.11782511311489345</v>
      </c>
      <c r="K29" s="203">
        <f t="shared" si="4"/>
        <v>0.88217488688510648</v>
      </c>
    </row>
    <row r="30" spans="2:11" x14ac:dyDescent="0.2">
      <c r="B30" s="185">
        <v>2015</v>
      </c>
      <c r="C30" s="184">
        <v>17907265.209999997</v>
      </c>
      <c r="D30" s="184">
        <v>21998.768298243202</v>
      </c>
      <c r="E30" s="200">
        <f t="shared" si="1"/>
        <v>21998768298.243202</v>
      </c>
      <c r="F30" s="200">
        <f t="shared" si="0"/>
        <v>138368076.66123292</v>
      </c>
      <c r="H30" s="200">
        <f t="shared" si="2"/>
        <v>156275341.87123293</v>
      </c>
      <c r="J30" s="202">
        <f t="shared" si="3"/>
        <v>0.11458791256239995</v>
      </c>
      <c r="K30" s="202">
        <f t="shared" si="4"/>
        <v>0.88541208743760003</v>
      </c>
    </row>
    <row r="31" spans="2:11" x14ac:dyDescent="0.2">
      <c r="B31" s="185">
        <v>2016</v>
      </c>
      <c r="C31" s="184">
        <v>16572385.66</v>
      </c>
      <c r="D31" s="184">
        <v>21144.169391462019</v>
      </c>
      <c r="E31" s="200">
        <f t="shared" si="1"/>
        <v>21144169391.462021</v>
      </c>
      <c r="F31" s="200">
        <f t="shared" si="0"/>
        <v>132992811.76253639</v>
      </c>
      <c r="H31" s="200">
        <f t="shared" si="2"/>
        <v>149565197.4225364</v>
      </c>
      <c r="J31" s="202">
        <f t="shared" si="3"/>
        <v>0.11080375612503876</v>
      </c>
      <c r="K31" s="202">
        <f t="shared" si="4"/>
        <v>0.88919624387496121</v>
      </c>
    </row>
    <row r="32" spans="2:11" x14ac:dyDescent="0.2">
      <c r="B32" s="185">
        <v>2017</v>
      </c>
      <c r="C32" s="184">
        <v>15722295.149999999</v>
      </c>
      <c r="D32" s="184">
        <v>20531.871111941706</v>
      </c>
      <c r="E32" s="200">
        <f t="shared" si="1"/>
        <v>20531871111.941708</v>
      </c>
      <c r="F32" s="200">
        <f t="shared" si="0"/>
        <v>129141571.81439014</v>
      </c>
      <c r="H32" s="200">
        <f t="shared" si="2"/>
        <v>144863866.96439013</v>
      </c>
      <c r="J32" s="202">
        <f t="shared" si="3"/>
        <v>0.10853151637781967</v>
      </c>
      <c r="K32" s="202">
        <f t="shared" si="4"/>
        <v>0.89146848362218034</v>
      </c>
    </row>
    <row r="33" spans="1:11" x14ac:dyDescent="0.2">
      <c r="B33" s="185">
        <v>2018</v>
      </c>
      <c r="C33" s="184">
        <v>14656978.679959452</v>
      </c>
      <c r="D33" s="184">
        <v>19178.834843119999</v>
      </c>
      <c r="E33" s="200">
        <f t="shared" si="1"/>
        <v>19178834843.119999</v>
      </c>
      <c r="F33" s="200">
        <f t="shared" si="0"/>
        <v>120631230.52475068</v>
      </c>
      <c r="H33" s="200">
        <f t="shared" si="2"/>
        <v>135288209.20471013</v>
      </c>
      <c r="J33" s="202">
        <f t="shared" si="3"/>
        <v>0.10833892152257983</v>
      </c>
      <c r="K33" s="202">
        <f t="shared" si="4"/>
        <v>0.89166107847742027</v>
      </c>
    </row>
    <row r="34" spans="1:11" x14ac:dyDescent="0.2">
      <c r="B34" s="185">
        <v>2019</v>
      </c>
      <c r="C34" s="184">
        <v>12973942.259999998</v>
      </c>
      <c r="D34" s="184">
        <v>16893.122562905155</v>
      </c>
      <c r="E34" s="200">
        <f t="shared" si="1"/>
        <v>16893122562.905155</v>
      </c>
      <c r="F34" s="200">
        <f t="shared" si="0"/>
        <v>106254534.16945764</v>
      </c>
      <c r="H34" s="200">
        <f t="shared" si="2"/>
        <v>119228476.42945763</v>
      </c>
      <c r="J34" s="202">
        <f t="shared" si="3"/>
        <v>0.1088158017994646</v>
      </c>
      <c r="K34" s="202">
        <f t="shared" si="4"/>
        <v>0.89118419820053552</v>
      </c>
    </row>
    <row r="35" spans="1:11" x14ac:dyDescent="0.2">
      <c r="B35" s="185" t="s">
        <v>230</v>
      </c>
      <c r="C35" s="184">
        <v>11770554.15521954</v>
      </c>
      <c r="D35" s="184">
        <v>16254.351027346456</v>
      </c>
      <c r="E35" s="200">
        <f t="shared" si="1"/>
        <v>16254351027.346457</v>
      </c>
      <c r="F35" s="200">
        <f>E35/158.98731</f>
        <v>102236782.46613805</v>
      </c>
      <c r="H35" s="200">
        <f t="shared" si="2"/>
        <v>114007336.62135759</v>
      </c>
      <c r="J35" s="202">
        <f t="shared" si="3"/>
        <v>0.10324383065198718</v>
      </c>
      <c r="K35" s="202">
        <f t="shared" si="4"/>
        <v>0.89675616934801283</v>
      </c>
    </row>
    <row r="36" spans="1:11" x14ac:dyDescent="0.2">
      <c r="B36" s="185" t="s">
        <v>231</v>
      </c>
      <c r="C36" s="184">
        <v>1035845.6378267105</v>
      </c>
      <c r="D36" s="184">
        <v>1484.2274751335488</v>
      </c>
      <c r="E36" s="200">
        <f>D36*1000000</f>
        <v>1484227475.1335487</v>
      </c>
      <c r="F36" s="200">
        <f>E36/158.98731</f>
        <v>9335509.0738597233</v>
      </c>
      <c r="H36" s="200">
        <f>C36+F36</f>
        <v>10371354.711686434</v>
      </c>
      <c r="J36" s="202">
        <f t="shared" si="3"/>
        <v>9.9875635018009792E-2</v>
      </c>
      <c r="K36" s="202">
        <f t="shared" si="4"/>
        <v>0.90012436498199011</v>
      </c>
    </row>
    <row r="37" spans="1:11" x14ac:dyDescent="0.2">
      <c r="C37" s="184"/>
      <c r="D37" s="184"/>
      <c r="E37" s="200"/>
      <c r="F37" s="200"/>
      <c r="H37" s="200"/>
      <c r="J37" s="202"/>
      <c r="K37" s="202"/>
    </row>
    <row r="38" spans="1:11" x14ac:dyDescent="0.2">
      <c r="B38" s="181" t="s">
        <v>232</v>
      </c>
    </row>
    <row r="39" spans="1:11" x14ac:dyDescent="0.2">
      <c r="B39" s="181" t="s">
        <v>233</v>
      </c>
    </row>
    <row r="40" spans="1:11" ht="13.5" x14ac:dyDescent="0.2">
      <c r="B40" s="181" t="s">
        <v>234</v>
      </c>
    </row>
    <row r="41" spans="1:11" ht="13.5" x14ac:dyDescent="0.2">
      <c r="B41" s="181" t="s">
        <v>235</v>
      </c>
    </row>
    <row r="43" spans="1:11" x14ac:dyDescent="0.2">
      <c r="A43" s="186" t="s">
        <v>236</v>
      </c>
    </row>
    <row r="45" spans="1:11" ht="14.25" x14ac:dyDescent="0.2">
      <c r="E45" s="201" t="s">
        <v>440</v>
      </c>
    </row>
    <row r="46" spans="1:11" x14ac:dyDescent="0.2">
      <c r="E46" s="185" t="s">
        <v>439</v>
      </c>
    </row>
  </sheetData>
  <mergeCells count="1">
    <mergeCell ref="B1:D1"/>
  </mergeCells>
  <hyperlinks>
    <hyperlink ref="A43" r:id="rId1"/>
  </hyperlinks>
  <pageMargins left="0.7" right="0.7" top="0.75" bottom="0.75" header="0.3" footer="0.3"/>
  <pageSetup orientation="portrait" r:id="rId2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3"/>
  <sheetViews>
    <sheetView workbookViewId="0">
      <pane xSplit="2" ySplit="1" topLeftCell="AG8" activePane="bottomRight" state="frozen"/>
      <selection pane="topRight" activeCell="C1" sqref="C1"/>
      <selection pane="bottomLeft" activeCell="A2" sqref="A2"/>
      <selection pane="bottomRight" activeCell="AM24" sqref="AM24"/>
    </sheetView>
  </sheetViews>
  <sheetFormatPr baseColWidth="10" defaultRowHeight="15" x14ac:dyDescent="0.25"/>
  <cols>
    <col min="26" max="26" width="17.85546875" bestFit="1" customWidth="1"/>
    <col min="30" max="30" width="17.85546875" bestFit="1" customWidth="1"/>
    <col min="32" max="32" width="16.85546875" bestFit="1" customWidth="1"/>
    <col min="42" max="42" width="13.28515625" customWidth="1"/>
    <col min="282" max="282" width="17.85546875" bestFit="1" customWidth="1"/>
    <col min="286" max="286" width="17.85546875" bestFit="1" customWidth="1"/>
    <col min="288" max="288" width="16.85546875" bestFit="1" customWidth="1"/>
    <col min="298" max="298" width="13.28515625" customWidth="1"/>
    <col min="538" max="538" width="17.85546875" bestFit="1" customWidth="1"/>
    <col min="542" max="542" width="17.85546875" bestFit="1" customWidth="1"/>
    <col min="544" max="544" width="16.85546875" bestFit="1" customWidth="1"/>
    <col min="554" max="554" width="13.28515625" customWidth="1"/>
    <col min="794" max="794" width="17.85546875" bestFit="1" customWidth="1"/>
    <col min="798" max="798" width="17.85546875" bestFit="1" customWidth="1"/>
    <col min="800" max="800" width="16.85546875" bestFit="1" customWidth="1"/>
    <col min="810" max="810" width="13.28515625" customWidth="1"/>
    <col min="1050" max="1050" width="17.85546875" bestFit="1" customWidth="1"/>
    <col min="1054" max="1054" width="17.85546875" bestFit="1" customWidth="1"/>
    <col min="1056" max="1056" width="16.85546875" bestFit="1" customWidth="1"/>
    <col min="1066" max="1066" width="13.28515625" customWidth="1"/>
    <col min="1306" max="1306" width="17.85546875" bestFit="1" customWidth="1"/>
    <col min="1310" max="1310" width="17.85546875" bestFit="1" customWidth="1"/>
    <col min="1312" max="1312" width="16.85546875" bestFit="1" customWidth="1"/>
    <col min="1322" max="1322" width="13.28515625" customWidth="1"/>
    <col min="1562" max="1562" width="17.85546875" bestFit="1" customWidth="1"/>
    <col min="1566" max="1566" width="17.85546875" bestFit="1" customWidth="1"/>
    <col min="1568" max="1568" width="16.85546875" bestFit="1" customWidth="1"/>
    <col min="1578" max="1578" width="13.28515625" customWidth="1"/>
    <col min="1818" max="1818" width="17.85546875" bestFit="1" customWidth="1"/>
    <col min="1822" max="1822" width="17.85546875" bestFit="1" customWidth="1"/>
    <col min="1824" max="1824" width="16.85546875" bestFit="1" customWidth="1"/>
    <col min="1834" max="1834" width="13.28515625" customWidth="1"/>
    <col min="2074" max="2074" width="17.85546875" bestFit="1" customWidth="1"/>
    <col min="2078" max="2078" width="17.85546875" bestFit="1" customWidth="1"/>
    <col min="2080" max="2080" width="16.85546875" bestFit="1" customWidth="1"/>
    <col min="2090" max="2090" width="13.28515625" customWidth="1"/>
    <col min="2330" max="2330" width="17.85546875" bestFit="1" customWidth="1"/>
    <col min="2334" max="2334" width="17.85546875" bestFit="1" customWidth="1"/>
    <col min="2336" max="2336" width="16.85546875" bestFit="1" customWidth="1"/>
    <col min="2346" max="2346" width="13.28515625" customWidth="1"/>
    <col min="2586" max="2586" width="17.85546875" bestFit="1" customWidth="1"/>
    <col min="2590" max="2590" width="17.85546875" bestFit="1" customWidth="1"/>
    <col min="2592" max="2592" width="16.85546875" bestFit="1" customWidth="1"/>
    <col min="2602" max="2602" width="13.28515625" customWidth="1"/>
    <col min="2842" max="2842" width="17.85546875" bestFit="1" customWidth="1"/>
    <col min="2846" max="2846" width="17.85546875" bestFit="1" customWidth="1"/>
    <col min="2848" max="2848" width="16.85546875" bestFit="1" customWidth="1"/>
    <col min="2858" max="2858" width="13.28515625" customWidth="1"/>
    <col min="3098" max="3098" width="17.85546875" bestFit="1" customWidth="1"/>
    <col min="3102" max="3102" width="17.85546875" bestFit="1" customWidth="1"/>
    <col min="3104" max="3104" width="16.85546875" bestFit="1" customWidth="1"/>
    <col min="3114" max="3114" width="13.28515625" customWidth="1"/>
    <col min="3354" max="3354" width="17.85546875" bestFit="1" customWidth="1"/>
    <col min="3358" max="3358" width="17.85546875" bestFit="1" customWidth="1"/>
    <col min="3360" max="3360" width="16.85546875" bestFit="1" customWidth="1"/>
    <col min="3370" max="3370" width="13.28515625" customWidth="1"/>
    <col min="3610" max="3610" width="17.85546875" bestFit="1" customWidth="1"/>
    <col min="3614" max="3614" width="17.85546875" bestFit="1" customWidth="1"/>
    <col min="3616" max="3616" width="16.85546875" bestFit="1" customWidth="1"/>
    <col min="3626" max="3626" width="13.28515625" customWidth="1"/>
    <col min="3866" max="3866" width="17.85546875" bestFit="1" customWidth="1"/>
    <col min="3870" max="3870" width="17.85546875" bestFit="1" customWidth="1"/>
    <col min="3872" max="3872" width="16.85546875" bestFit="1" customWidth="1"/>
    <col min="3882" max="3882" width="13.28515625" customWidth="1"/>
    <col min="4122" max="4122" width="17.85546875" bestFit="1" customWidth="1"/>
    <col min="4126" max="4126" width="17.85546875" bestFit="1" customWidth="1"/>
    <col min="4128" max="4128" width="16.85546875" bestFit="1" customWidth="1"/>
    <col min="4138" max="4138" width="13.28515625" customWidth="1"/>
    <col min="4378" max="4378" width="17.85546875" bestFit="1" customWidth="1"/>
    <col min="4382" max="4382" width="17.85546875" bestFit="1" customWidth="1"/>
    <col min="4384" max="4384" width="16.85546875" bestFit="1" customWidth="1"/>
    <col min="4394" max="4394" width="13.28515625" customWidth="1"/>
    <col min="4634" max="4634" width="17.85546875" bestFit="1" customWidth="1"/>
    <col min="4638" max="4638" width="17.85546875" bestFit="1" customWidth="1"/>
    <col min="4640" max="4640" width="16.85546875" bestFit="1" customWidth="1"/>
    <col min="4650" max="4650" width="13.28515625" customWidth="1"/>
    <col min="4890" max="4890" width="17.85546875" bestFit="1" customWidth="1"/>
    <col min="4894" max="4894" width="17.85546875" bestFit="1" customWidth="1"/>
    <col min="4896" max="4896" width="16.85546875" bestFit="1" customWidth="1"/>
    <col min="4906" max="4906" width="13.28515625" customWidth="1"/>
    <col min="5146" max="5146" width="17.85546875" bestFit="1" customWidth="1"/>
    <col min="5150" max="5150" width="17.85546875" bestFit="1" customWidth="1"/>
    <col min="5152" max="5152" width="16.85546875" bestFit="1" customWidth="1"/>
    <col min="5162" max="5162" width="13.28515625" customWidth="1"/>
    <col min="5402" max="5402" width="17.85546875" bestFit="1" customWidth="1"/>
    <col min="5406" max="5406" width="17.85546875" bestFit="1" customWidth="1"/>
    <col min="5408" max="5408" width="16.85546875" bestFit="1" customWidth="1"/>
    <col min="5418" max="5418" width="13.28515625" customWidth="1"/>
    <col min="5658" max="5658" width="17.85546875" bestFit="1" customWidth="1"/>
    <col min="5662" max="5662" width="17.85546875" bestFit="1" customWidth="1"/>
    <col min="5664" max="5664" width="16.85546875" bestFit="1" customWidth="1"/>
    <col min="5674" max="5674" width="13.28515625" customWidth="1"/>
    <col min="5914" max="5914" width="17.85546875" bestFit="1" customWidth="1"/>
    <col min="5918" max="5918" width="17.85546875" bestFit="1" customWidth="1"/>
    <col min="5920" max="5920" width="16.85546875" bestFit="1" customWidth="1"/>
    <col min="5930" max="5930" width="13.28515625" customWidth="1"/>
    <col min="6170" max="6170" width="17.85546875" bestFit="1" customWidth="1"/>
    <col min="6174" max="6174" width="17.85546875" bestFit="1" customWidth="1"/>
    <col min="6176" max="6176" width="16.85546875" bestFit="1" customWidth="1"/>
    <col min="6186" max="6186" width="13.28515625" customWidth="1"/>
    <col min="6426" max="6426" width="17.85546875" bestFit="1" customWidth="1"/>
    <col min="6430" max="6430" width="17.85546875" bestFit="1" customWidth="1"/>
    <col min="6432" max="6432" width="16.85546875" bestFit="1" customWidth="1"/>
    <col min="6442" max="6442" width="13.28515625" customWidth="1"/>
    <col min="6682" max="6682" width="17.85546875" bestFit="1" customWidth="1"/>
    <col min="6686" max="6686" width="17.85546875" bestFit="1" customWidth="1"/>
    <col min="6688" max="6688" width="16.85546875" bestFit="1" customWidth="1"/>
    <col min="6698" max="6698" width="13.28515625" customWidth="1"/>
    <col min="6938" max="6938" width="17.85546875" bestFit="1" customWidth="1"/>
    <col min="6942" max="6942" width="17.85546875" bestFit="1" customWidth="1"/>
    <col min="6944" max="6944" width="16.85546875" bestFit="1" customWidth="1"/>
    <col min="6954" max="6954" width="13.28515625" customWidth="1"/>
    <col min="7194" max="7194" width="17.85546875" bestFit="1" customWidth="1"/>
    <col min="7198" max="7198" width="17.85546875" bestFit="1" customWidth="1"/>
    <col min="7200" max="7200" width="16.85546875" bestFit="1" customWidth="1"/>
    <col min="7210" max="7210" width="13.28515625" customWidth="1"/>
    <col min="7450" max="7450" width="17.85546875" bestFit="1" customWidth="1"/>
    <col min="7454" max="7454" width="17.85546875" bestFit="1" customWidth="1"/>
    <col min="7456" max="7456" width="16.85546875" bestFit="1" customWidth="1"/>
    <col min="7466" max="7466" width="13.28515625" customWidth="1"/>
    <col min="7706" max="7706" width="17.85546875" bestFit="1" customWidth="1"/>
    <col min="7710" max="7710" width="17.85546875" bestFit="1" customWidth="1"/>
    <col min="7712" max="7712" width="16.85546875" bestFit="1" customWidth="1"/>
    <col min="7722" max="7722" width="13.28515625" customWidth="1"/>
    <col min="7962" max="7962" width="17.85546875" bestFit="1" customWidth="1"/>
    <col min="7966" max="7966" width="17.85546875" bestFit="1" customWidth="1"/>
    <col min="7968" max="7968" width="16.85546875" bestFit="1" customWidth="1"/>
    <col min="7978" max="7978" width="13.28515625" customWidth="1"/>
    <col min="8218" max="8218" width="17.85546875" bestFit="1" customWidth="1"/>
    <col min="8222" max="8222" width="17.85546875" bestFit="1" customWidth="1"/>
    <col min="8224" max="8224" width="16.85546875" bestFit="1" customWidth="1"/>
    <col min="8234" max="8234" width="13.28515625" customWidth="1"/>
    <col min="8474" max="8474" width="17.85546875" bestFit="1" customWidth="1"/>
    <col min="8478" max="8478" width="17.85546875" bestFit="1" customWidth="1"/>
    <col min="8480" max="8480" width="16.85546875" bestFit="1" customWidth="1"/>
    <col min="8490" max="8490" width="13.28515625" customWidth="1"/>
    <col min="8730" max="8730" width="17.85546875" bestFit="1" customWidth="1"/>
    <col min="8734" max="8734" width="17.85546875" bestFit="1" customWidth="1"/>
    <col min="8736" max="8736" width="16.85546875" bestFit="1" customWidth="1"/>
    <col min="8746" max="8746" width="13.28515625" customWidth="1"/>
    <col min="8986" max="8986" width="17.85546875" bestFit="1" customWidth="1"/>
    <col min="8990" max="8990" width="17.85546875" bestFit="1" customWidth="1"/>
    <col min="8992" max="8992" width="16.85546875" bestFit="1" customWidth="1"/>
    <col min="9002" max="9002" width="13.28515625" customWidth="1"/>
    <col min="9242" max="9242" width="17.85546875" bestFit="1" customWidth="1"/>
    <col min="9246" max="9246" width="17.85546875" bestFit="1" customWidth="1"/>
    <col min="9248" max="9248" width="16.85546875" bestFit="1" customWidth="1"/>
    <col min="9258" max="9258" width="13.28515625" customWidth="1"/>
    <col min="9498" max="9498" width="17.85546875" bestFit="1" customWidth="1"/>
    <col min="9502" max="9502" width="17.85546875" bestFit="1" customWidth="1"/>
    <col min="9504" max="9504" width="16.85546875" bestFit="1" customWidth="1"/>
    <col min="9514" max="9514" width="13.28515625" customWidth="1"/>
    <col min="9754" max="9754" width="17.85546875" bestFit="1" customWidth="1"/>
    <col min="9758" max="9758" width="17.85546875" bestFit="1" customWidth="1"/>
    <col min="9760" max="9760" width="16.85546875" bestFit="1" customWidth="1"/>
    <col min="9770" max="9770" width="13.28515625" customWidth="1"/>
    <col min="10010" max="10010" width="17.85546875" bestFit="1" customWidth="1"/>
    <col min="10014" max="10014" width="17.85546875" bestFit="1" customWidth="1"/>
    <col min="10016" max="10016" width="16.85546875" bestFit="1" customWidth="1"/>
    <col min="10026" max="10026" width="13.28515625" customWidth="1"/>
    <col min="10266" max="10266" width="17.85546875" bestFit="1" customWidth="1"/>
    <col min="10270" max="10270" width="17.85546875" bestFit="1" customWidth="1"/>
    <col min="10272" max="10272" width="16.85546875" bestFit="1" customWidth="1"/>
    <col min="10282" max="10282" width="13.28515625" customWidth="1"/>
    <col min="10522" max="10522" width="17.85546875" bestFit="1" customWidth="1"/>
    <col min="10526" max="10526" width="17.85546875" bestFit="1" customWidth="1"/>
    <col min="10528" max="10528" width="16.85546875" bestFit="1" customWidth="1"/>
    <col min="10538" max="10538" width="13.28515625" customWidth="1"/>
    <col min="10778" max="10778" width="17.85546875" bestFit="1" customWidth="1"/>
    <col min="10782" max="10782" width="17.85546875" bestFit="1" customWidth="1"/>
    <col min="10784" max="10784" width="16.85546875" bestFit="1" customWidth="1"/>
    <col min="10794" max="10794" width="13.28515625" customWidth="1"/>
    <col min="11034" max="11034" width="17.85546875" bestFit="1" customWidth="1"/>
    <col min="11038" max="11038" width="17.85546875" bestFit="1" customWidth="1"/>
    <col min="11040" max="11040" width="16.85546875" bestFit="1" customWidth="1"/>
    <col min="11050" max="11050" width="13.28515625" customWidth="1"/>
    <col min="11290" max="11290" width="17.85546875" bestFit="1" customWidth="1"/>
    <col min="11294" max="11294" width="17.85546875" bestFit="1" customWidth="1"/>
    <col min="11296" max="11296" width="16.85546875" bestFit="1" customWidth="1"/>
    <col min="11306" max="11306" width="13.28515625" customWidth="1"/>
    <col min="11546" max="11546" width="17.85546875" bestFit="1" customWidth="1"/>
    <col min="11550" max="11550" width="17.85546875" bestFit="1" customWidth="1"/>
    <col min="11552" max="11552" width="16.85546875" bestFit="1" customWidth="1"/>
    <col min="11562" max="11562" width="13.28515625" customWidth="1"/>
    <col min="11802" max="11802" width="17.85546875" bestFit="1" customWidth="1"/>
    <col min="11806" max="11806" width="17.85546875" bestFit="1" customWidth="1"/>
    <col min="11808" max="11808" width="16.85546875" bestFit="1" customWidth="1"/>
    <col min="11818" max="11818" width="13.28515625" customWidth="1"/>
    <col min="12058" max="12058" width="17.85546875" bestFit="1" customWidth="1"/>
    <col min="12062" max="12062" width="17.85546875" bestFit="1" customWidth="1"/>
    <col min="12064" max="12064" width="16.85546875" bestFit="1" customWidth="1"/>
    <col min="12074" max="12074" width="13.28515625" customWidth="1"/>
    <col min="12314" max="12314" width="17.85546875" bestFit="1" customWidth="1"/>
    <col min="12318" max="12318" width="17.85546875" bestFit="1" customWidth="1"/>
    <col min="12320" max="12320" width="16.85546875" bestFit="1" customWidth="1"/>
    <col min="12330" max="12330" width="13.28515625" customWidth="1"/>
    <col min="12570" max="12570" width="17.85546875" bestFit="1" customWidth="1"/>
    <col min="12574" max="12574" width="17.85546875" bestFit="1" customWidth="1"/>
    <col min="12576" max="12576" width="16.85546875" bestFit="1" customWidth="1"/>
    <col min="12586" max="12586" width="13.28515625" customWidth="1"/>
    <col min="12826" max="12826" width="17.85546875" bestFit="1" customWidth="1"/>
    <col min="12830" max="12830" width="17.85546875" bestFit="1" customWidth="1"/>
    <col min="12832" max="12832" width="16.85546875" bestFit="1" customWidth="1"/>
    <col min="12842" max="12842" width="13.28515625" customWidth="1"/>
    <col min="13082" max="13082" width="17.85546875" bestFit="1" customWidth="1"/>
    <col min="13086" max="13086" width="17.85546875" bestFit="1" customWidth="1"/>
    <col min="13088" max="13088" width="16.85546875" bestFit="1" customWidth="1"/>
    <col min="13098" max="13098" width="13.28515625" customWidth="1"/>
    <col min="13338" max="13338" width="17.85546875" bestFit="1" customWidth="1"/>
    <col min="13342" max="13342" width="17.85546875" bestFit="1" customWidth="1"/>
    <col min="13344" max="13344" width="16.85546875" bestFit="1" customWidth="1"/>
    <col min="13354" max="13354" width="13.28515625" customWidth="1"/>
    <col min="13594" max="13594" width="17.85546875" bestFit="1" customWidth="1"/>
    <col min="13598" max="13598" width="17.85546875" bestFit="1" customWidth="1"/>
    <col min="13600" max="13600" width="16.85546875" bestFit="1" customWidth="1"/>
    <col min="13610" max="13610" width="13.28515625" customWidth="1"/>
    <col min="13850" max="13850" width="17.85546875" bestFit="1" customWidth="1"/>
    <col min="13854" max="13854" width="17.85546875" bestFit="1" customWidth="1"/>
    <col min="13856" max="13856" width="16.85546875" bestFit="1" customWidth="1"/>
    <col min="13866" max="13866" width="13.28515625" customWidth="1"/>
    <col min="14106" max="14106" width="17.85546875" bestFit="1" customWidth="1"/>
    <col min="14110" max="14110" width="17.85546875" bestFit="1" customWidth="1"/>
    <col min="14112" max="14112" width="16.85546875" bestFit="1" customWidth="1"/>
    <col min="14122" max="14122" width="13.28515625" customWidth="1"/>
    <col min="14362" max="14362" width="17.85546875" bestFit="1" customWidth="1"/>
    <col min="14366" max="14366" width="17.85546875" bestFit="1" customWidth="1"/>
    <col min="14368" max="14368" width="16.85546875" bestFit="1" customWidth="1"/>
    <col min="14378" max="14378" width="13.28515625" customWidth="1"/>
    <col min="14618" max="14618" width="17.85546875" bestFit="1" customWidth="1"/>
    <col min="14622" max="14622" width="17.85546875" bestFit="1" customWidth="1"/>
    <col min="14624" max="14624" width="16.85546875" bestFit="1" customWidth="1"/>
    <col min="14634" max="14634" width="13.28515625" customWidth="1"/>
    <col min="14874" max="14874" width="17.85546875" bestFit="1" customWidth="1"/>
    <col min="14878" max="14878" width="17.85546875" bestFit="1" customWidth="1"/>
    <col min="14880" max="14880" width="16.85546875" bestFit="1" customWidth="1"/>
    <col min="14890" max="14890" width="13.28515625" customWidth="1"/>
    <col min="15130" max="15130" width="17.85546875" bestFit="1" customWidth="1"/>
    <col min="15134" max="15134" width="17.85546875" bestFit="1" customWidth="1"/>
    <col min="15136" max="15136" width="16.85546875" bestFit="1" customWidth="1"/>
    <col min="15146" max="15146" width="13.28515625" customWidth="1"/>
    <col min="15386" max="15386" width="17.85546875" bestFit="1" customWidth="1"/>
    <col min="15390" max="15390" width="17.85546875" bestFit="1" customWidth="1"/>
    <col min="15392" max="15392" width="16.85546875" bestFit="1" customWidth="1"/>
    <col min="15402" max="15402" width="13.28515625" customWidth="1"/>
    <col min="15642" max="15642" width="17.85546875" bestFit="1" customWidth="1"/>
    <col min="15646" max="15646" width="17.85546875" bestFit="1" customWidth="1"/>
    <col min="15648" max="15648" width="16.85546875" bestFit="1" customWidth="1"/>
    <col min="15658" max="15658" width="13.28515625" customWidth="1"/>
    <col min="15898" max="15898" width="17.85546875" bestFit="1" customWidth="1"/>
    <col min="15902" max="15902" width="17.85546875" bestFit="1" customWidth="1"/>
    <col min="15904" max="15904" width="16.85546875" bestFit="1" customWidth="1"/>
    <col min="15914" max="15914" width="13.28515625" customWidth="1"/>
    <col min="16154" max="16154" width="17.85546875" bestFit="1" customWidth="1"/>
    <col min="16158" max="16158" width="17.85546875" bestFit="1" customWidth="1"/>
    <col min="16160" max="16160" width="16.85546875" bestFit="1" customWidth="1"/>
    <col min="16170" max="16170" width="13.28515625" customWidth="1"/>
  </cols>
  <sheetData>
    <row r="1" spans="1:44" x14ac:dyDescent="0.25">
      <c r="A1" t="s">
        <v>506</v>
      </c>
      <c r="B1" t="s">
        <v>507</v>
      </c>
      <c r="C1" t="s">
        <v>508</v>
      </c>
      <c r="D1" t="s">
        <v>509</v>
      </c>
      <c r="E1" t="s">
        <v>510</v>
      </c>
      <c r="F1" t="s">
        <v>511</v>
      </c>
      <c r="G1" t="s">
        <v>512</v>
      </c>
      <c r="H1" t="s">
        <v>513</v>
      </c>
      <c r="I1" t="s">
        <v>514</v>
      </c>
      <c r="J1" t="s">
        <v>515</v>
      </c>
      <c r="K1" t="s">
        <v>516</v>
      </c>
      <c r="L1" t="s">
        <v>517</v>
      </c>
      <c r="M1" t="s">
        <v>518</v>
      </c>
      <c r="N1" t="s">
        <v>519</v>
      </c>
      <c r="O1" t="s">
        <v>520</v>
      </c>
      <c r="P1" t="s">
        <v>521</v>
      </c>
      <c r="Q1" t="s">
        <v>522</v>
      </c>
      <c r="R1" t="s">
        <v>523</v>
      </c>
      <c r="S1" t="s">
        <v>524</v>
      </c>
      <c r="T1" t="s">
        <v>525</v>
      </c>
      <c r="U1" t="s">
        <v>526</v>
      </c>
      <c r="V1" t="s">
        <v>527</v>
      </c>
      <c r="W1" t="s">
        <v>528</v>
      </c>
      <c r="X1" t="s">
        <v>529</v>
      </c>
      <c r="Y1" t="s">
        <v>530</v>
      </c>
      <c r="Z1" t="s">
        <v>531</v>
      </c>
      <c r="AA1" t="s">
        <v>532</v>
      </c>
      <c r="AB1" t="s">
        <v>533</v>
      </c>
      <c r="AC1" t="s">
        <v>534</v>
      </c>
      <c r="AD1" t="s">
        <v>535</v>
      </c>
      <c r="AE1" t="s">
        <v>536</v>
      </c>
      <c r="AF1" t="s">
        <v>537</v>
      </c>
      <c r="AG1" t="s">
        <v>538</v>
      </c>
      <c r="AH1" t="s">
        <v>539</v>
      </c>
      <c r="AI1" t="s">
        <v>540</v>
      </c>
      <c r="AM1" s="209">
        <v>1</v>
      </c>
      <c r="AN1" s="209" t="s">
        <v>541</v>
      </c>
      <c r="AO1" s="235">
        <v>3.9652608749182999E-2</v>
      </c>
      <c r="AP1" s="209" t="s">
        <v>542</v>
      </c>
      <c r="AR1" t="s">
        <v>543</v>
      </c>
    </row>
    <row r="2" spans="1:44" x14ac:dyDescent="0.25">
      <c r="A2" t="s">
        <v>544</v>
      </c>
      <c r="B2">
        <v>1999</v>
      </c>
      <c r="C2">
        <v>1999</v>
      </c>
      <c r="D2">
        <v>1999</v>
      </c>
      <c r="E2">
        <v>6</v>
      </c>
      <c r="F2">
        <v>1</v>
      </c>
      <c r="G2">
        <v>2</v>
      </c>
      <c r="H2" t="s">
        <v>545</v>
      </c>
      <c r="I2">
        <v>68</v>
      </c>
      <c r="J2" t="s">
        <v>546</v>
      </c>
      <c r="K2" t="s">
        <v>547</v>
      </c>
      <c r="L2">
        <v>76</v>
      </c>
      <c r="M2" t="s">
        <v>548</v>
      </c>
      <c r="N2" t="s">
        <v>549</v>
      </c>
      <c r="V2">
        <v>271121</v>
      </c>
      <c r="W2" t="s">
        <v>550</v>
      </c>
      <c r="X2">
        <v>8</v>
      </c>
      <c r="Y2" t="s">
        <v>551</v>
      </c>
      <c r="Z2" s="236">
        <v>532396062</v>
      </c>
      <c r="AD2" s="236">
        <v>532396062</v>
      </c>
      <c r="AE2" s="236"/>
      <c r="AF2" s="236">
        <v>15115608</v>
      </c>
      <c r="AI2">
        <v>0</v>
      </c>
      <c r="AK2">
        <f>AF2/AD2</f>
        <v>2.8391660041993325E-2</v>
      </c>
      <c r="AP2" s="236">
        <f>AD2*$AO$1</f>
        <v>21110892.746091776</v>
      </c>
      <c r="AR2">
        <f>AF2/AP2</f>
        <v>0.71600989033485229</v>
      </c>
    </row>
    <row r="3" spans="1:44" x14ac:dyDescent="0.25">
      <c r="A3" t="s">
        <v>544</v>
      </c>
      <c r="B3">
        <v>2000</v>
      </c>
      <c r="C3">
        <v>2000</v>
      </c>
      <c r="D3">
        <v>2000</v>
      </c>
      <c r="E3">
        <v>6</v>
      </c>
      <c r="F3">
        <v>1</v>
      </c>
      <c r="G3">
        <v>2</v>
      </c>
      <c r="H3" t="s">
        <v>545</v>
      </c>
      <c r="I3">
        <v>68</v>
      </c>
      <c r="J3" t="s">
        <v>546</v>
      </c>
      <c r="K3" t="s">
        <v>547</v>
      </c>
      <c r="L3">
        <v>76</v>
      </c>
      <c r="M3" t="s">
        <v>548</v>
      </c>
      <c r="N3" t="s">
        <v>549</v>
      </c>
      <c r="V3">
        <v>271121</v>
      </c>
      <c r="W3" t="s">
        <v>550</v>
      </c>
      <c r="X3">
        <v>8</v>
      </c>
      <c r="Y3" t="s">
        <v>551</v>
      </c>
      <c r="Z3" s="236">
        <v>2783304994</v>
      </c>
      <c r="AD3" s="236">
        <v>2783304994</v>
      </c>
      <c r="AE3" s="236"/>
      <c r="AF3" s="236">
        <v>120541117</v>
      </c>
      <c r="AI3">
        <v>0</v>
      </c>
      <c r="AK3">
        <f t="shared" ref="AK3:AK23" si="0">AF3/AD3</f>
        <v>4.3308626708122813E-2</v>
      </c>
      <c r="AP3" s="236">
        <f t="shared" ref="AP3:AP23" si="1">AD3*$AO$1</f>
        <v>110365303.95672913</v>
      </c>
      <c r="AR3">
        <f t="shared" ref="AR3:AR23" si="2">AF3/AP3</f>
        <v>1.0922011961953233</v>
      </c>
    </row>
    <row r="4" spans="1:44" x14ac:dyDescent="0.25">
      <c r="A4" t="s">
        <v>544</v>
      </c>
      <c r="B4">
        <v>2001</v>
      </c>
      <c r="C4">
        <v>2001</v>
      </c>
      <c r="D4">
        <v>2001</v>
      </c>
      <c r="E4">
        <v>6</v>
      </c>
      <c r="F4">
        <v>1</v>
      </c>
      <c r="G4">
        <v>2</v>
      </c>
      <c r="H4" t="s">
        <v>545</v>
      </c>
      <c r="I4">
        <v>68</v>
      </c>
      <c r="J4" t="s">
        <v>546</v>
      </c>
      <c r="K4" t="s">
        <v>547</v>
      </c>
      <c r="L4">
        <v>76</v>
      </c>
      <c r="M4" t="s">
        <v>548</v>
      </c>
      <c r="N4" t="s">
        <v>549</v>
      </c>
      <c r="V4">
        <v>271121</v>
      </c>
      <c r="W4" t="s">
        <v>550</v>
      </c>
      <c r="X4">
        <v>8</v>
      </c>
      <c r="Y4" t="s">
        <v>551</v>
      </c>
      <c r="Z4" s="236">
        <v>5102229774</v>
      </c>
      <c r="AD4" s="236">
        <v>5102229774</v>
      </c>
      <c r="AE4" s="236"/>
      <c r="AF4" s="236">
        <v>234752063</v>
      </c>
      <c r="AI4">
        <v>0</v>
      </c>
      <c r="AK4">
        <f t="shared" si="0"/>
        <v>4.6009700346356847E-2</v>
      </c>
      <c r="AP4" s="236">
        <f t="shared" si="1"/>
        <v>202316720.97685438</v>
      </c>
      <c r="AR4">
        <f t="shared" si="2"/>
        <v>1.1603196308566919</v>
      </c>
    </row>
    <row r="5" spans="1:44" x14ac:dyDescent="0.25">
      <c r="A5" t="s">
        <v>552</v>
      </c>
      <c r="B5">
        <v>2002</v>
      </c>
      <c r="C5">
        <v>2002</v>
      </c>
      <c r="D5">
        <v>2002</v>
      </c>
      <c r="E5">
        <v>6</v>
      </c>
      <c r="F5">
        <v>1</v>
      </c>
      <c r="G5">
        <v>2</v>
      </c>
      <c r="H5" t="s">
        <v>545</v>
      </c>
      <c r="I5">
        <v>68</v>
      </c>
      <c r="J5" t="s">
        <v>546</v>
      </c>
      <c r="K5" t="s">
        <v>547</v>
      </c>
      <c r="L5">
        <v>76</v>
      </c>
      <c r="M5" t="s">
        <v>548</v>
      </c>
      <c r="N5" t="s">
        <v>549</v>
      </c>
      <c r="V5">
        <v>271121</v>
      </c>
      <c r="W5" t="s">
        <v>553</v>
      </c>
      <c r="X5">
        <v>8</v>
      </c>
      <c r="Y5" t="s">
        <v>551</v>
      </c>
      <c r="Z5" s="236">
        <v>5780401019</v>
      </c>
      <c r="AD5" s="236">
        <v>5780401019</v>
      </c>
      <c r="AE5" s="236"/>
      <c r="AF5" s="236">
        <v>244098306</v>
      </c>
      <c r="AI5">
        <v>0</v>
      </c>
      <c r="AK5">
        <f t="shared" si="0"/>
        <v>4.2228610990423743E-2</v>
      </c>
      <c r="AP5" s="236">
        <f t="shared" si="1"/>
        <v>229207980.01978573</v>
      </c>
      <c r="AR5">
        <f t="shared" si="2"/>
        <v>1.0649642563881454</v>
      </c>
    </row>
    <row r="6" spans="1:44" x14ac:dyDescent="0.25">
      <c r="A6" t="s">
        <v>552</v>
      </c>
      <c r="B6">
        <v>2003</v>
      </c>
      <c r="C6">
        <v>2003</v>
      </c>
      <c r="D6">
        <v>2003</v>
      </c>
      <c r="E6">
        <v>6</v>
      </c>
      <c r="F6">
        <v>1</v>
      </c>
      <c r="G6">
        <v>2</v>
      </c>
      <c r="H6" t="s">
        <v>545</v>
      </c>
      <c r="I6">
        <v>68</v>
      </c>
      <c r="J6" t="s">
        <v>546</v>
      </c>
      <c r="K6" t="s">
        <v>547</v>
      </c>
      <c r="L6">
        <v>76</v>
      </c>
      <c r="M6" t="s">
        <v>548</v>
      </c>
      <c r="N6" t="s">
        <v>549</v>
      </c>
      <c r="V6">
        <v>271121</v>
      </c>
      <c r="W6" t="s">
        <v>553</v>
      </c>
      <c r="X6">
        <v>8</v>
      </c>
      <c r="Y6" t="s">
        <v>551</v>
      </c>
      <c r="Z6" s="236">
        <v>7173558305</v>
      </c>
      <c r="AD6" s="236">
        <v>7173558305</v>
      </c>
      <c r="AE6" s="236"/>
      <c r="AF6" s="236">
        <v>379637840</v>
      </c>
      <c r="AI6">
        <v>0</v>
      </c>
      <c r="AK6">
        <f t="shared" si="0"/>
        <v>5.2921830960151371E-2</v>
      </c>
      <c r="AP6" s="236">
        <f t="shared" si="1"/>
        <v>284450300.80761737</v>
      </c>
      <c r="AR6">
        <f t="shared" si="2"/>
        <v>1.3346368027107869</v>
      </c>
    </row>
    <row r="7" spans="1:44" x14ac:dyDescent="0.25">
      <c r="A7" t="s">
        <v>552</v>
      </c>
      <c r="B7">
        <v>2004</v>
      </c>
      <c r="C7">
        <v>2004</v>
      </c>
      <c r="D7">
        <v>2004</v>
      </c>
      <c r="E7">
        <v>6</v>
      </c>
      <c r="F7">
        <v>1</v>
      </c>
      <c r="G7">
        <v>2</v>
      </c>
      <c r="H7" t="s">
        <v>545</v>
      </c>
      <c r="I7">
        <v>68</v>
      </c>
      <c r="J7" t="s">
        <v>546</v>
      </c>
      <c r="K7" t="s">
        <v>547</v>
      </c>
      <c r="L7">
        <v>76</v>
      </c>
      <c r="M7" t="s">
        <v>548</v>
      </c>
      <c r="N7" t="s">
        <v>549</v>
      </c>
      <c r="V7">
        <v>271121</v>
      </c>
      <c r="W7" t="s">
        <v>553</v>
      </c>
      <c r="X7">
        <v>8</v>
      </c>
      <c r="Y7" t="s">
        <v>551</v>
      </c>
      <c r="Z7" s="236">
        <v>10129551347</v>
      </c>
      <c r="AD7" s="236">
        <v>10129551347</v>
      </c>
      <c r="AE7" s="236"/>
      <c r="AF7" s="236">
        <v>570586739</v>
      </c>
      <c r="AI7">
        <v>0</v>
      </c>
      <c r="AK7">
        <f t="shared" si="0"/>
        <v>5.6328925087979022E-2</v>
      </c>
      <c r="AP7" s="236">
        <f t="shared" si="1"/>
        <v>401663136.36735064</v>
      </c>
      <c r="AR7">
        <f t="shared" si="2"/>
        <v>1.4205603834108298</v>
      </c>
    </row>
    <row r="8" spans="1:44" x14ac:dyDescent="0.25">
      <c r="A8" t="s">
        <v>552</v>
      </c>
      <c r="B8">
        <v>2005</v>
      </c>
      <c r="C8">
        <v>2005</v>
      </c>
      <c r="D8">
        <v>2005</v>
      </c>
      <c r="E8">
        <v>6</v>
      </c>
      <c r="F8">
        <v>1</v>
      </c>
      <c r="G8">
        <v>2</v>
      </c>
      <c r="H8" t="s">
        <v>545</v>
      </c>
      <c r="I8">
        <v>68</v>
      </c>
      <c r="J8" t="s">
        <v>546</v>
      </c>
      <c r="K8" t="s">
        <v>547</v>
      </c>
      <c r="L8">
        <v>76</v>
      </c>
      <c r="M8" t="s">
        <v>548</v>
      </c>
      <c r="N8" t="s">
        <v>549</v>
      </c>
      <c r="V8">
        <v>271121</v>
      </c>
      <c r="W8" t="s">
        <v>553</v>
      </c>
      <c r="X8">
        <v>8</v>
      </c>
      <c r="Y8" t="s">
        <v>551</v>
      </c>
      <c r="Z8" s="236">
        <v>11495199945</v>
      </c>
      <c r="AD8" s="236">
        <v>11495199945</v>
      </c>
      <c r="AE8" s="236"/>
      <c r="AF8" s="236">
        <v>822147800</v>
      </c>
      <c r="AI8">
        <v>0</v>
      </c>
      <c r="AK8">
        <f t="shared" si="0"/>
        <v>7.1520965614661175E-2</v>
      </c>
      <c r="AP8" s="236">
        <f t="shared" si="1"/>
        <v>455814665.91271496</v>
      </c>
      <c r="AR8">
        <f t="shared" si="2"/>
        <v>1.8036887829261621</v>
      </c>
    </row>
    <row r="9" spans="1:44" x14ac:dyDescent="0.25">
      <c r="A9" t="s">
        <v>552</v>
      </c>
      <c r="B9">
        <v>2006</v>
      </c>
      <c r="C9">
        <v>2006</v>
      </c>
      <c r="D9">
        <v>2006</v>
      </c>
      <c r="E9">
        <v>6</v>
      </c>
      <c r="F9">
        <v>1</v>
      </c>
      <c r="G9">
        <v>2</v>
      </c>
      <c r="H9" t="s">
        <v>545</v>
      </c>
      <c r="I9">
        <v>68</v>
      </c>
      <c r="J9" t="s">
        <v>546</v>
      </c>
      <c r="K9" t="s">
        <v>547</v>
      </c>
      <c r="L9">
        <v>76</v>
      </c>
      <c r="M9" t="s">
        <v>548</v>
      </c>
      <c r="N9" t="s">
        <v>549</v>
      </c>
      <c r="V9">
        <v>271121</v>
      </c>
      <c r="W9" t="s">
        <v>553</v>
      </c>
      <c r="X9">
        <v>8</v>
      </c>
      <c r="Y9" t="s">
        <v>551</v>
      </c>
      <c r="Z9" s="236">
        <v>12385592620</v>
      </c>
      <c r="AD9" s="236">
        <v>12385592620</v>
      </c>
      <c r="AE9" s="236"/>
      <c r="AF9" s="236">
        <v>1391404541</v>
      </c>
      <c r="AI9">
        <v>0</v>
      </c>
      <c r="AK9">
        <f t="shared" si="0"/>
        <v>0.11234057050715431</v>
      </c>
      <c r="AP9" s="236">
        <f t="shared" si="1"/>
        <v>491121058.28762841</v>
      </c>
      <c r="AR9">
        <f t="shared" si="2"/>
        <v>2.8331192839731876</v>
      </c>
    </row>
    <row r="10" spans="1:44" x14ac:dyDescent="0.25">
      <c r="A10" t="s">
        <v>554</v>
      </c>
      <c r="B10">
        <v>2007</v>
      </c>
      <c r="C10">
        <v>2007</v>
      </c>
      <c r="D10">
        <v>2007</v>
      </c>
      <c r="E10">
        <v>6</v>
      </c>
      <c r="F10">
        <v>1</v>
      </c>
      <c r="G10">
        <v>2</v>
      </c>
      <c r="H10" t="s">
        <v>545</v>
      </c>
      <c r="I10">
        <v>68</v>
      </c>
      <c r="J10" t="s">
        <v>546</v>
      </c>
      <c r="K10" t="s">
        <v>547</v>
      </c>
      <c r="L10">
        <v>76</v>
      </c>
      <c r="M10" t="s">
        <v>548</v>
      </c>
      <c r="N10" t="s">
        <v>549</v>
      </c>
      <c r="V10">
        <v>271121</v>
      </c>
      <c r="W10" t="s">
        <v>553</v>
      </c>
      <c r="X10">
        <v>8</v>
      </c>
      <c r="Y10" t="s">
        <v>551</v>
      </c>
      <c r="Z10" s="236">
        <v>13529018178</v>
      </c>
      <c r="AD10" s="236">
        <v>13529018178</v>
      </c>
      <c r="AE10" s="236"/>
      <c r="AF10" s="236">
        <v>1663117302</v>
      </c>
      <c r="AI10">
        <v>0</v>
      </c>
      <c r="AK10">
        <f t="shared" si="0"/>
        <v>0.12292963762177894</v>
      </c>
      <c r="AP10" s="236">
        <f t="shared" si="1"/>
        <v>536460864.57281864</v>
      </c>
      <c r="AR10">
        <f t="shared" si="2"/>
        <v>3.1001651971842024</v>
      </c>
    </row>
    <row r="11" spans="1:44" x14ac:dyDescent="0.25">
      <c r="A11" t="s">
        <v>554</v>
      </c>
      <c r="B11">
        <v>2008</v>
      </c>
      <c r="C11">
        <v>2008</v>
      </c>
      <c r="D11">
        <v>2008</v>
      </c>
      <c r="E11">
        <v>6</v>
      </c>
      <c r="F11">
        <v>1</v>
      </c>
      <c r="G11">
        <v>2</v>
      </c>
      <c r="H11" t="s">
        <v>545</v>
      </c>
      <c r="I11">
        <v>68</v>
      </c>
      <c r="J11" t="s">
        <v>546</v>
      </c>
      <c r="K11" t="s">
        <v>547</v>
      </c>
      <c r="L11">
        <v>76</v>
      </c>
      <c r="M11" t="s">
        <v>548</v>
      </c>
      <c r="N11" t="s">
        <v>549</v>
      </c>
      <c r="V11">
        <v>271121</v>
      </c>
      <c r="W11" t="s">
        <v>553</v>
      </c>
      <c r="X11">
        <v>8</v>
      </c>
      <c r="Y11" t="s">
        <v>551</v>
      </c>
      <c r="Z11" s="236">
        <v>8513074237</v>
      </c>
      <c r="AD11" s="236">
        <v>8513074237</v>
      </c>
      <c r="AE11" s="236"/>
      <c r="AF11" s="236">
        <v>2852347866</v>
      </c>
      <c r="AI11">
        <v>0</v>
      </c>
      <c r="AK11">
        <f t="shared" si="0"/>
        <v>0.33505497386631095</v>
      </c>
      <c r="AP11" s="236">
        <f t="shared" si="1"/>
        <v>337565601.97251058</v>
      </c>
      <c r="AR11">
        <f t="shared" si="2"/>
        <v>8.449758652341238</v>
      </c>
    </row>
    <row r="12" spans="1:44" x14ac:dyDescent="0.25">
      <c r="A12" t="s">
        <v>554</v>
      </c>
      <c r="B12">
        <v>2009</v>
      </c>
      <c r="C12">
        <v>2009</v>
      </c>
      <c r="D12">
        <v>2009</v>
      </c>
      <c r="E12">
        <v>6</v>
      </c>
      <c r="F12">
        <v>1</v>
      </c>
      <c r="G12">
        <v>2</v>
      </c>
      <c r="H12" t="s">
        <v>545</v>
      </c>
      <c r="I12">
        <v>68</v>
      </c>
      <c r="J12" t="s">
        <v>546</v>
      </c>
      <c r="K12" t="s">
        <v>547</v>
      </c>
      <c r="L12">
        <v>76</v>
      </c>
      <c r="M12" t="s">
        <v>548</v>
      </c>
      <c r="N12" t="s">
        <v>549</v>
      </c>
      <c r="V12">
        <v>271121</v>
      </c>
      <c r="W12" t="s">
        <v>553</v>
      </c>
      <c r="X12">
        <v>8</v>
      </c>
      <c r="Y12" t="s">
        <v>551</v>
      </c>
      <c r="Z12" s="236">
        <v>6209386091</v>
      </c>
      <c r="AD12" s="236">
        <v>6209386091</v>
      </c>
      <c r="AE12" s="236"/>
      <c r="AF12" s="236">
        <v>1587464640</v>
      </c>
      <c r="AI12">
        <v>0</v>
      </c>
      <c r="AK12">
        <f t="shared" si="0"/>
        <v>0.25565565045164462</v>
      </c>
      <c r="AP12" s="236">
        <f t="shared" si="1"/>
        <v>246218357.23904184</v>
      </c>
      <c r="AR12">
        <f t="shared" si="2"/>
        <v>6.4473853931971661</v>
      </c>
    </row>
    <row r="13" spans="1:44" x14ac:dyDescent="0.25">
      <c r="A13" t="s">
        <v>554</v>
      </c>
      <c r="B13">
        <v>2010</v>
      </c>
      <c r="C13">
        <v>2010</v>
      </c>
      <c r="D13">
        <v>2010</v>
      </c>
      <c r="E13">
        <v>6</v>
      </c>
      <c r="F13">
        <v>1</v>
      </c>
      <c r="G13">
        <v>2</v>
      </c>
      <c r="H13" t="s">
        <v>545</v>
      </c>
      <c r="I13">
        <v>68</v>
      </c>
      <c r="J13" t="s">
        <v>546</v>
      </c>
      <c r="K13" t="s">
        <v>547</v>
      </c>
      <c r="L13">
        <v>76</v>
      </c>
      <c r="M13" t="s">
        <v>548</v>
      </c>
      <c r="N13" t="s">
        <v>549</v>
      </c>
      <c r="V13">
        <v>271121</v>
      </c>
      <c r="W13" t="s">
        <v>553</v>
      </c>
      <c r="X13">
        <v>8</v>
      </c>
      <c r="Y13" t="s">
        <v>551</v>
      </c>
      <c r="Z13" s="236">
        <v>7512506000</v>
      </c>
      <c r="AD13" s="236">
        <v>7512506000</v>
      </c>
      <c r="AE13" s="236"/>
      <c r="AF13" s="236">
        <v>2302023638</v>
      </c>
      <c r="AI13">
        <v>0</v>
      </c>
      <c r="AK13">
        <f t="shared" si="0"/>
        <v>0.30642553070839479</v>
      </c>
      <c r="AP13" s="236">
        <f t="shared" si="1"/>
        <v>297890461.14388978</v>
      </c>
      <c r="AR13">
        <f t="shared" si="2"/>
        <v>7.7277521044490758</v>
      </c>
    </row>
    <row r="14" spans="1:44" x14ac:dyDescent="0.25">
      <c r="A14" t="s">
        <v>554</v>
      </c>
      <c r="B14">
        <v>2011</v>
      </c>
      <c r="C14">
        <v>2011</v>
      </c>
      <c r="D14">
        <v>2011</v>
      </c>
      <c r="E14">
        <v>6</v>
      </c>
      <c r="F14">
        <v>1</v>
      </c>
      <c r="G14">
        <v>2</v>
      </c>
      <c r="H14" t="s">
        <v>545</v>
      </c>
      <c r="I14">
        <v>68</v>
      </c>
      <c r="J14" t="s">
        <v>546</v>
      </c>
      <c r="K14" t="s">
        <v>547</v>
      </c>
      <c r="L14">
        <v>76</v>
      </c>
      <c r="M14" t="s">
        <v>548</v>
      </c>
      <c r="N14" t="s">
        <v>549</v>
      </c>
      <c r="V14">
        <v>271121</v>
      </c>
      <c r="W14" t="s">
        <v>553</v>
      </c>
      <c r="X14">
        <v>8</v>
      </c>
      <c r="Y14" t="s">
        <v>551</v>
      </c>
      <c r="Z14" s="236">
        <v>7495476000</v>
      </c>
      <c r="AD14" s="236">
        <v>7495476000</v>
      </c>
      <c r="AE14" s="236"/>
      <c r="AF14" s="236">
        <v>2897595242</v>
      </c>
      <c r="AI14">
        <v>0</v>
      </c>
      <c r="AK14">
        <f t="shared" si="0"/>
        <v>0.38657921685027075</v>
      </c>
      <c r="AP14" s="236">
        <f t="shared" si="1"/>
        <v>297215177.21689117</v>
      </c>
      <c r="AR14">
        <f t="shared" si="2"/>
        <v>9.7491496535706705</v>
      </c>
    </row>
    <row r="15" spans="1:44" x14ac:dyDescent="0.25">
      <c r="A15" t="s">
        <v>555</v>
      </c>
      <c r="B15">
        <v>2012</v>
      </c>
      <c r="C15">
        <v>2012</v>
      </c>
      <c r="D15">
        <v>2012</v>
      </c>
      <c r="E15">
        <v>6</v>
      </c>
      <c r="F15">
        <v>1</v>
      </c>
      <c r="G15">
        <v>2</v>
      </c>
      <c r="H15" t="s">
        <v>545</v>
      </c>
      <c r="I15">
        <v>68</v>
      </c>
      <c r="J15" t="s">
        <v>546</v>
      </c>
      <c r="K15" t="s">
        <v>547</v>
      </c>
      <c r="L15">
        <v>76</v>
      </c>
      <c r="M15" t="s">
        <v>548</v>
      </c>
      <c r="N15" t="s">
        <v>549</v>
      </c>
      <c r="V15">
        <v>271121</v>
      </c>
      <c r="W15" s="237" t="s">
        <v>556</v>
      </c>
      <c r="X15">
        <v>8</v>
      </c>
      <c r="Y15" t="s">
        <v>551</v>
      </c>
      <c r="Z15" s="236">
        <v>7704360000</v>
      </c>
      <c r="AD15" s="236">
        <v>7704360000</v>
      </c>
      <c r="AE15" s="236"/>
      <c r="AF15" s="236">
        <v>3565747112</v>
      </c>
      <c r="AI15">
        <v>0</v>
      </c>
      <c r="AK15">
        <f t="shared" si="0"/>
        <v>0.4628219750894299</v>
      </c>
      <c r="AP15" s="236">
        <f t="shared" si="1"/>
        <v>305497972.74285555</v>
      </c>
      <c r="AR15">
        <f t="shared" si="2"/>
        <v>11.671917427096542</v>
      </c>
    </row>
    <row r="16" spans="1:44" x14ac:dyDescent="0.25">
      <c r="A16" t="s">
        <v>555</v>
      </c>
      <c r="B16">
        <v>2013</v>
      </c>
      <c r="C16">
        <v>2013</v>
      </c>
      <c r="D16">
        <v>2013</v>
      </c>
      <c r="E16">
        <v>6</v>
      </c>
      <c r="F16">
        <v>1</v>
      </c>
      <c r="G16">
        <v>2</v>
      </c>
      <c r="H16" t="s">
        <v>545</v>
      </c>
      <c r="I16">
        <v>68</v>
      </c>
      <c r="J16" t="s">
        <v>546</v>
      </c>
      <c r="K16" t="s">
        <v>547</v>
      </c>
      <c r="L16">
        <v>76</v>
      </c>
      <c r="M16" t="s">
        <v>548</v>
      </c>
      <c r="N16" t="s">
        <v>549</v>
      </c>
      <c r="V16">
        <v>271121</v>
      </c>
      <c r="W16" s="237" t="s">
        <v>556</v>
      </c>
      <c r="X16">
        <v>8</v>
      </c>
      <c r="Y16" t="s">
        <v>551</v>
      </c>
      <c r="Z16" s="236">
        <v>8742000000</v>
      </c>
      <c r="AD16" s="236">
        <v>8742000000</v>
      </c>
      <c r="AE16" s="236"/>
      <c r="AF16" s="236">
        <v>3928863915</v>
      </c>
      <c r="AI16">
        <v>0</v>
      </c>
      <c r="AK16">
        <f t="shared" si="0"/>
        <v>0.4494239207275223</v>
      </c>
      <c r="AP16" s="236">
        <f t="shared" si="1"/>
        <v>346643105.68535781</v>
      </c>
      <c r="AR16">
        <f t="shared" si="2"/>
        <v>11.334031603577209</v>
      </c>
    </row>
    <row r="17" spans="1:44" x14ac:dyDescent="0.25">
      <c r="A17" t="s">
        <v>555</v>
      </c>
      <c r="B17">
        <v>2014</v>
      </c>
      <c r="C17">
        <v>2014</v>
      </c>
      <c r="D17">
        <v>2014</v>
      </c>
      <c r="E17">
        <v>6</v>
      </c>
      <c r="F17">
        <v>1</v>
      </c>
      <c r="G17">
        <v>2</v>
      </c>
      <c r="H17" t="s">
        <v>545</v>
      </c>
      <c r="I17">
        <v>68</v>
      </c>
      <c r="J17" t="s">
        <v>546</v>
      </c>
      <c r="K17" t="s">
        <v>547</v>
      </c>
      <c r="L17">
        <v>76</v>
      </c>
      <c r="M17" t="s">
        <v>548</v>
      </c>
      <c r="N17" t="s">
        <v>549</v>
      </c>
      <c r="V17">
        <v>271121</v>
      </c>
      <c r="W17" s="237" t="s">
        <v>556</v>
      </c>
      <c r="X17">
        <v>8</v>
      </c>
      <c r="Y17" t="s">
        <v>551</v>
      </c>
      <c r="Z17" s="236">
        <v>9031501000</v>
      </c>
      <c r="AD17" s="236">
        <v>9031501000</v>
      </c>
      <c r="AE17" s="236"/>
      <c r="AF17" s="236">
        <v>3775542883</v>
      </c>
      <c r="AI17">
        <v>0</v>
      </c>
      <c r="AK17">
        <f t="shared" si="0"/>
        <v>0.4180415728238307</v>
      </c>
      <c r="AP17" s="236">
        <f t="shared" si="1"/>
        <v>358122575.57085502</v>
      </c>
      <c r="AR17">
        <f t="shared" si="2"/>
        <v>10.542599491198521</v>
      </c>
    </row>
    <row r="18" spans="1:44" x14ac:dyDescent="0.25">
      <c r="A18" t="s">
        <v>555</v>
      </c>
      <c r="B18">
        <v>2015</v>
      </c>
      <c r="C18">
        <v>2015</v>
      </c>
      <c r="D18">
        <v>2015</v>
      </c>
      <c r="E18">
        <v>6</v>
      </c>
      <c r="F18">
        <v>1</v>
      </c>
      <c r="G18">
        <v>2</v>
      </c>
      <c r="H18" t="s">
        <v>545</v>
      </c>
      <c r="I18">
        <v>68</v>
      </c>
      <c r="J18" t="s">
        <v>546</v>
      </c>
      <c r="K18" t="s">
        <v>547</v>
      </c>
      <c r="L18">
        <v>76</v>
      </c>
      <c r="M18" t="s">
        <v>548</v>
      </c>
      <c r="N18" t="s">
        <v>549</v>
      </c>
      <c r="V18">
        <v>271121</v>
      </c>
      <c r="W18" s="237" t="s">
        <v>556</v>
      </c>
      <c r="X18">
        <v>8</v>
      </c>
      <c r="Y18" t="s">
        <v>551</v>
      </c>
      <c r="Z18" s="236">
        <v>8812863000</v>
      </c>
      <c r="AD18" s="236">
        <v>8812863000</v>
      </c>
      <c r="AE18" s="236"/>
      <c r="AF18" s="236">
        <v>2402631954</v>
      </c>
      <c r="AI18">
        <v>0</v>
      </c>
      <c r="AK18">
        <f t="shared" si="0"/>
        <v>0.27262785703125081</v>
      </c>
      <c r="AP18" s="236">
        <f t="shared" si="1"/>
        <v>349453008.49915111</v>
      </c>
      <c r="AR18">
        <f t="shared" si="2"/>
        <v>6.8754078390080204</v>
      </c>
    </row>
    <row r="19" spans="1:44" x14ac:dyDescent="0.25">
      <c r="A19" t="s">
        <v>555</v>
      </c>
      <c r="B19">
        <v>2016</v>
      </c>
      <c r="C19">
        <v>2016</v>
      </c>
      <c r="D19">
        <v>2016</v>
      </c>
      <c r="E19">
        <v>6</v>
      </c>
      <c r="F19">
        <v>1</v>
      </c>
      <c r="G19">
        <v>2</v>
      </c>
      <c r="H19" t="s">
        <v>545</v>
      </c>
      <c r="I19">
        <v>68</v>
      </c>
      <c r="J19" t="s">
        <v>546</v>
      </c>
      <c r="K19" t="s">
        <v>547</v>
      </c>
      <c r="L19">
        <v>76</v>
      </c>
      <c r="M19" t="s">
        <v>548</v>
      </c>
      <c r="N19" t="s">
        <v>549</v>
      </c>
      <c r="V19">
        <v>271121</v>
      </c>
      <c r="W19" s="237" t="s">
        <v>556</v>
      </c>
      <c r="X19">
        <v>8</v>
      </c>
      <c r="Y19" t="s">
        <v>551</v>
      </c>
      <c r="Z19" s="236">
        <v>7818616000</v>
      </c>
      <c r="AD19" s="236">
        <v>7818616000</v>
      </c>
      <c r="AE19" s="236"/>
      <c r="AF19" s="236">
        <v>1302987687</v>
      </c>
      <c r="AI19">
        <v>0</v>
      </c>
      <c r="AK19">
        <f t="shared" si="0"/>
        <v>0.16665196078180589</v>
      </c>
      <c r="AP19" s="236">
        <f t="shared" si="1"/>
        <v>310028521.20810217</v>
      </c>
      <c r="AR19">
        <f t="shared" si="2"/>
        <v>4.2027994131720172</v>
      </c>
    </row>
    <row r="20" spans="1:44" x14ac:dyDescent="0.25">
      <c r="A20" t="s">
        <v>557</v>
      </c>
      <c r="B20">
        <v>2017</v>
      </c>
      <c r="C20">
        <v>2017</v>
      </c>
      <c r="D20">
        <v>2017</v>
      </c>
      <c r="E20">
        <v>6</v>
      </c>
      <c r="F20">
        <v>1</v>
      </c>
      <c r="G20">
        <v>2</v>
      </c>
      <c r="H20" t="s">
        <v>545</v>
      </c>
      <c r="I20">
        <v>68</v>
      </c>
      <c r="J20" t="s">
        <v>546</v>
      </c>
      <c r="K20" t="s">
        <v>547</v>
      </c>
      <c r="L20">
        <v>76</v>
      </c>
      <c r="M20" t="s">
        <v>548</v>
      </c>
      <c r="N20" t="s">
        <v>549</v>
      </c>
      <c r="V20">
        <v>271121</v>
      </c>
      <c r="W20" s="237" t="s">
        <v>556</v>
      </c>
      <c r="X20">
        <v>8</v>
      </c>
      <c r="Y20" t="s">
        <v>551</v>
      </c>
      <c r="Z20" s="236">
        <v>6616912000</v>
      </c>
      <c r="AD20" s="236">
        <v>6616912000</v>
      </c>
      <c r="AE20" s="236"/>
      <c r="AF20" s="236">
        <v>1400919157</v>
      </c>
      <c r="AI20">
        <v>0</v>
      </c>
      <c r="AK20">
        <f t="shared" si="0"/>
        <v>0.21171796708192583</v>
      </c>
      <c r="AP20" s="236">
        <f t="shared" si="1"/>
        <v>262377822.66377398</v>
      </c>
      <c r="AR20">
        <f t="shared" si="2"/>
        <v>5.3393200034105712</v>
      </c>
    </row>
    <row r="21" spans="1:44" x14ac:dyDescent="0.25">
      <c r="A21" t="s">
        <v>557</v>
      </c>
      <c r="B21">
        <v>2018</v>
      </c>
      <c r="C21">
        <v>2018</v>
      </c>
      <c r="D21">
        <v>2018</v>
      </c>
      <c r="E21">
        <v>6</v>
      </c>
      <c r="F21">
        <v>1</v>
      </c>
      <c r="G21">
        <v>2</v>
      </c>
      <c r="H21" t="s">
        <v>545</v>
      </c>
      <c r="I21">
        <v>68</v>
      </c>
      <c r="J21" t="s">
        <v>546</v>
      </c>
      <c r="K21" t="s">
        <v>547</v>
      </c>
      <c r="L21">
        <v>76</v>
      </c>
      <c r="M21" t="s">
        <v>548</v>
      </c>
      <c r="N21" t="s">
        <v>549</v>
      </c>
      <c r="V21">
        <v>271121</v>
      </c>
      <c r="W21" s="237" t="s">
        <v>556</v>
      </c>
      <c r="X21">
        <v>8</v>
      </c>
      <c r="Y21" t="s">
        <v>551</v>
      </c>
      <c r="Z21" s="236">
        <v>6065291000</v>
      </c>
      <c r="AD21" s="236">
        <v>6065291000</v>
      </c>
      <c r="AE21" s="236"/>
      <c r="AF21" s="236">
        <v>1619372381</v>
      </c>
      <c r="AI21">
        <v>0</v>
      </c>
      <c r="AK21">
        <f t="shared" si="0"/>
        <v>0.26699005554721117</v>
      </c>
      <c r="AP21" s="236">
        <f t="shared" si="1"/>
        <v>240504610.97294089</v>
      </c>
      <c r="AR21">
        <f t="shared" si="2"/>
        <v>6.7332280011138543</v>
      </c>
    </row>
    <row r="22" spans="1:44" x14ac:dyDescent="0.25">
      <c r="A22" t="s">
        <v>557</v>
      </c>
      <c r="B22">
        <v>2019</v>
      </c>
      <c r="C22">
        <v>2019</v>
      </c>
      <c r="D22">
        <v>2019</v>
      </c>
      <c r="E22">
        <v>6</v>
      </c>
      <c r="F22">
        <v>1</v>
      </c>
      <c r="G22">
        <v>2</v>
      </c>
      <c r="H22" t="s">
        <v>545</v>
      </c>
      <c r="I22">
        <v>68</v>
      </c>
      <c r="J22" t="s">
        <v>546</v>
      </c>
      <c r="K22" t="s">
        <v>547</v>
      </c>
      <c r="L22">
        <v>76</v>
      </c>
      <c r="M22" t="s">
        <v>548</v>
      </c>
      <c r="N22" t="s">
        <v>549</v>
      </c>
      <c r="V22">
        <v>271121</v>
      </c>
      <c r="W22" s="237" t="s">
        <v>556</v>
      </c>
      <c r="X22">
        <v>8</v>
      </c>
      <c r="Y22" t="s">
        <v>551</v>
      </c>
      <c r="Z22" s="236">
        <v>5151555000</v>
      </c>
      <c r="AD22" s="236">
        <v>5151555000</v>
      </c>
      <c r="AE22" s="236"/>
      <c r="AF22" s="236">
        <v>1453911953</v>
      </c>
      <c r="AI22">
        <v>0</v>
      </c>
      <c r="AK22">
        <f t="shared" si="0"/>
        <v>0.28222778423213962</v>
      </c>
      <c r="AP22" s="236">
        <f t="shared" si="1"/>
        <v>204272594.86489743</v>
      </c>
      <c r="AR22">
        <f t="shared" si="2"/>
        <v>7.1175086112828483</v>
      </c>
    </row>
    <row r="23" spans="1:44" x14ac:dyDescent="0.25">
      <c r="A23" t="s">
        <v>557</v>
      </c>
      <c r="B23">
        <v>2020</v>
      </c>
      <c r="C23">
        <v>2020</v>
      </c>
      <c r="D23">
        <v>2020</v>
      </c>
      <c r="E23">
        <v>6</v>
      </c>
      <c r="F23">
        <v>1</v>
      </c>
      <c r="G23">
        <v>2</v>
      </c>
      <c r="H23" t="s">
        <v>545</v>
      </c>
      <c r="I23">
        <v>68</v>
      </c>
      <c r="J23" t="s">
        <v>546</v>
      </c>
      <c r="K23" t="s">
        <v>547</v>
      </c>
      <c r="L23">
        <v>76</v>
      </c>
      <c r="M23" t="s">
        <v>548</v>
      </c>
      <c r="N23" t="s">
        <v>549</v>
      </c>
      <c r="V23">
        <v>271121</v>
      </c>
      <c r="W23" s="237" t="s">
        <v>556</v>
      </c>
      <c r="X23">
        <v>8</v>
      </c>
      <c r="Y23" t="s">
        <v>551</v>
      </c>
      <c r="Z23" s="236">
        <v>5010418000</v>
      </c>
      <c r="AD23" s="236">
        <v>5010418000</v>
      </c>
      <c r="AE23" s="236"/>
      <c r="AF23" s="236">
        <v>1020468790</v>
      </c>
      <c r="AI23">
        <v>0</v>
      </c>
      <c r="AK23">
        <f t="shared" si="0"/>
        <v>0.2036693924538831</v>
      </c>
      <c r="AP23" s="236">
        <f t="shared" si="1"/>
        <v>198676144.623864</v>
      </c>
      <c r="AR23">
        <f t="shared" si="2"/>
        <v>5.1363428253148538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2</vt:i4>
      </vt:variant>
    </vt:vector>
  </HeadingPairs>
  <TitlesOfParts>
    <vt:vector size="14" baseType="lpstr">
      <vt:lpstr>TG</vt:lpstr>
      <vt:lpstr>Exportación Hidrocarburos</vt:lpstr>
      <vt:lpstr>IPC</vt:lpstr>
      <vt:lpstr>Costos I c ponderación</vt:lpstr>
      <vt:lpstr>Costos II sin ponderación</vt:lpstr>
      <vt:lpstr>Comparación precio</vt:lpstr>
      <vt:lpstr>Costos Balances</vt:lpstr>
      <vt:lpstr>Producción</vt:lpstr>
      <vt:lpstr>Brasil</vt:lpstr>
      <vt:lpstr>Argentina</vt:lpstr>
      <vt:lpstr>Precio internacional Gas Petról</vt:lpstr>
      <vt:lpstr>Potencia</vt:lpstr>
      <vt:lpstr>'Exportación Hidrocarburos'!A_impresión_IM</vt:lpstr>
      <vt:lpstr>'Exportación Hidrocarburos'!Área_de_impresión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FAMILIA CHAR</dc:creator>
  <cp:lastModifiedBy>usr</cp:lastModifiedBy>
  <dcterms:created xsi:type="dcterms:W3CDTF">2019-05-15T19:26:19Z</dcterms:created>
  <dcterms:modified xsi:type="dcterms:W3CDTF">2021-06-06T16:34:54Z</dcterms:modified>
</cp:coreProperties>
</file>