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25605" windowHeight="14625" tabRatio="783"/>
  </bookViews>
  <sheets>
    <sheet name="Indice" sheetId="1" r:id="rId1"/>
    <sheet name="Produccion" sheetId="3" r:id="rId2"/>
    <sheet name="PBG" sheetId="22" r:id="rId3"/>
    <sheet name="IPC" sheetId="7" r:id="rId4"/>
    <sheet name="IPI" sheetId="23" r:id="rId5"/>
    <sheet name="Regalias" sheetId="4" r:id="rId6"/>
    <sheet name="Renta" sheetId="31" r:id="rId7"/>
    <sheet name="Ahorro dif $" sheetId="5" r:id="rId8"/>
    <sheet name="Erogaciones" sheetId="32" r:id="rId9"/>
    <sheet name="Gasto " sheetId="6" r:id="rId10"/>
    <sheet name="Empleo pub prov" sheetId="29" r:id="rId11"/>
    <sheet name="Masa salarial" sheetId="21" r:id="rId12"/>
    <sheet name="Plusvalia" sheetId="24" r:id="rId13"/>
    <sheet name="Productividad asal reg x sect" sheetId="26" r:id="rId14"/>
    <sheet name="Salarios rama comp" sheetId="27" r:id="rId15"/>
    <sheet name="Evol. interanual salarios" sheetId="35" r:id="rId16"/>
    <sheet name="Poblacion anual estimada" sheetId="19" r:id="rId17"/>
    <sheet name="Empleopubxhabitante" sheetId="30" r:id="rId18"/>
    <sheet name="Coparticipacion" sheetId="28" r:id="rId19"/>
  </sheets>
  <calcPr calcId="144525" iterate="1" calcOnSave="0"/>
  <extLst>
    <ext xmlns:mx="http://schemas.microsoft.com/office/mac/excel/2008/main" uri="{7523E5D3-25F3-A5E0-1632-64F254C22452}">
      <mx:ArchID Flags="2"/>
    </ext>
  </extLst>
</workbook>
</file>

<file path=xl/calcChain.xml><?xml version="1.0" encoding="utf-8"?>
<calcChain xmlns="http://schemas.openxmlformats.org/spreadsheetml/2006/main">
  <c r="U13" i="21" l="1"/>
  <c r="U14" i="21"/>
  <c r="U15" i="21"/>
  <c r="U16" i="21"/>
  <c r="U17" i="21"/>
  <c r="U18" i="21"/>
  <c r="U19" i="21"/>
  <c r="U20" i="21"/>
  <c r="U21" i="21"/>
  <c r="U22" i="21"/>
  <c r="U23" i="21"/>
  <c r="U24" i="21"/>
  <c r="U25" i="21"/>
  <c r="U26" i="21"/>
  <c r="U27" i="21"/>
  <c r="U28" i="21"/>
  <c r="U29" i="21"/>
  <c r="U30" i="21"/>
  <c r="U31" i="21"/>
  <c r="U32" i="21"/>
  <c r="U33" i="21"/>
  <c r="U34" i="21"/>
  <c r="U12" i="21"/>
  <c r="I15" i="4"/>
  <c r="I16" i="4"/>
  <c r="I17" i="4"/>
  <c r="I18" i="4"/>
  <c r="I19" i="4"/>
  <c r="I20" i="4"/>
  <c r="I21" i="4"/>
  <c r="I22" i="4"/>
  <c r="I23" i="4"/>
  <c r="I24" i="4"/>
  <c r="I25" i="4"/>
  <c r="I26" i="4"/>
  <c r="I27" i="4"/>
  <c r="I28" i="4"/>
  <c r="I29" i="4"/>
  <c r="I30" i="4"/>
  <c r="I31" i="4"/>
  <c r="I32" i="4"/>
  <c r="I33" i="4"/>
  <c r="I34" i="4"/>
  <c r="I35" i="4"/>
  <c r="I36" i="4"/>
  <c r="I14" i="4"/>
  <c r="F14" i="5" l="1"/>
  <c r="F15" i="5"/>
  <c r="F16" i="5"/>
  <c r="F17" i="5"/>
  <c r="F18" i="5"/>
  <c r="F19" i="5"/>
  <c r="F20" i="5"/>
  <c r="F21" i="5"/>
  <c r="F22" i="5"/>
  <c r="F23" i="5"/>
  <c r="F24" i="5"/>
  <c r="F25" i="5"/>
  <c r="F26" i="5"/>
  <c r="F27" i="5"/>
  <c r="F28" i="5"/>
  <c r="F29" i="5"/>
  <c r="F30" i="5"/>
  <c r="F31" i="5"/>
  <c r="F32" i="5"/>
  <c r="F33" i="5"/>
  <c r="F34" i="5"/>
  <c r="F35" i="5"/>
  <c r="F36" i="5"/>
  <c r="P34" i="21"/>
  <c r="T34" i="21" s="1"/>
  <c r="D34" i="21"/>
  <c r="P33" i="21"/>
  <c r="T33" i="21" s="1"/>
  <c r="D33" i="21"/>
  <c r="P32" i="21"/>
  <c r="T32" i="21" s="1"/>
  <c r="D32" i="21"/>
  <c r="P31" i="21"/>
  <c r="T31" i="21" s="1"/>
  <c r="D31" i="21"/>
  <c r="P30" i="21"/>
  <c r="T30" i="21" s="1"/>
  <c r="D30" i="21"/>
  <c r="P29" i="21"/>
  <c r="T29" i="21" s="1"/>
  <c r="D29" i="21"/>
  <c r="P28" i="21"/>
  <c r="T28" i="21" s="1"/>
  <c r="D28" i="21"/>
  <c r="P27" i="21"/>
  <c r="T27" i="21" s="1"/>
  <c r="D27" i="21"/>
  <c r="P26" i="21"/>
  <c r="T26" i="21" s="1"/>
  <c r="D26" i="21"/>
  <c r="P25" i="21"/>
  <c r="T25" i="21" s="1"/>
  <c r="D25" i="21"/>
  <c r="P24" i="21"/>
  <c r="T24" i="21" s="1"/>
  <c r="D24" i="21"/>
  <c r="P23" i="21"/>
  <c r="T23" i="21" s="1"/>
  <c r="D23" i="21"/>
  <c r="P22" i="21"/>
  <c r="T22" i="21" s="1"/>
  <c r="D22" i="21"/>
  <c r="P21" i="21"/>
  <c r="T21" i="21" s="1"/>
  <c r="D21" i="21"/>
  <c r="P20" i="21"/>
  <c r="T20" i="21" s="1"/>
  <c r="D20" i="21"/>
  <c r="P19" i="21"/>
  <c r="T19" i="21" s="1"/>
  <c r="D19" i="21"/>
  <c r="P18" i="21"/>
  <c r="T18" i="21" s="1"/>
  <c r="D18" i="21"/>
  <c r="P17" i="21"/>
  <c r="T17" i="21" s="1"/>
  <c r="D17" i="21"/>
  <c r="P16" i="21"/>
  <c r="T16" i="21" s="1"/>
  <c r="D16" i="21"/>
  <c r="P15" i="21"/>
  <c r="T15" i="21" s="1"/>
  <c r="D15" i="21"/>
  <c r="P14" i="21"/>
  <c r="T14" i="21" s="1"/>
  <c r="D14" i="21"/>
  <c r="P13" i="21"/>
  <c r="T13" i="21" s="1"/>
  <c r="D13" i="21"/>
  <c r="P12" i="21"/>
  <c r="T12" i="21" s="1"/>
  <c r="Q12" i="21" l="1"/>
  <c r="Q13" i="21"/>
  <c r="Q14" i="21"/>
  <c r="Q15" i="21"/>
  <c r="R15" i="21" s="1"/>
  <c r="H15" i="21" s="1"/>
  <c r="B15" i="21" s="1"/>
  <c r="Q16" i="21"/>
  <c r="Q17" i="21"/>
  <c r="Q18" i="21"/>
  <c r="Q19" i="21"/>
  <c r="R19" i="21" s="1"/>
  <c r="H19" i="21" s="1"/>
  <c r="B19" i="21" s="1"/>
  <c r="Q20" i="21"/>
  <c r="Q21" i="21"/>
  <c r="Q22" i="21"/>
  <c r="Q23" i="21"/>
  <c r="R23" i="21" s="1"/>
  <c r="H23" i="21" s="1"/>
  <c r="B23" i="21" s="1"/>
  <c r="Q24" i="21"/>
  <c r="Q25" i="21"/>
  <c r="Q26" i="21"/>
  <c r="Q27" i="21"/>
  <c r="R27" i="21" s="1"/>
  <c r="H27" i="21" s="1"/>
  <c r="B27" i="21" s="1"/>
  <c r="Q28" i="21"/>
  <c r="Q29" i="21"/>
  <c r="Q30" i="21"/>
  <c r="Q31" i="21"/>
  <c r="R31" i="21" s="1"/>
  <c r="H31" i="21" s="1"/>
  <c r="B31" i="21" s="1"/>
  <c r="Q32" i="21"/>
  <c r="Q33" i="21"/>
  <c r="Q34" i="21"/>
  <c r="S12" i="21"/>
  <c r="S13" i="21"/>
  <c r="S14" i="21"/>
  <c r="S15" i="21"/>
  <c r="S16" i="21"/>
  <c r="S17" i="21"/>
  <c r="S18" i="21"/>
  <c r="S19" i="21"/>
  <c r="S20" i="21"/>
  <c r="S21" i="21"/>
  <c r="S22" i="21"/>
  <c r="S23" i="21"/>
  <c r="S24" i="21"/>
  <c r="S25" i="21"/>
  <c r="S26" i="21"/>
  <c r="S27" i="21"/>
  <c r="S28" i="21"/>
  <c r="S29" i="21"/>
  <c r="S30" i="21"/>
  <c r="S31" i="21"/>
  <c r="S32" i="21"/>
  <c r="S33" i="21"/>
  <c r="S34" i="21"/>
  <c r="R34" i="21" l="1"/>
  <c r="H34" i="21" s="1"/>
  <c r="B34" i="21" s="1"/>
  <c r="R30" i="21"/>
  <c r="H30" i="21" s="1"/>
  <c r="B30" i="21" s="1"/>
  <c r="R26" i="21"/>
  <c r="H26" i="21" s="1"/>
  <c r="B26" i="21" s="1"/>
  <c r="R22" i="21"/>
  <c r="H22" i="21" s="1"/>
  <c r="B22" i="21" s="1"/>
  <c r="R18" i="21"/>
  <c r="H18" i="21" s="1"/>
  <c r="B18" i="21" s="1"/>
  <c r="R14" i="21"/>
  <c r="H14" i="21" s="1"/>
  <c r="B14" i="21" s="1"/>
  <c r="R33" i="21"/>
  <c r="H33" i="21" s="1"/>
  <c r="B33" i="21" s="1"/>
  <c r="R29" i="21"/>
  <c r="H29" i="21" s="1"/>
  <c r="B29" i="21" s="1"/>
  <c r="R25" i="21"/>
  <c r="H25" i="21" s="1"/>
  <c r="B25" i="21" s="1"/>
  <c r="R21" i="21"/>
  <c r="H21" i="21" s="1"/>
  <c r="B21" i="21" s="1"/>
  <c r="R17" i="21"/>
  <c r="H17" i="21" s="1"/>
  <c r="B17" i="21" s="1"/>
  <c r="R13" i="21"/>
  <c r="H13" i="21" s="1"/>
  <c r="B13" i="21" s="1"/>
  <c r="R32" i="21"/>
  <c r="H32" i="21" s="1"/>
  <c r="B32" i="21" s="1"/>
  <c r="R28" i="21"/>
  <c r="H28" i="21" s="1"/>
  <c r="B28" i="21" s="1"/>
  <c r="R24" i="21"/>
  <c r="H24" i="21" s="1"/>
  <c r="B24" i="21" s="1"/>
  <c r="R20" i="21"/>
  <c r="H20" i="21" s="1"/>
  <c r="B20" i="21" s="1"/>
  <c r="R16" i="21"/>
  <c r="H16" i="21" s="1"/>
  <c r="B16" i="21" s="1"/>
  <c r="R12" i="21"/>
  <c r="H12" i="21" s="1"/>
  <c r="B12" i="21" s="1"/>
  <c r="J29" i="35"/>
  <c r="J7" i="35"/>
  <c r="J8" i="35"/>
  <c r="J9" i="35"/>
  <c r="J10" i="35"/>
  <c r="J11" i="35"/>
  <c r="J12" i="35"/>
  <c r="J13" i="35"/>
  <c r="J14" i="35"/>
  <c r="J15" i="35"/>
  <c r="J16" i="35"/>
  <c r="J17" i="35"/>
  <c r="J18" i="35"/>
  <c r="J19" i="35"/>
  <c r="J20" i="35"/>
  <c r="J21" i="35"/>
  <c r="J22" i="35"/>
  <c r="J23" i="35"/>
  <c r="J24" i="35"/>
  <c r="J25" i="35"/>
  <c r="J26" i="35"/>
  <c r="J27" i="35"/>
  <c r="J28" i="35"/>
  <c r="J6" i="35"/>
  <c r="I8" i="35"/>
  <c r="I9" i="35"/>
  <c r="I10" i="35"/>
  <c r="I11" i="35"/>
  <c r="I12" i="35"/>
  <c r="I13" i="35"/>
  <c r="I14" i="35"/>
  <c r="I15" i="35"/>
  <c r="I16" i="35"/>
  <c r="I17" i="35"/>
  <c r="I18" i="35"/>
  <c r="I19" i="35"/>
  <c r="I20" i="35"/>
  <c r="I21" i="35"/>
  <c r="I22" i="35"/>
  <c r="I23" i="35"/>
  <c r="I24" i="35"/>
  <c r="I25" i="35"/>
  <c r="I26" i="35"/>
  <c r="I27" i="35"/>
  <c r="I28" i="35"/>
  <c r="I7" i="35"/>
  <c r="H8" i="35"/>
  <c r="H9" i="35"/>
  <c r="H10" i="35"/>
  <c r="H11" i="35"/>
  <c r="H12" i="35"/>
  <c r="H13" i="35"/>
  <c r="H14" i="35"/>
  <c r="H15" i="35"/>
  <c r="H16" i="35"/>
  <c r="H17" i="35"/>
  <c r="H18" i="35"/>
  <c r="H19" i="35"/>
  <c r="H20" i="35"/>
  <c r="H21" i="35"/>
  <c r="H22" i="35"/>
  <c r="H23" i="35"/>
  <c r="H24" i="35"/>
  <c r="H25" i="35"/>
  <c r="H26" i="35"/>
  <c r="H27" i="35"/>
  <c r="H28" i="35"/>
  <c r="H29" i="35"/>
  <c r="H30" i="35"/>
  <c r="H31" i="35"/>
  <c r="H7"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F7" i="35"/>
  <c r="F8" i="35"/>
  <c r="F9" i="35"/>
  <c r="F10" i="35"/>
  <c r="F11" i="35"/>
  <c r="F12" i="35"/>
  <c r="F13" i="35"/>
  <c r="F14" i="35"/>
  <c r="F15" i="35"/>
  <c r="F16" i="35"/>
  <c r="F17" i="35"/>
  <c r="F18" i="35"/>
  <c r="F19" i="35"/>
  <c r="F20" i="35"/>
  <c r="F21" i="35"/>
  <c r="F22" i="35"/>
  <c r="F23" i="35"/>
  <c r="F24" i="35"/>
  <c r="F25" i="35"/>
  <c r="F26" i="35"/>
  <c r="F27" i="35"/>
  <c r="F28" i="35"/>
  <c r="F29" i="35"/>
  <c r="F30" i="35"/>
  <c r="F31" i="35"/>
  <c r="G6" i="35"/>
  <c r="F6" i="35"/>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6" i="7"/>
  <c r="E37" i="7"/>
  <c r="E38" i="7"/>
  <c r="E39" i="7"/>
  <c r="E40" i="7"/>
  <c r="E41" i="7"/>
  <c r="E42" i="7"/>
  <c r="E43" i="7"/>
  <c r="E44" i="7"/>
  <c r="E45" i="7"/>
  <c r="E35" i="7"/>
  <c r="K8" i="26" l="1"/>
  <c r="K9" i="26"/>
  <c r="K10" i="26"/>
  <c r="K11" i="26"/>
  <c r="K12" i="26"/>
  <c r="K13" i="26"/>
  <c r="K14" i="26"/>
  <c r="K15" i="26"/>
  <c r="K16" i="26"/>
  <c r="K17" i="26"/>
  <c r="K18" i="26"/>
  <c r="K19" i="26"/>
  <c r="K20" i="26"/>
  <c r="K21" i="26"/>
  <c r="K22" i="26"/>
  <c r="K23" i="26"/>
  <c r="K24" i="26"/>
  <c r="K25" i="26"/>
  <c r="K26" i="26"/>
  <c r="K27" i="26"/>
  <c r="K28" i="26"/>
  <c r="K29" i="26"/>
  <c r="K7" i="26"/>
  <c r="F7" i="27"/>
  <c r="DD8" i="27"/>
  <c r="DD9" i="27"/>
  <c r="DD10" i="27"/>
  <c r="DD11" i="27"/>
  <c r="DD12" i="27"/>
  <c r="DD13" i="27"/>
  <c r="DD14" i="27"/>
  <c r="DD15" i="27"/>
  <c r="DD16" i="27"/>
  <c r="DD17" i="27"/>
  <c r="DD18" i="27"/>
  <c r="DD19" i="27"/>
  <c r="DD20" i="27"/>
  <c r="DD21" i="27"/>
  <c r="DD22" i="27"/>
  <c r="DD23" i="27"/>
  <c r="DD24" i="27"/>
  <c r="DD25" i="27"/>
  <c r="DD26" i="27"/>
  <c r="DD27" i="27"/>
  <c r="DD28" i="27"/>
  <c r="DD29" i="27"/>
  <c r="DD7" i="27"/>
  <c r="Q8" i="27"/>
  <c r="Q9" i="27"/>
  <c r="Q10" i="27"/>
  <c r="Q11" i="27"/>
  <c r="Q12" i="27"/>
  <c r="Q13" i="27"/>
  <c r="Q14" i="27"/>
  <c r="Q15" i="27"/>
  <c r="Q16" i="27"/>
  <c r="Q17" i="27"/>
  <c r="Q18" i="27"/>
  <c r="Q19" i="27"/>
  <c r="Q20" i="27"/>
  <c r="Q21" i="27"/>
  <c r="Q22" i="27"/>
  <c r="Q23" i="27"/>
  <c r="Q24" i="27"/>
  <c r="Q25" i="27"/>
  <c r="Q26" i="27"/>
  <c r="Q27" i="27"/>
  <c r="Q28" i="27"/>
  <c r="Q29" i="27"/>
  <c r="Q7" i="27"/>
  <c r="F8" i="27"/>
  <c r="F9" i="27"/>
  <c r="F10" i="27"/>
  <c r="F11" i="27"/>
  <c r="F12" i="27"/>
  <c r="F13" i="27"/>
  <c r="F14" i="27"/>
  <c r="F15" i="27"/>
  <c r="F16" i="27"/>
  <c r="F17" i="27"/>
  <c r="F18" i="27"/>
  <c r="F19" i="27"/>
  <c r="F20" i="27"/>
  <c r="F21" i="27"/>
  <c r="F22" i="27"/>
  <c r="F23" i="27"/>
  <c r="F24" i="27"/>
  <c r="F25" i="27"/>
  <c r="F26" i="27"/>
  <c r="F27" i="27"/>
  <c r="F28" i="27"/>
  <c r="F29" i="27"/>
  <c r="AF16" i="31"/>
  <c r="Q26" i="6"/>
  <c r="Q27" i="6"/>
  <c r="Q28" i="6"/>
  <c r="Q29" i="6"/>
  <c r="Q30" i="6"/>
  <c r="Q31" i="6"/>
  <c r="Q32" i="6"/>
  <c r="Q33" i="6"/>
  <c r="Q34" i="6"/>
  <c r="Q35" i="6"/>
  <c r="Q25" i="6"/>
  <c r="F39"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7" i="4"/>
  <c r="AF17" i="31"/>
  <c r="AF18" i="31"/>
  <c r="AF19" i="31"/>
  <c r="AF20" i="31"/>
  <c r="AF8" i="31"/>
  <c r="AF9" i="31"/>
  <c r="AF10" i="31"/>
  <c r="AF11" i="31"/>
  <c r="AF12" i="31"/>
  <c r="AF13" i="31"/>
  <c r="AF14" i="31"/>
  <c r="AF15" i="31"/>
  <c r="AF21" i="31"/>
  <c r="AF22" i="31"/>
  <c r="AF23" i="31"/>
  <c r="AF24" i="31"/>
  <c r="AF25" i="31"/>
  <c r="AF26" i="31"/>
  <c r="AF27" i="31"/>
  <c r="AF28" i="31"/>
  <c r="AF29" i="31"/>
  <c r="AF30" i="31"/>
  <c r="AF31" i="31"/>
  <c r="AF7" i="31"/>
  <c r="R8" i="31"/>
  <c r="R9" i="31"/>
  <c r="R10" i="31"/>
  <c r="R11" i="31"/>
  <c r="R12" i="31"/>
  <c r="R13" i="31"/>
  <c r="R14" i="31"/>
  <c r="R15" i="31"/>
  <c r="R16" i="31"/>
  <c r="R17" i="31"/>
  <c r="R18" i="31"/>
  <c r="R19" i="31"/>
  <c r="R20" i="31"/>
  <c r="R21" i="31"/>
  <c r="R22" i="31"/>
  <c r="R23" i="31"/>
  <c r="R24" i="31"/>
  <c r="R25" i="31"/>
  <c r="R26" i="31"/>
  <c r="R27" i="31"/>
  <c r="R28" i="31"/>
  <c r="R29" i="31"/>
  <c r="R30" i="31"/>
  <c r="R31" i="31"/>
  <c r="R32" i="31"/>
  <c r="R7" i="31"/>
  <c r="U7" i="22"/>
  <c r="U8" i="22"/>
  <c r="U9" i="22"/>
  <c r="U10" i="22"/>
  <c r="U11" i="22"/>
  <c r="U12" i="22"/>
  <c r="U13" i="22"/>
  <c r="U14" i="22"/>
  <c r="U15" i="22"/>
  <c r="U16" i="22"/>
  <c r="U17" i="22"/>
  <c r="U18" i="22"/>
  <c r="U19" i="22"/>
  <c r="U20" i="22"/>
  <c r="U21" i="22"/>
  <c r="U22" i="22"/>
  <c r="U23" i="22"/>
  <c r="U24" i="22"/>
  <c r="U25" i="22"/>
  <c r="U26" i="22"/>
  <c r="U27" i="22"/>
  <c r="U28" i="22"/>
  <c r="U29" i="22"/>
  <c r="U30" i="22"/>
  <c r="U31" i="22"/>
  <c r="U6" i="22"/>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6" i="7"/>
  <c r="D37" i="7"/>
  <c r="D38" i="7"/>
  <c r="D39" i="7"/>
  <c r="D40" i="7"/>
  <c r="D41" i="7"/>
  <c r="D42" i="7"/>
  <c r="D43" i="7"/>
  <c r="D44" i="7"/>
  <c r="D45" i="7"/>
  <c r="D35" i="7"/>
  <c r="Y7" i="22"/>
  <c r="T7" i="22" s="1"/>
  <c r="W7" i="22"/>
  <c r="Y8" i="22"/>
  <c r="W8" i="22"/>
  <c r="T8" i="22" s="1"/>
  <c r="Y9" i="22"/>
  <c r="T9" i="22" s="1"/>
  <c r="W9" i="22"/>
  <c r="Y10" i="22"/>
  <c r="W10" i="22"/>
  <c r="Y11" i="22"/>
  <c r="W11" i="22"/>
  <c r="Y12" i="22"/>
  <c r="W12" i="22"/>
  <c r="Y13" i="22"/>
  <c r="T13" i="22" s="1"/>
  <c r="W13" i="22"/>
  <c r="Y14" i="22"/>
  <c r="W14" i="22"/>
  <c r="Y15" i="22"/>
  <c r="W15" i="22"/>
  <c r="Y16" i="22"/>
  <c r="W16" i="22"/>
  <c r="Y17" i="22"/>
  <c r="W17" i="22"/>
  <c r="T17" i="22"/>
  <c r="Y18" i="22"/>
  <c r="W18" i="22"/>
  <c r="Y19" i="22"/>
  <c r="W19" i="22"/>
  <c r="Y20" i="22"/>
  <c r="T20" i="22" s="1"/>
  <c r="W20" i="22"/>
  <c r="Y21" i="22"/>
  <c r="W21" i="22"/>
  <c r="Y22" i="22"/>
  <c r="W22" i="22"/>
  <c r="Y23" i="22"/>
  <c r="W23" i="22"/>
  <c r="Y24" i="22"/>
  <c r="W24" i="22"/>
  <c r="Y25" i="22"/>
  <c r="W25" i="22"/>
  <c r="Y26" i="22"/>
  <c r="W26" i="22"/>
  <c r="Y27" i="22"/>
  <c r="W27" i="22"/>
  <c r="Y28" i="22"/>
  <c r="W28" i="22"/>
  <c r="Y29" i="22"/>
  <c r="T29" i="22" s="1"/>
  <c r="W29" i="22"/>
  <c r="Y30" i="22"/>
  <c r="W30" i="22"/>
  <c r="Y31" i="22"/>
  <c r="W31" i="22"/>
  <c r="Y6" i="22"/>
  <c r="W6" i="22"/>
  <c r="X6" i="22"/>
  <c r="Z6" i="22"/>
  <c r="AA6" i="22"/>
  <c r="AB6" i="22"/>
  <c r="AC6" i="22"/>
  <c r="AD6" i="22"/>
  <c r="AE6" i="22"/>
  <c r="AF6" i="22"/>
  <c r="AG6" i="22"/>
  <c r="AH6" i="22"/>
  <c r="AI6" i="22"/>
  <c r="AJ6" i="22"/>
  <c r="AK6" i="22"/>
  <c r="AL6" i="22"/>
  <c r="X7" i="22"/>
  <c r="Z7" i="22"/>
  <c r="AA7" i="22"/>
  <c r="AB7" i="22"/>
  <c r="AC7" i="22"/>
  <c r="AD7" i="22"/>
  <c r="AE7" i="22"/>
  <c r="AF7" i="22"/>
  <c r="AG7" i="22"/>
  <c r="AH7" i="22"/>
  <c r="AI7" i="22"/>
  <c r="AJ7" i="22"/>
  <c r="AK7" i="22"/>
  <c r="AL7" i="22"/>
  <c r="X8" i="22"/>
  <c r="Z8" i="22"/>
  <c r="AA8" i="22"/>
  <c r="AB8" i="22"/>
  <c r="AC8" i="22"/>
  <c r="AD8" i="22"/>
  <c r="AE8" i="22"/>
  <c r="AF8" i="22"/>
  <c r="AG8" i="22"/>
  <c r="AH8" i="22"/>
  <c r="AI8" i="22"/>
  <c r="AJ8" i="22"/>
  <c r="AK8" i="22"/>
  <c r="AL8" i="22"/>
  <c r="X9" i="22"/>
  <c r="Z9" i="22"/>
  <c r="AA9" i="22"/>
  <c r="AB9" i="22"/>
  <c r="AC9" i="22"/>
  <c r="AD9" i="22"/>
  <c r="AE9" i="22"/>
  <c r="AF9" i="22"/>
  <c r="AG9" i="22"/>
  <c r="AH9" i="22"/>
  <c r="AI9" i="22"/>
  <c r="AJ9" i="22"/>
  <c r="AK9" i="22"/>
  <c r="AL9" i="22"/>
  <c r="X10" i="22"/>
  <c r="Z10" i="22"/>
  <c r="AA10" i="22"/>
  <c r="AB10" i="22"/>
  <c r="AC10" i="22"/>
  <c r="AD10" i="22"/>
  <c r="AE10" i="22"/>
  <c r="AF10" i="22"/>
  <c r="AG10" i="22"/>
  <c r="AH10" i="22"/>
  <c r="AI10" i="22"/>
  <c r="AJ10" i="22"/>
  <c r="AK10" i="22"/>
  <c r="AL10" i="22"/>
  <c r="X11" i="22"/>
  <c r="Z11" i="22"/>
  <c r="AA11" i="22"/>
  <c r="AB11" i="22"/>
  <c r="AC11" i="22"/>
  <c r="AD11" i="22"/>
  <c r="AE11" i="22"/>
  <c r="AF11" i="22"/>
  <c r="AG11" i="22"/>
  <c r="AH11" i="22"/>
  <c r="AI11" i="22"/>
  <c r="AJ11" i="22"/>
  <c r="AK11" i="22"/>
  <c r="AL11" i="22"/>
  <c r="X12" i="22"/>
  <c r="Z12" i="22"/>
  <c r="AA12" i="22"/>
  <c r="AB12" i="22"/>
  <c r="AC12" i="22"/>
  <c r="AD12" i="22"/>
  <c r="AE12" i="22"/>
  <c r="AF12" i="22"/>
  <c r="AG12" i="22"/>
  <c r="AH12" i="22"/>
  <c r="AI12" i="22"/>
  <c r="AJ12" i="22"/>
  <c r="AK12" i="22"/>
  <c r="AL12" i="22"/>
  <c r="X13" i="22"/>
  <c r="Z13" i="22"/>
  <c r="AA13" i="22"/>
  <c r="AB13" i="22"/>
  <c r="AC13" i="22"/>
  <c r="AD13" i="22"/>
  <c r="AE13" i="22"/>
  <c r="AF13" i="22"/>
  <c r="AG13" i="22"/>
  <c r="AH13" i="22"/>
  <c r="AI13" i="22"/>
  <c r="AJ13" i="22"/>
  <c r="AK13" i="22"/>
  <c r="AL13" i="22"/>
  <c r="X14" i="22"/>
  <c r="Z14" i="22"/>
  <c r="AA14" i="22"/>
  <c r="AB14" i="22"/>
  <c r="AC14" i="22"/>
  <c r="AD14" i="22"/>
  <c r="AE14" i="22"/>
  <c r="AF14" i="22"/>
  <c r="AG14" i="22"/>
  <c r="AH14" i="22"/>
  <c r="AI14" i="22"/>
  <c r="AJ14" i="22"/>
  <c r="AK14" i="22"/>
  <c r="AL14" i="22"/>
  <c r="X15" i="22"/>
  <c r="Z15" i="22"/>
  <c r="AA15" i="22"/>
  <c r="AB15" i="22"/>
  <c r="AC15" i="22"/>
  <c r="AD15" i="22"/>
  <c r="AE15" i="22"/>
  <c r="AF15" i="22"/>
  <c r="AG15" i="22"/>
  <c r="AH15" i="22"/>
  <c r="AI15" i="22"/>
  <c r="AJ15" i="22"/>
  <c r="AK15" i="22"/>
  <c r="AL15" i="22"/>
  <c r="X16" i="22"/>
  <c r="Z16" i="22"/>
  <c r="AA16" i="22"/>
  <c r="AB16" i="22"/>
  <c r="AC16" i="22"/>
  <c r="AD16" i="22"/>
  <c r="AE16" i="22"/>
  <c r="AF16" i="22"/>
  <c r="AG16" i="22"/>
  <c r="AH16" i="22"/>
  <c r="AI16" i="22"/>
  <c r="AJ16" i="22"/>
  <c r="AK16" i="22"/>
  <c r="AL16" i="22"/>
  <c r="X17" i="22"/>
  <c r="Z17" i="22"/>
  <c r="AA17" i="22"/>
  <c r="AB17" i="22"/>
  <c r="AC17" i="22"/>
  <c r="AD17" i="22"/>
  <c r="AE17" i="22"/>
  <c r="AF17" i="22"/>
  <c r="AG17" i="22"/>
  <c r="AH17" i="22"/>
  <c r="AI17" i="22"/>
  <c r="AJ17" i="22"/>
  <c r="AK17" i="22"/>
  <c r="AL17" i="22"/>
  <c r="X18" i="22"/>
  <c r="Z18" i="22"/>
  <c r="AA18" i="22"/>
  <c r="AB18" i="22"/>
  <c r="AC18" i="22"/>
  <c r="AD18" i="22"/>
  <c r="AE18" i="22"/>
  <c r="AF18" i="22"/>
  <c r="AG18" i="22"/>
  <c r="AH18" i="22"/>
  <c r="AI18" i="22"/>
  <c r="AJ18" i="22"/>
  <c r="AK18" i="22"/>
  <c r="AL18" i="22"/>
  <c r="X19" i="22"/>
  <c r="Z19" i="22"/>
  <c r="AA19" i="22"/>
  <c r="AB19" i="22"/>
  <c r="AC19" i="22"/>
  <c r="AD19" i="22"/>
  <c r="AE19" i="22"/>
  <c r="AF19" i="22"/>
  <c r="AG19" i="22"/>
  <c r="AH19" i="22"/>
  <c r="AI19" i="22"/>
  <c r="AJ19" i="22"/>
  <c r="AK19" i="22"/>
  <c r="AL19" i="22"/>
  <c r="X20" i="22"/>
  <c r="Z20" i="22"/>
  <c r="AA20" i="22"/>
  <c r="AB20" i="22"/>
  <c r="AC20" i="22"/>
  <c r="AD20" i="22"/>
  <c r="AE20" i="22"/>
  <c r="AF20" i="22"/>
  <c r="AG20" i="22"/>
  <c r="AH20" i="22"/>
  <c r="AI20" i="22"/>
  <c r="AJ20" i="22"/>
  <c r="AK20" i="22"/>
  <c r="AL20" i="22"/>
  <c r="X21" i="22"/>
  <c r="Z21" i="22"/>
  <c r="AA21" i="22"/>
  <c r="AB21" i="22"/>
  <c r="AC21" i="22"/>
  <c r="AD21" i="22"/>
  <c r="AE21" i="22"/>
  <c r="AF21" i="22"/>
  <c r="AG21" i="22"/>
  <c r="AH21" i="22"/>
  <c r="AI21" i="22"/>
  <c r="AJ21" i="22"/>
  <c r="AK21" i="22"/>
  <c r="AL21" i="22"/>
  <c r="X22" i="22"/>
  <c r="Z22" i="22"/>
  <c r="AA22" i="22"/>
  <c r="AB22" i="22"/>
  <c r="AC22" i="22"/>
  <c r="AD22" i="22"/>
  <c r="AE22" i="22"/>
  <c r="AF22" i="22"/>
  <c r="AG22" i="22"/>
  <c r="AH22" i="22"/>
  <c r="AI22" i="22"/>
  <c r="AJ22" i="22"/>
  <c r="AK22" i="22"/>
  <c r="AL22" i="22"/>
  <c r="X23" i="22"/>
  <c r="Z23" i="22"/>
  <c r="AA23" i="22"/>
  <c r="AB23" i="22"/>
  <c r="AC23" i="22"/>
  <c r="AD23" i="22"/>
  <c r="AE23" i="22"/>
  <c r="AF23" i="22"/>
  <c r="AG23" i="22"/>
  <c r="AH23" i="22"/>
  <c r="AI23" i="22"/>
  <c r="AJ23" i="22"/>
  <c r="AK23" i="22"/>
  <c r="AL23" i="22"/>
  <c r="X24" i="22"/>
  <c r="Z24" i="22"/>
  <c r="AA24" i="22"/>
  <c r="AB24" i="22"/>
  <c r="AC24" i="22"/>
  <c r="AD24" i="22"/>
  <c r="AE24" i="22"/>
  <c r="AF24" i="22"/>
  <c r="AG24" i="22"/>
  <c r="AH24" i="22"/>
  <c r="AI24" i="22"/>
  <c r="AJ24" i="22"/>
  <c r="AK24" i="22"/>
  <c r="AL24" i="22"/>
  <c r="X25" i="22"/>
  <c r="Z25" i="22"/>
  <c r="AA25" i="22"/>
  <c r="AB25" i="22"/>
  <c r="AC25" i="22"/>
  <c r="AD25" i="22"/>
  <c r="AE25" i="22"/>
  <c r="AF25" i="22"/>
  <c r="AG25" i="22"/>
  <c r="AH25" i="22"/>
  <c r="AI25" i="22"/>
  <c r="AJ25" i="22"/>
  <c r="AK25" i="22"/>
  <c r="AL25" i="22"/>
  <c r="X26" i="22"/>
  <c r="Z26" i="22"/>
  <c r="AA26" i="22"/>
  <c r="AB26" i="22"/>
  <c r="AC26" i="22"/>
  <c r="AD26" i="22"/>
  <c r="AE26" i="22"/>
  <c r="AF26" i="22"/>
  <c r="AG26" i="22"/>
  <c r="AH26" i="22"/>
  <c r="AI26" i="22"/>
  <c r="AJ26" i="22"/>
  <c r="AK26" i="22"/>
  <c r="AL26" i="22"/>
  <c r="X27" i="22"/>
  <c r="Z27" i="22"/>
  <c r="AA27" i="22"/>
  <c r="AB27" i="22"/>
  <c r="AC27" i="22"/>
  <c r="AD27" i="22"/>
  <c r="AE27" i="22"/>
  <c r="AF27" i="22"/>
  <c r="AG27" i="22"/>
  <c r="AH27" i="22"/>
  <c r="AI27" i="22"/>
  <c r="AJ27" i="22"/>
  <c r="AK27" i="22"/>
  <c r="AL27" i="22"/>
  <c r="X28" i="22"/>
  <c r="Z28" i="22"/>
  <c r="AA28" i="22"/>
  <c r="AB28" i="22"/>
  <c r="AC28" i="22"/>
  <c r="AD28" i="22"/>
  <c r="AE28" i="22"/>
  <c r="AF28" i="22"/>
  <c r="AG28" i="22"/>
  <c r="AH28" i="22"/>
  <c r="AI28" i="22"/>
  <c r="AJ28" i="22"/>
  <c r="AK28" i="22"/>
  <c r="AL28" i="22"/>
  <c r="X29" i="22"/>
  <c r="Z29" i="22"/>
  <c r="AA29" i="22"/>
  <c r="AB29" i="22"/>
  <c r="AC29" i="22"/>
  <c r="AD29" i="22"/>
  <c r="AE29" i="22"/>
  <c r="AF29" i="22"/>
  <c r="AG29" i="22"/>
  <c r="AH29" i="22"/>
  <c r="AI29" i="22"/>
  <c r="AJ29" i="22"/>
  <c r="AK29" i="22"/>
  <c r="AL29" i="22"/>
  <c r="X30" i="22"/>
  <c r="Z30" i="22"/>
  <c r="AA30" i="22"/>
  <c r="AB30" i="22"/>
  <c r="AC30" i="22"/>
  <c r="AD30" i="22"/>
  <c r="AE30" i="22"/>
  <c r="AF30" i="22"/>
  <c r="AG30" i="22"/>
  <c r="AH30" i="22"/>
  <c r="AI30" i="22"/>
  <c r="AJ30" i="22"/>
  <c r="AK30" i="22"/>
  <c r="AL30" i="22"/>
  <c r="X31" i="22"/>
  <c r="Z31" i="22"/>
  <c r="AA31" i="22"/>
  <c r="AB31" i="22"/>
  <c r="AC31" i="22"/>
  <c r="AD31" i="22"/>
  <c r="AE31" i="22"/>
  <c r="AF31" i="22"/>
  <c r="AG31" i="22"/>
  <c r="AH31" i="22"/>
  <c r="AI31" i="22"/>
  <c r="AJ31" i="22"/>
  <c r="AK31" i="22"/>
  <c r="AL31" i="22"/>
  <c r="R5" i="23"/>
  <c r="R30" i="23"/>
  <c r="R29" i="23"/>
  <c r="R28" i="23"/>
  <c r="R27" i="23"/>
  <c r="R26" i="23"/>
  <c r="R25" i="23"/>
  <c r="R24" i="23"/>
  <c r="R23" i="23"/>
  <c r="R22" i="23"/>
  <c r="R21" i="23"/>
  <c r="R20" i="23"/>
  <c r="R19" i="23"/>
  <c r="R18" i="23"/>
  <c r="R17" i="23"/>
  <c r="R16" i="23"/>
  <c r="R15" i="23"/>
  <c r="R14" i="23"/>
  <c r="R13" i="23"/>
  <c r="R12" i="23"/>
  <c r="R11" i="23"/>
  <c r="R10" i="23"/>
  <c r="R9" i="23"/>
  <c r="R8" i="23"/>
  <c r="R7" i="23"/>
  <c r="R6" i="2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7" i="3"/>
  <c r="M11" i="24"/>
  <c r="M12" i="24"/>
  <c r="M13" i="24"/>
  <c r="M14" i="24"/>
  <c r="M15" i="24"/>
  <c r="M16" i="24"/>
  <c r="M17" i="24"/>
  <c r="M18" i="24"/>
  <c r="M19" i="24"/>
  <c r="M20" i="24"/>
  <c r="M21" i="24"/>
  <c r="M22" i="24"/>
  <c r="M23" i="24"/>
  <c r="M24" i="24"/>
  <c r="M25" i="24"/>
  <c r="M26" i="24"/>
  <c r="M27" i="24"/>
  <c r="M28" i="24"/>
  <c r="M29" i="24"/>
  <c r="M30" i="24"/>
  <c r="M31" i="24"/>
  <c r="M32" i="24"/>
  <c r="M10" i="24"/>
  <c r="L11" i="24"/>
  <c r="L12" i="24"/>
  <c r="L13" i="24"/>
  <c r="L14" i="24"/>
  <c r="L15" i="24"/>
  <c r="L16" i="24"/>
  <c r="L17" i="24"/>
  <c r="L18" i="24"/>
  <c r="L19" i="24"/>
  <c r="L20" i="24"/>
  <c r="L21" i="24"/>
  <c r="L22" i="24"/>
  <c r="L23" i="24"/>
  <c r="L24" i="24"/>
  <c r="L25" i="24"/>
  <c r="L26" i="24"/>
  <c r="L27" i="24"/>
  <c r="L28" i="24"/>
  <c r="L29" i="24"/>
  <c r="L30" i="24"/>
  <c r="L31" i="24"/>
  <c r="L32" i="24"/>
  <c r="L10" i="24"/>
  <c r="K9" i="24"/>
  <c r="K10" i="24"/>
  <c r="K11" i="24"/>
  <c r="K12" i="24"/>
  <c r="K13" i="24"/>
  <c r="K14" i="24"/>
  <c r="K15" i="24"/>
  <c r="K16" i="24"/>
  <c r="K17" i="24"/>
  <c r="K18" i="24"/>
  <c r="K19" i="24"/>
  <c r="K20" i="24"/>
  <c r="K21" i="24"/>
  <c r="K22" i="24"/>
  <c r="K23" i="24"/>
  <c r="K24" i="24"/>
  <c r="K25" i="24"/>
  <c r="K26" i="24"/>
  <c r="K27" i="24"/>
  <c r="K28" i="24"/>
  <c r="K29" i="24"/>
  <c r="K30" i="24"/>
  <c r="K31" i="24"/>
  <c r="K32" i="24"/>
  <c r="K8" i="24"/>
  <c r="J11" i="24"/>
  <c r="J12" i="24"/>
  <c r="J13" i="24"/>
  <c r="J14" i="24"/>
  <c r="J15" i="24"/>
  <c r="J16" i="24"/>
  <c r="J17" i="24"/>
  <c r="J18" i="24"/>
  <c r="J19" i="24"/>
  <c r="J20" i="24"/>
  <c r="J21" i="24"/>
  <c r="J22" i="24"/>
  <c r="J23" i="24"/>
  <c r="J24" i="24"/>
  <c r="J25" i="24"/>
  <c r="J26" i="24"/>
  <c r="J27" i="24"/>
  <c r="J28" i="24"/>
  <c r="J29" i="24"/>
  <c r="J30" i="24"/>
  <c r="J31" i="24"/>
  <c r="J32" i="24"/>
  <c r="J10" i="24"/>
  <c r="I11" i="24"/>
  <c r="I12" i="24"/>
  <c r="I13" i="24"/>
  <c r="I14" i="24"/>
  <c r="I15" i="24"/>
  <c r="I16" i="24"/>
  <c r="I17" i="24"/>
  <c r="I18" i="24"/>
  <c r="I19" i="24"/>
  <c r="I20" i="24"/>
  <c r="I21" i="24"/>
  <c r="I22" i="24"/>
  <c r="I23" i="24"/>
  <c r="I24" i="24"/>
  <c r="I25" i="24"/>
  <c r="I26" i="24"/>
  <c r="I27" i="24"/>
  <c r="I28" i="24"/>
  <c r="I29" i="24"/>
  <c r="I30" i="24"/>
  <c r="I31" i="24"/>
  <c r="I32" i="24"/>
  <c r="I10" i="24"/>
  <c r="H9" i="24"/>
  <c r="H10" i="24"/>
  <c r="H11" i="24"/>
  <c r="H12" i="24"/>
  <c r="H13" i="24"/>
  <c r="H14" i="24"/>
  <c r="H15" i="24"/>
  <c r="H16" i="24"/>
  <c r="H17" i="24"/>
  <c r="H18" i="24"/>
  <c r="H19" i="24"/>
  <c r="H20" i="24"/>
  <c r="H21" i="24"/>
  <c r="H22" i="24"/>
  <c r="H23" i="24"/>
  <c r="H24" i="24"/>
  <c r="H25" i="24"/>
  <c r="H26" i="24"/>
  <c r="H27" i="24"/>
  <c r="H28" i="24"/>
  <c r="H29" i="24"/>
  <c r="H30" i="24"/>
  <c r="H31" i="24"/>
  <c r="H32" i="24"/>
  <c r="H8" i="24"/>
  <c r="F8" i="6"/>
  <c r="F9" i="6"/>
  <c r="F10" i="6"/>
  <c r="F11" i="6"/>
  <c r="F12" i="6"/>
  <c r="F13" i="6"/>
  <c r="F14" i="6"/>
  <c r="F15" i="6"/>
  <c r="F16" i="6"/>
  <c r="F17" i="6"/>
  <c r="F18" i="6"/>
  <c r="F19" i="6"/>
  <c r="F20" i="6"/>
  <c r="F21" i="6"/>
  <c r="F22" i="6"/>
  <c r="F23" i="6"/>
  <c r="F24" i="6"/>
  <c r="F25" i="6"/>
  <c r="F26" i="6"/>
  <c r="F27" i="6"/>
  <c r="F28" i="6"/>
  <c r="F29" i="6"/>
  <c r="F30" i="6"/>
  <c r="F31" i="6"/>
  <c r="F32" i="6"/>
  <c r="F33" i="6"/>
  <c r="F34" i="6"/>
  <c r="F7" i="6"/>
  <c r="D17" i="5"/>
  <c r="D18" i="5"/>
  <c r="D19" i="5"/>
  <c r="D20" i="5"/>
  <c r="D21" i="5"/>
  <c r="D22" i="5"/>
  <c r="D23" i="5"/>
  <c r="D24" i="5"/>
  <c r="D25" i="5"/>
  <c r="D26" i="5"/>
  <c r="D27" i="5"/>
  <c r="D28" i="5"/>
  <c r="D29" i="5"/>
  <c r="D30" i="5"/>
  <c r="D31" i="5"/>
  <c r="D32" i="5"/>
  <c r="D33" i="5"/>
  <c r="D34" i="5"/>
  <c r="D35" i="5"/>
  <c r="D36" i="5"/>
  <c r="D16" i="5"/>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6" i="28"/>
  <c r="C34" i="28" s="1"/>
  <c r="B7" i="28"/>
  <c r="B8" i="28"/>
  <c r="B9" i="28"/>
  <c r="B10" i="28"/>
  <c r="B11" i="28"/>
  <c r="B12" i="28"/>
  <c r="B13" i="28"/>
  <c r="B14" i="28"/>
  <c r="B15" i="28"/>
  <c r="B16" i="28"/>
  <c r="B17" i="28"/>
  <c r="B18" i="28"/>
  <c r="B19" i="28"/>
  <c r="B20" i="28"/>
  <c r="B21" i="28"/>
  <c r="B22" i="28"/>
  <c r="B23" i="28"/>
  <c r="B24" i="28"/>
  <c r="B25" i="28"/>
  <c r="B26" i="28"/>
  <c r="B27" i="28"/>
  <c r="B28" i="28"/>
  <c r="B29" i="28"/>
  <c r="B30" i="28"/>
  <c r="B31" i="28"/>
  <c r="B32" i="28"/>
  <c r="B33" i="28"/>
  <c r="B6" i="28"/>
  <c r="B34" i="28" s="1"/>
  <c r="D38" i="4"/>
  <c r="F38" i="4"/>
  <c r="D15" i="5"/>
  <c r="D14" i="5"/>
  <c r="DS29" i="27"/>
  <c r="DR29" i="27"/>
  <c r="DQ29" i="27"/>
  <c r="DP29" i="27"/>
  <c r="DO29" i="27"/>
  <c r="DN29" i="27"/>
  <c r="DM29" i="27"/>
  <c r="DL29" i="27"/>
  <c r="DK29" i="27"/>
  <c r="DJ29" i="27"/>
  <c r="DI29" i="27"/>
  <c r="DH29" i="27"/>
  <c r="DG29" i="27"/>
  <c r="DF29" i="27"/>
  <c r="DE29" i="27"/>
  <c r="BF29" i="27"/>
  <c r="BE29" i="27"/>
  <c r="BD29" i="27"/>
  <c r="BC29" i="27"/>
  <c r="BB29" i="27"/>
  <c r="BA29" i="27"/>
  <c r="AZ29" i="27"/>
  <c r="AY29" i="27"/>
  <c r="AX29" i="27"/>
  <c r="AW29" i="27"/>
  <c r="AV29" i="27"/>
  <c r="AU29" i="27"/>
  <c r="AT29" i="27"/>
  <c r="O29" i="27"/>
  <c r="N29" i="27"/>
  <c r="E29" i="27"/>
  <c r="DS28" i="27"/>
  <c r="DR28" i="27"/>
  <c r="DQ28" i="27"/>
  <c r="DP28" i="27"/>
  <c r="DO28" i="27"/>
  <c r="DN28" i="27"/>
  <c r="DM28" i="27"/>
  <c r="DL28" i="27"/>
  <c r="DK28" i="27"/>
  <c r="DJ28" i="27"/>
  <c r="DI28" i="27"/>
  <c r="DH28" i="27"/>
  <c r="DG28" i="27"/>
  <c r="DF28" i="27"/>
  <c r="DE28" i="27"/>
  <c r="BF28" i="27"/>
  <c r="BE28" i="27"/>
  <c r="BD28" i="27"/>
  <c r="BC28" i="27"/>
  <c r="BB28" i="27"/>
  <c r="BA28" i="27"/>
  <c r="AZ28" i="27"/>
  <c r="AY28" i="27"/>
  <c r="AX28" i="27"/>
  <c r="AW28" i="27"/>
  <c r="AV28" i="27"/>
  <c r="AU28" i="27"/>
  <c r="AT28" i="27"/>
  <c r="O28" i="27"/>
  <c r="N28" i="27"/>
  <c r="E28" i="27"/>
  <c r="DS27" i="27"/>
  <c r="DR27" i="27"/>
  <c r="DQ27" i="27"/>
  <c r="DP27" i="27"/>
  <c r="DO27" i="27"/>
  <c r="DN27" i="27"/>
  <c r="DM27" i="27"/>
  <c r="DL27" i="27"/>
  <c r="DK27" i="27"/>
  <c r="DJ27" i="27"/>
  <c r="DI27" i="27"/>
  <c r="DH27" i="27"/>
  <c r="DG27" i="27"/>
  <c r="DF27" i="27"/>
  <c r="DE27" i="27"/>
  <c r="BF27" i="27"/>
  <c r="BE27" i="27"/>
  <c r="BD27" i="27"/>
  <c r="BC27" i="27"/>
  <c r="BB27" i="27"/>
  <c r="BA27" i="27"/>
  <c r="AZ27" i="27"/>
  <c r="AY27" i="27"/>
  <c r="AX27" i="27"/>
  <c r="AW27" i="27"/>
  <c r="AV27" i="27"/>
  <c r="AU27" i="27"/>
  <c r="AT27" i="27"/>
  <c r="O27" i="27"/>
  <c r="N27" i="27"/>
  <c r="E27" i="27"/>
  <c r="DS26" i="27"/>
  <c r="DR26" i="27"/>
  <c r="DQ26" i="27"/>
  <c r="DP26" i="27"/>
  <c r="DO26" i="27"/>
  <c r="DN26" i="27"/>
  <c r="DM26" i="27"/>
  <c r="DL26" i="27"/>
  <c r="DK26" i="27"/>
  <c r="DJ26" i="27"/>
  <c r="DI26" i="27"/>
  <c r="DH26" i="27"/>
  <c r="DG26" i="27"/>
  <c r="DF26" i="27"/>
  <c r="DE26" i="27"/>
  <c r="BF26" i="27"/>
  <c r="BE26" i="27"/>
  <c r="BD26" i="27"/>
  <c r="BC26" i="27"/>
  <c r="BB26" i="27"/>
  <c r="BA26" i="27"/>
  <c r="AZ26" i="27"/>
  <c r="AY26" i="27"/>
  <c r="AX26" i="27"/>
  <c r="AW26" i="27"/>
  <c r="AV26" i="27"/>
  <c r="AU26" i="27"/>
  <c r="AT26" i="27"/>
  <c r="O26" i="27"/>
  <c r="N26" i="27"/>
  <c r="E26" i="27"/>
  <c r="DS25" i="27"/>
  <c r="DR25" i="27"/>
  <c r="DQ25" i="27"/>
  <c r="DP25" i="27"/>
  <c r="DO25" i="27"/>
  <c r="DN25" i="27"/>
  <c r="DM25" i="27"/>
  <c r="DL25" i="27"/>
  <c r="DK25" i="27"/>
  <c r="DJ25" i="27"/>
  <c r="DI25" i="27"/>
  <c r="DH25" i="27"/>
  <c r="DG25" i="27"/>
  <c r="DF25" i="27"/>
  <c r="DE25" i="27"/>
  <c r="BF25" i="27"/>
  <c r="BE25" i="27"/>
  <c r="BD25" i="27"/>
  <c r="BC25" i="27"/>
  <c r="BB25" i="27"/>
  <c r="BA25" i="27"/>
  <c r="AZ25" i="27"/>
  <c r="AY25" i="27"/>
  <c r="AX25" i="27"/>
  <c r="AW25" i="27"/>
  <c r="AV25" i="27"/>
  <c r="AU25" i="27"/>
  <c r="AT25" i="27"/>
  <c r="O25" i="27"/>
  <c r="N25" i="27"/>
  <c r="E25" i="27"/>
  <c r="DS24" i="27"/>
  <c r="DR24" i="27"/>
  <c r="DQ24" i="27"/>
  <c r="DP24" i="27"/>
  <c r="DO24" i="27"/>
  <c r="DN24" i="27"/>
  <c r="DM24" i="27"/>
  <c r="DL24" i="27"/>
  <c r="DK24" i="27"/>
  <c r="DJ24" i="27"/>
  <c r="DI24" i="27"/>
  <c r="DH24" i="27"/>
  <c r="DG24" i="27"/>
  <c r="DF24" i="27"/>
  <c r="DE24" i="27"/>
  <c r="BF24" i="27"/>
  <c r="BE24" i="27"/>
  <c r="BD24" i="27"/>
  <c r="BC24" i="27"/>
  <c r="BB24" i="27"/>
  <c r="BA24" i="27"/>
  <c r="AZ24" i="27"/>
  <c r="AY24" i="27"/>
  <c r="AX24" i="27"/>
  <c r="AW24" i="27"/>
  <c r="AV24" i="27"/>
  <c r="AU24" i="27"/>
  <c r="AT24" i="27"/>
  <c r="O24" i="27"/>
  <c r="N24" i="27"/>
  <c r="E24" i="27"/>
  <c r="DS23" i="27"/>
  <c r="DR23" i="27"/>
  <c r="DQ23" i="27"/>
  <c r="DP23" i="27"/>
  <c r="DO23" i="27"/>
  <c r="DN23" i="27"/>
  <c r="DM23" i="27"/>
  <c r="DL23" i="27"/>
  <c r="DK23" i="27"/>
  <c r="DJ23" i="27"/>
  <c r="DI23" i="27"/>
  <c r="DH23" i="27"/>
  <c r="DG23" i="27"/>
  <c r="DF23" i="27"/>
  <c r="DE23" i="27"/>
  <c r="BF23" i="27"/>
  <c r="BE23" i="27"/>
  <c r="BD23" i="27"/>
  <c r="BC23" i="27"/>
  <c r="BB23" i="27"/>
  <c r="BA23" i="27"/>
  <c r="AZ23" i="27"/>
  <c r="AY23" i="27"/>
  <c r="AX23" i="27"/>
  <c r="AW23" i="27"/>
  <c r="AV23" i="27"/>
  <c r="AU23" i="27"/>
  <c r="AT23" i="27"/>
  <c r="O23" i="27"/>
  <c r="N23" i="27"/>
  <c r="E23" i="27"/>
  <c r="DS22" i="27"/>
  <c r="DR22" i="27"/>
  <c r="DQ22" i="27"/>
  <c r="DP22" i="27"/>
  <c r="DO22" i="27"/>
  <c r="DN22" i="27"/>
  <c r="DM22" i="27"/>
  <c r="DL22" i="27"/>
  <c r="DK22" i="27"/>
  <c r="DJ22" i="27"/>
  <c r="DI22" i="27"/>
  <c r="DH22" i="27"/>
  <c r="DG22" i="27"/>
  <c r="DF22" i="27"/>
  <c r="DE22" i="27"/>
  <c r="BF22" i="27"/>
  <c r="BE22" i="27"/>
  <c r="BD22" i="27"/>
  <c r="BC22" i="27"/>
  <c r="BB22" i="27"/>
  <c r="BA22" i="27"/>
  <c r="AZ22" i="27"/>
  <c r="AY22" i="27"/>
  <c r="AX22" i="27"/>
  <c r="AW22" i="27"/>
  <c r="AV22" i="27"/>
  <c r="AU22" i="27"/>
  <c r="AT22" i="27"/>
  <c r="O22" i="27"/>
  <c r="N22" i="27"/>
  <c r="E22" i="27"/>
  <c r="DS21" i="27"/>
  <c r="DR21" i="27"/>
  <c r="DQ21" i="27"/>
  <c r="DP21" i="27"/>
  <c r="DO21" i="27"/>
  <c r="DN21" i="27"/>
  <c r="DM21" i="27"/>
  <c r="DL21" i="27"/>
  <c r="DK21" i="27"/>
  <c r="DJ21" i="27"/>
  <c r="DI21" i="27"/>
  <c r="DH21" i="27"/>
  <c r="DG21" i="27"/>
  <c r="DF21" i="27"/>
  <c r="DE21" i="27"/>
  <c r="BF21" i="27"/>
  <c r="BE21" i="27"/>
  <c r="BD21" i="27"/>
  <c r="BC21" i="27"/>
  <c r="BB21" i="27"/>
  <c r="BA21" i="27"/>
  <c r="AZ21" i="27"/>
  <c r="AY21" i="27"/>
  <c r="AX21" i="27"/>
  <c r="AW21" i="27"/>
  <c r="AV21" i="27"/>
  <c r="AU21" i="27"/>
  <c r="AT21" i="27"/>
  <c r="O21" i="27"/>
  <c r="N21" i="27"/>
  <c r="E21" i="27"/>
  <c r="DS20" i="27"/>
  <c r="DR20" i="27"/>
  <c r="DQ20" i="27"/>
  <c r="DP20" i="27"/>
  <c r="DO20" i="27"/>
  <c r="DN20" i="27"/>
  <c r="DM20" i="27"/>
  <c r="DL20" i="27"/>
  <c r="DK20" i="27"/>
  <c r="DJ20" i="27"/>
  <c r="DI20" i="27"/>
  <c r="DH20" i="27"/>
  <c r="DG20" i="27"/>
  <c r="DF20" i="27"/>
  <c r="DE20" i="27"/>
  <c r="BF20" i="27"/>
  <c r="BE20" i="27"/>
  <c r="BD20" i="27"/>
  <c r="BC20" i="27"/>
  <c r="BB20" i="27"/>
  <c r="BA20" i="27"/>
  <c r="AZ20" i="27"/>
  <c r="AY20" i="27"/>
  <c r="AX20" i="27"/>
  <c r="AW20" i="27"/>
  <c r="AV20" i="27"/>
  <c r="AU20" i="27"/>
  <c r="AT20" i="27"/>
  <c r="O20" i="27"/>
  <c r="N20" i="27"/>
  <c r="E20" i="27"/>
  <c r="DS19" i="27"/>
  <c r="DR19" i="27"/>
  <c r="DQ19" i="27"/>
  <c r="DP19" i="27"/>
  <c r="DO19" i="27"/>
  <c r="DN19" i="27"/>
  <c r="DM19" i="27"/>
  <c r="DL19" i="27"/>
  <c r="DK19" i="27"/>
  <c r="DJ19" i="27"/>
  <c r="DI19" i="27"/>
  <c r="DH19" i="27"/>
  <c r="DG19" i="27"/>
  <c r="DF19" i="27"/>
  <c r="DE19" i="27"/>
  <c r="BF19" i="27"/>
  <c r="BE19" i="27"/>
  <c r="BD19" i="27"/>
  <c r="BC19" i="27"/>
  <c r="BB19" i="27"/>
  <c r="BA19" i="27"/>
  <c r="AZ19" i="27"/>
  <c r="AY19" i="27"/>
  <c r="AX19" i="27"/>
  <c r="AW19" i="27"/>
  <c r="AV19" i="27"/>
  <c r="AU19" i="27"/>
  <c r="AT19" i="27"/>
  <c r="O19" i="27"/>
  <c r="N19" i="27"/>
  <c r="E19" i="27"/>
  <c r="DS18" i="27"/>
  <c r="DR18" i="27"/>
  <c r="DQ18" i="27"/>
  <c r="DP18" i="27"/>
  <c r="DO18" i="27"/>
  <c r="DN18" i="27"/>
  <c r="DM18" i="27"/>
  <c r="DL18" i="27"/>
  <c r="DK18" i="27"/>
  <c r="DJ18" i="27"/>
  <c r="DI18" i="27"/>
  <c r="DH18" i="27"/>
  <c r="DG18" i="27"/>
  <c r="DF18" i="27"/>
  <c r="DE18" i="27"/>
  <c r="BF18" i="27"/>
  <c r="BE18" i="27"/>
  <c r="BD18" i="27"/>
  <c r="BC18" i="27"/>
  <c r="BB18" i="27"/>
  <c r="BA18" i="27"/>
  <c r="AZ18" i="27"/>
  <c r="AY18" i="27"/>
  <c r="AX18" i="27"/>
  <c r="AW18" i="27"/>
  <c r="AV18" i="27"/>
  <c r="AU18" i="27"/>
  <c r="AT18" i="27"/>
  <c r="O18" i="27"/>
  <c r="N18" i="27"/>
  <c r="E18" i="27"/>
  <c r="DS17" i="27"/>
  <c r="DR17" i="27"/>
  <c r="DQ17" i="27"/>
  <c r="DP17" i="27"/>
  <c r="DO17" i="27"/>
  <c r="DN17" i="27"/>
  <c r="DM17" i="27"/>
  <c r="DL17" i="27"/>
  <c r="DK17" i="27"/>
  <c r="DJ17" i="27"/>
  <c r="DI17" i="27"/>
  <c r="DH17" i="27"/>
  <c r="DG17" i="27"/>
  <c r="DF17" i="27"/>
  <c r="DE17" i="27"/>
  <c r="BF17" i="27"/>
  <c r="BE17" i="27"/>
  <c r="BD17" i="27"/>
  <c r="BC17" i="27"/>
  <c r="BB17" i="27"/>
  <c r="BA17" i="27"/>
  <c r="AZ17" i="27"/>
  <c r="AY17" i="27"/>
  <c r="AX17" i="27"/>
  <c r="AW17" i="27"/>
  <c r="AV17" i="27"/>
  <c r="AU17" i="27"/>
  <c r="AT17" i="27"/>
  <c r="O17" i="27"/>
  <c r="N17" i="27"/>
  <c r="E17" i="27"/>
  <c r="DS16" i="27"/>
  <c r="DR16" i="27"/>
  <c r="DQ16" i="27"/>
  <c r="DP16" i="27"/>
  <c r="DO16" i="27"/>
  <c r="DN16" i="27"/>
  <c r="DM16" i="27"/>
  <c r="DL16" i="27"/>
  <c r="DK16" i="27"/>
  <c r="DJ16" i="27"/>
  <c r="DI16" i="27"/>
  <c r="DH16" i="27"/>
  <c r="DG16" i="27"/>
  <c r="DF16" i="27"/>
  <c r="DE16" i="27"/>
  <c r="BF16" i="27"/>
  <c r="BE16" i="27"/>
  <c r="BD16" i="27"/>
  <c r="BC16" i="27"/>
  <c r="BB16" i="27"/>
  <c r="BA16" i="27"/>
  <c r="AZ16" i="27"/>
  <c r="AY16" i="27"/>
  <c r="AX16" i="27"/>
  <c r="AW16" i="27"/>
  <c r="AV16" i="27"/>
  <c r="AU16" i="27"/>
  <c r="AT16" i="27"/>
  <c r="O16" i="27"/>
  <c r="N16" i="27"/>
  <c r="E16" i="27"/>
  <c r="DS15" i="27"/>
  <c r="DR15" i="27"/>
  <c r="DQ15" i="27"/>
  <c r="DP15" i="27"/>
  <c r="DO15" i="27"/>
  <c r="DN15" i="27"/>
  <c r="DM15" i="27"/>
  <c r="DL15" i="27"/>
  <c r="DK15" i="27"/>
  <c r="DJ15" i="27"/>
  <c r="DI15" i="27"/>
  <c r="DH15" i="27"/>
  <c r="DG15" i="27"/>
  <c r="DF15" i="27"/>
  <c r="DE15" i="27"/>
  <c r="BF15" i="27"/>
  <c r="BE15" i="27"/>
  <c r="BD15" i="27"/>
  <c r="BC15" i="27"/>
  <c r="BB15" i="27"/>
  <c r="BA15" i="27"/>
  <c r="AZ15" i="27"/>
  <c r="AY15" i="27"/>
  <c r="AX15" i="27"/>
  <c r="AW15" i="27"/>
  <c r="AV15" i="27"/>
  <c r="AU15" i="27"/>
  <c r="AT15" i="27"/>
  <c r="O15" i="27"/>
  <c r="N15" i="27"/>
  <c r="E15" i="27"/>
  <c r="DS14" i="27"/>
  <c r="DR14" i="27"/>
  <c r="DQ14" i="27"/>
  <c r="DP14" i="27"/>
  <c r="DO14" i="27"/>
  <c r="DN14" i="27"/>
  <c r="DM14" i="27"/>
  <c r="DL14" i="27"/>
  <c r="DK14" i="27"/>
  <c r="DJ14" i="27"/>
  <c r="DI14" i="27"/>
  <c r="DH14" i="27"/>
  <c r="DG14" i="27"/>
  <c r="DF14" i="27"/>
  <c r="DE14" i="27"/>
  <c r="BF14" i="27"/>
  <c r="BE14" i="27"/>
  <c r="BD14" i="27"/>
  <c r="BC14" i="27"/>
  <c r="BB14" i="27"/>
  <c r="BA14" i="27"/>
  <c r="AZ14" i="27"/>
  <c r="AY14" i="27"/>
  <c r="AX14" i="27"/>
  <c r="AW14" i="27"/>
  <c r="AV14" i="27"/>
  <c r="AU14" i="27"/>
  <c r="AT14" i="27"/>
  <c r="O14" i="27"/>
  <c r="N14" i="27"/>
  <c r="E14" i="27"/>
  <c r="DS13" i="27"/>
  <c r="DR13" i="27"/>
  <c r="DQ13" i="27"/>
  <c r="DP13" i="27"/>
  <c r="DO13" i="27"/>
  <c r="DN13" i="27"/>
  <c r="DM13" i="27"/>
  <c r="DL13" i="27"/>
  <c r="DK13" i="27"/>
  <c r="DJ13" i="27"/>
  <c r="DI13" i="27"/>
  <c r="DH13" i="27"/>
  <c r="DG13" i="27"/>
  <c r="DF13" i="27"/>
  <c r="DE13" i="27"/>
  <c r="BF13" i="27"/>
  <c r="BE13" i="27"/>
  <c r="BD13" i="27"/>
  <c r="BC13" i="27"/>
  <c r="BB13" i="27"/>
  <c r="BA13" i="27"/>
  <c r="AZ13" i="27"/>
  <c r="AY13" i="27"/>
  <c r="AX13" i="27"/>
  <c r="AW13" i="27"/>
  <c r="AV13" i="27"/>
  <c r="AU13" i="27"/>
  <c r="AT13" i="27"/>
  <c r="O13" i="27"/>
  <c r="N13" i="27"/>
  <c r="E13" i="27"/>
  <c r="DS12" i="27"/>
  <c r="DR12" i="27"/>
  <c r="DQ12" i="27"/>
  <c r="DP12" i="27"/>
  <c r="DO12" i="27"/>
  <c r="DN12" i="27"/>
  <c r="DM12" i="27"/>
  <c r="DL12" i="27"/>
  <c r="DK12" i="27"/>
  <c r="DJ12" i="27"/>
  <c r="DI12" i="27"/>
  <c r="DH12" i="27"/>
  <c r="DG12" i="27"/>
  <c r="DF12" i="27"/>
  <c r="DE12" i="27"/>
  <c r="BF12" i="27"/>
  <c r="BE12" i="27"/>
  <c r="BD12" i="27"/>
  <c r="BC12" i="27"/>
  <c r="BB12" i="27"/>
  <c r="BA12" i="27"/>
  <c r="AZ12" i="27"/>
  <c r="AY12" i="27"/>
  <c r="AX12" i="27"/>
  <c r="AW12" i="27"/>
  <c r="AV12" i="27"/>
  <c r="AU12" i="27"/>
  <c r="AT12" i="27"/>
  <c r="O12" i="27"/>
  <c r="N12" i="27"/>
  <c r="E12" i="27"/>
  <c r="DS11" i="27"/>
  <c r="DR11" i="27"/>
  <c r="DQ11" i="27"/>
  <c r="DP11" i="27"/>
  <c r="DO11" i="27"/>
  <c r="DN11" i="27"/>
  <c r="DM11" i="27"/>
  <c r="DL11" i="27"/>
  <c r="DK11" i="27"/>
  <c r="DJ11" i="27"/>
  <c r="DI11" i="27"/>
  <c r="DH11" i="27"/>
  <c r="DG11" i="27"/>
  <c r="DF11" i="27"/>
  <c r="DE11" i="27"/>
  <c r="BF11" i="27"/>
  <c r="BE11" i="27"/>
  <c r="BD11" i="27"/>
  <c r="BC11" i="27"/>
  <c r="BB11" i="27"/>
  <c r="BA11" i="27"/>
  <c r="AZ11" i="27"/>
  <c r="AY11" i="27"/>
  <c r="AX11" i="27"/>
  <c r="AW11" i="27"/>
  <c r="AV11" i="27"/>
  <c r="AU11" i="27"/>
  <c r="AT11" i="27"/>
  <c r="O11" i="27"/>
  <c r="N11" i="27"/>
  <c r="E11" i="27"/>
  <c r="DS10" i="27"/>
  <c r="DR10" i="27"/>
  <c r="DQ10" i="27"/>
  <c r="DP10" i="27"/>
  <c r="DO10" i="27"/>
  <c r="DN10" i="27"/>
  <c r="DM10" i="27"/>
  <c r="DL10" i="27"/>
  <c r="DK10" i="27"/>
  <c r="DJ10" i="27"/>
  <c r="DI10" i="27"/>
  <c r="DH10" i="27"/>
  <c r="DG10" i="27"/>
  <c r="DF10" i="27"/>
  <c r="DE10" i="27"/>
  <c r="BF10" i="27"/>
  <c r="BE10" i="27"/>
  <c r="BD10" i="27"/>
  <c r="BC10" i="27"/>
  <c r="BB10" i="27"/>
  <c r="BA10" i="27"/>
  <c r="AZ10" i="27"/>
  <c r="AY10" i="27"/>
  <c r="AX10" i="27"/>
  <c r="AW10" i="27"/>
  <c r="AV10" i="27"/>
  <c r="AU10" i="27"/>
  <c r="AT10" i="27"/>
  <c r="O10" i="27"/>
  <c r="N10" i="27"/>
  <c r="E10" i="27"/>
  <c r="DS9" i="27"/>
  <c r="DR9" i="27"/>
  <c r="DQ9" i="27"/>
  <c r="DP9" i="27"/>
  <c r="DO9" i="27"/>
  <c r="DN9" i="27"/>
  <c r="DM9" i="27"/>
  <c r="DL9" i="27"/>
  <c r="DK9" i="27"/>
  <c r="DJ9" i="27"/>
  <c r="DI9" i="27"/>
  <c r="DH9" i="27"/>
  <c r="DG9" i="27"/>
  <c r="DF9" i="27"/>
  <c r="DE9" i="27"/>
  <c r="BF9" i="27"/>
  <c r="BE9" i="27"/>
  <c r="BD9" i="27"/>
  <c r="BC9" i="27"/>
  <c r="BB9" i="27"/>
  <c r="BA9" i="27"/>
  <c r="AZ9" i="27"/>
  <c r="AY9" i="27"/>
  <c r="AX9" i="27"/>
  <c r="AW9" i="27"/>
  <c r="AV9" i="27"/>
  <c r="AU9" i="27"/>
  <c r="AT9" i="27"/>
  <c r="O9" i="27"/>
  <c r="N9" i="27"/>
  <c r="E9" i="27"/>
  <c r="DS8" i="27"/>
  <c r="DR8" i="27"/>
  <c r="DQ8" i="27"/>
  <c r="DP8" i="27"/>
  <c r="DO8" i="27"/>
  <c r="DN8" i="27"/>
  <c r="DM8" i="27"/>
  <c r="DL8" i="27"/>
  <c r="DK8" i="27"/>
  <c r="DJ8" i="27"/>
  <c r="DI8" i="27"/>
  <c r="DH8" i="27"/>
  <c r="DG8" i="27"/>
  <c r="DF8" i="27"/>
  <c r="DE8" i="27"/>
  <c r="BF8" i="27"/>
  <c r="BE8" i="27"/>
  <c r="BD8" i="27"/>
  <c r="BC8" i="27"/>
  <c r="BB8" i="27"/>
  <c r="BA8" i="27"/>
  <c r="AZ8" i="27"/>
  <c r="AY8" i="27"/>
  <c r="AX8" i="27"/>
  <c r="AW8" i="27"/>
  <c r="AV8" i="27"/>
  <c r="AU8" i="27"/>
  <c r="AT8" i="27"/>
  <c r="O8" i="27"/>
  <c r="N8" i="27"/>
  <c r="E8" i="27"/>
  <c r="DS7" i="27"/>
  <c r="DR7" i="27"/>
  <c r="DQ7" i="27"/>
  <c r="DP7" i="27"/>
  <c r="DO7" i="27"/>
  <c r="DN7" i="27"/>
  <c r="DM7" i="27"/>
  <c r="DL7" i="27"/>
  <c r="DK7" i="27"/>
  <c r="DJ7" i="27"/>
  <c r="DI7" i="27"/>
  <c r="DH7" i="27"/>
  <c r="DG7" i="27"/>
  <c r="DF7" i="27"/>
  <c r="DE7" i="27"/>
  <c r="BF7" i="27"/>
  <c r="BE7" i="27"/>
  <c r="BD7" i="27"/>
  <c r="BC7" i="27"/>
  <c r="BB7" i="27"/>
  <c r="BA7" i="27"/>
  <c r="AZ7" i="27"/>
  <c r="AY7" i="27"/>
  <c r="AX7" i="27"/>
  <c r="AW7" i="27"/>
  <c r="AV7" i="27"/>
  <c r="AU7" i="27"/>
  <c r="AT7" i="27"/>
  <c r="O7" i="27"/>
  <c r="N7" i="27"/>
  <c r="E7" i="27"/>
  <c r="BC29" i="26"/>
  <c r="BK29" i="26" s="1"/>
  <c r="BC7" i="26"/>
  <c r="BB29" i="26"/>
  <c r="BJ29" i="26" s="1"/>
  <c r="BB7" i="26"/>
  <c r="BJ25" i="26" s="1"/>
  <c r="AZ29" i="26"/>
  <c r="AZ7" i="26"/>
  <c r="BI29" i="26"/>
  <c r="AY29" i="26"/>
  <c r="AY7" i="26"/>
  <c r="BH29" i="26"/>
  <c r="AX29" i="26"/>
  <c r="BG29" i="26" s="1"/>
  <c r="AX7" i="26"/>
  <c r="AW29" i="26"/>
  <c r="BF29" i="26" s="1"/>
  <c r="AW7" i="26"/>
  <c r="BF25" i="26" s="1"/>
  <c r="AV29" i="26"/>
  <c r="AV7" i="26"/>
  <c r="BE29" i="26"/>
  <c r="AB29" i="26"/>
  <c r="AA29" i="26"/>
  <c r="Z29" i="26"/>
  <c r="Y29" i="26"/>
  <c r="X29" i="26"/>
  <c r="W29" i="26"/>
  <c r="V29" i="26"/>
  <c r="U29" i="26"/>
  <c r="S29" i="26"/>
  <c r="R29" i="26"/>
  <c r="Q29" i="26"/>
  <c r="P29" i="26"/>
  <c r="O29" i="26"/>
  <c r="N29" i="26"/>
  <c r="M29" i="26"/>
  <c r="L29" i="26"/>
  <c r="BC28" i="26"/>
  <c r="BK28" i="26" s="1"/>
  <c r="BB28" i="26"/>
  <c r="BJ28" i="26"/>
  <c r="AZ28" i="26"/>
  <c r="BI28" i="26" s="1"/>
  <c r="AY28" i="26"/>
  <c r="BH28" i="26"/>
  <c r="AX28" i="26"/>
  <c r="BG28" i="26" s="1"/>
  <c r="AW28" i="26"/>
  <c r="BF28" i="26"/>
  <c r="AV28" i="26"/>
  <c r="BE28" i="26" s="1"/>
  <c r="AT28" i="26"/>
  <c r="AS28" i="26"/>
  <c r="AQ28" i="26"/>
  <c r="AP28" i="26"/>
  <c r="AO28" i="26"/>
  <c r="AN28" i="26"/>
  <c r="AM28" i="26"/>
  <c r="AB28" i="26"/>
  <c r="AA28" i="26"/>
  <c r="Z28" i="26"/>
  <c r="Y28" i="26"/>
  <c r="X28" i="26"/>
  <c r="W28" i="26"/>
  <c r="V28" i="26"/>
  <c r="U28" i="26" s="1"/>
  <c r="S28" i="26"/>
  <c r="R28" i="26"/>
  <c r="Q28" i="26"/>
  <c r="P28" i="26"/>
  <c r="O28" i="26"/>
  <c r="N28" i="26"/>
  <c r="M28" i="26"/>
  <c r="L28" i="26"/>
  <c r="BC27" i="26"/>
  <c r="BK27" i="26"/>
  <c r="BB27" i="26"/>
  <c r="BJ27" i="26" s="1"/>
  <c r="AZ27" i="26"/>
  <c r="BI27" i="26"/>
  <c r="AY27" i="26"/>
  <c r="BH27" i="26" s="1"/>
  <c r="AX27" i="26"/>
  <c r="BG27" i="26"/>
  <c r="AW27" i="26"/>
  <c r="BF27" i="26" s="1"/>
  <c r="AV27" i="26"/>
  <c r="BE27" i="26"/>
  <c r="AT27" i="26"/>
  <c r="AS27" i="26"/>
  <c r="AQ27" i="26"/>
  <c r="AP27" i="26"/>
  <c r="AO27" i="26"/>
  <c r="AN27" i="26"/>
  <c r="AM27" i="26"/>
  <c r="AB27" i="26"/>
  <c r="AA27" i="26"/>
  <c r="Z27" i="26"/>
  <c r="Y27" i="26"/>
  <c r="X27" i="26"/>
  <c r="W27" i="26"/>
  <c r="V27" i="26"/>
  <c r="U27" i="26" s="1"/>
  <c r="S27" i="26"/>
  <c r="R27" i="26"/>
  <c r="Q27" i="26"/>
  <c r="P27" i="26"/>
  <c r="O27" i="26"/>
  <c r="N27" i="26"/>
  <c r="M27" i="26"/>
  <c r="L27" i="26"/>
  <c r="BC26" i="26"/>
  <c r="BK26" i="26"/>
  <c r="BB26" i="26"/>
  <c r="BJ26" i="26" s="1"/>
  <c r="AZ26" i="26"/>
  <c r="BI26" i="26"/>
  <c r="AY26" i="26"/>
  <c r="BH26" i="26" s="1"/>
  <c r="AX26" i="26"/>
  <c r="BG26" i="26"/>
  <c r="AW26" i="26"/>
  <c r="BF26" i="26" s="1"/>
  <c r="AV26" i="26"/>
  <c r="BE26" i="26"/>
  <c r="AT26" i="26"/>
  <c r="AS26" i="26"/>
  <c r="AQ26" i="26"/>
  <c r="AP26" i="26"/>
  <c r="AO26" i="26"/>
  <c r="AN26" i="26"/>
  <c r="AM26" i="26"/>
  <c r="AB26" i="26"/>
  <c r="AA26" i="26"/>
  <c r="Z26" i="26"/>
  <c r="Y26" i="26"/>
  <c r="X26" i="26"/>
  <c r="W26" i="26"/>
  <c r="U26" i="26" s="1"/>
  <c r="V26" i="26"/>
  <c r="S26" i="26"/>
  <c r="R26" i="26"/>
  <c r="Q26" i="26"/>
  <c r="P26" i="26"/>
  <c r="O26" i="26"/>
  <c r="N26" i="26"/>
  <c r="M26" i="26"/>
  <c r="L26" i="26"/>
  <c r="BC25" i="26"/>
  <c r="BK25" i="26" s="1"/>
  <c r="BB25" i="26"/>
  <c r="AZ25" i="26"/>
  <c r="BI25" i="26" s="1"/>
  <c r="AY25" i="26"/>
  <c r="BH25" i="26"/>
  <c r="AX25" i="26"/>
  <c r="BG25" i="26" s="1"/>
  <c r="AW25" i="26"/>
  <c r="AV25" i="26"/>
  <c r="BE25" i="26" s="1"/>
  <c r="AT25" i="26"/>
  <c r="AS25" i="26"/>
  <c r="AQ25" i="26"/>
  <c r="AP25" i="26"/>
  <c r="AO25" i="26"/>
  <c r="AN25" i="26"/>
  <c r="AM25" i="26"/>
  <c r="AB25" i="26"/>
  <c r="AA25" i="26"/>
  <c r="Z25" i="26"/>
  <c r="Y25" i="26"/>
  <c r="X25" i="26"/>
  <c r="W25" i="26"/>
  <c r="V25" i="26"/>
  <c r="U25" i="26"/>
  <c r="S25" i="26"/>
  <c r="R25" i="26"/>
  <c r="Q25" i="26"/>
  <c r="P25" i="26"/>
  <c r="O25" i="26"/>
  <c r="N25" i="26"/>
  <c r="M25" i="26"/>
  <c r="L25" i="26"/>
  <c r="BC24" i="26"/>
  <c r="BK24" i="26" s="1"/>
  <c r="BB24" i="26"/>
  <c r="BJ24" i="26"/>
  <c r="AZ24" i="26"/>
  <c r="BI24" i="26" s="1"/>
  <c r="AY24" i="26"/>
  <c r="BH24" i="26"/>
  <c r="AX24" i="26"/>
  <c r="BG24" i="26" s="1"/>
  <c r="AW24" i="26"/>
  <c r="BF24" i="26"/>
  <c r="AV24" i="26"/>
  <c r="BE24" i="26" s="1"/>
  <c r="AT24" i="26"/>
  <c r="AS24" i="26"/>
  <c r="AQ24" i="26"/>
  <c r="AP24" i="26"/>
  <c r="AO24" i="26"/>
  <c r="AN24" i="26"/>
  <c r="AM24" i="26"/>
  <c r="AB24" i="26"/>
  <c r="AA24" i="26"/>
  <c r="Z24" i="26"/>
  <c r="Y24" i="26"/>
  <c r="X24" i="26"/>
  <c r="W24" i="26"/>
  <c r="V24" i="26"/>
  <c r="U24" i="26" s="1"/>
  <c r="S24" i="26"/>
  <c r="R24" i="26"/>
  <c r="Q24" i="26"/>
  <c r="P24" i="26"/>
  <c r="O24" i="26"/>
  <c r="N24" i="26"/>
  <c r="M24" i="26"/>
  <c r="L24" i="26"/>
  <c r="BC23" i="26"/>
  <c r="BK23" i="26"/>
  <c r="BB23" i="26"/>
  <c r="BJ23" i="26" s="1"/>
  <c r="AZ23" i="26"/>
  <c r="BI23" i="26"/>
  <c r="AY23" i="26"/>
  <c r="BH23" i="26" s="1"/>
  <c r="AX23" i="26"/>
  <c r="BG23" i="26"/>
  <c r="AW23" i="26"/>
  <c r="BF23" i="26" s="1"/>
  <c r="AV23" i="26"/>
  <c r="BE23" i="26"/>
  <c r="AT23" i="26"/>
  <c r="AS23" i="26"/>
  <c r="AQ23" i="26"/>
  <c r="AP23" i="26"/>
  <c r="AO23" i="26"/>
  <c r="AN23" i="26"/>
  <c r="AM23" i="26"/>
  <c r="AB23" i="26"/>
  <c r="AA23" i="26"/>
  <c r="Z23" i="26"/>
  <c r="Y23" i="26"/>
  <c r="X23" i="26"/>
  <c r="W23" i="26"/>
  <c r="V23" i="26"/>
  <c r="U23" i="26" s="1"/>
  <c r="S23" i="26"/>
  <c r="R23" i="26"/>
  <c r="Q23" i="26"/>
  <c r="P23" i="26"/>
  <c r="O23" i="26"/>
  <c r="N23" i="26"/>
  <c r="M23" i="26"/>
  <c r="L23" i="26"/>
  <c r="BC22" i="26"/>
  <c r="BK22" i="26"/>
  <c r="BB22" i="26"/>
  <c r="BJ22" i="26" s="1"/>
  <c r="AZ22" i="26"/>
  <c r="BI22" i="26"/>
  <c r="AY22" i="26"/>
  <c r="BH22" i="26" s="1"/>
  <c r="AX22" i="26"/>
  <c r="BG22" i="26"/>
  <c r="AW22" i="26"/>
  <c r="BF22" i="26" s="1"/>
  <c r="AV22" i="26"/>
  <c r="BE22" i="26"/>
  <c r="AT22" i="26"/>
  <c r="AS22" i="26"/>
  <c r="AQ22" i="26"/>
  <c r="AP22" i="26"/>
  <c r="AO22" i="26"/>
  <c r="AN22" i="26"/>
  <c r="AM22" i="26"/>
  <c r="AB22" i="26"/>
  <c r="AA22" i="26"/>
  <c r="Z22" i="26"/>
  <c r="Y22" i="26"/>
  <c r="X22" i="26"/>
  <c r="U22" i="26" s="1"/>
  <c r="W22" i="26"/>
  <c r="V22" i="26"/>
  <c r="S22" i="26"/>
  <c r="R22" i="26"/>
  <c r="Q22" i="26"/>
  <c r="P22" i="26"/>
  <c r="O22" i="26"/>
  <c r="N22" i="26"/>
  <c r="M22" i="26"/>
  <c r="L22" i="26"/>
  <c r="BC21" i="26"/>
  <c r="BK21" i="26" s="1"/>
  <c r="BB21" i="26"/>
  <c r="AZ21" i="26"/>
  <c r="BI21" i="26" s="1"/>
  <c r="AY21" i="26"/>
  <c r="BH21" i="26"/>
  <c r="AX21" i="26"/>
  <c r="BG21" i="26" s="1"/>
  <c r="AW21" i="26"/>
  <c r="AV21" i="26"/>
  <c r="BE21" i="26" s="1"/>
  <c r="AT21" i="26"/>
  <c r="AS21" i="26"/>
  <c r="AQ21" i="26"/>
  <c r="AP21" i="26"/>
  <c r="AO21" i="26"/>
  <c r="AN21" i="26"/>
  <c r="AM21" i="26"/>
  <c r="AB21" i="26"/>
  <c r="AA21" i="26"/>
  <c r="Z21" i="26"/>
  <c r="Y21" i="26"/>
  <c r="X21" i="26"/>
  <c r="W21" i="26"/>
  <c r="V21" i="26"/>
  <c r="U21" i="26"/>
  <c r="S21" i="26"/>
  <c r="R21" i="26"/>
  <c r="Q21" i="26"/>
  <c r="P21" i="26"/>
  <c r="O21" i="26"/>
  <c r="N21" i="26"/>
  <c r="M21" i="26"/>
  <c r="L21" i="26"/>
  <c r="BC20" i="26"/>
  <c r="BK20" i="26" s="1"/>
  <c r="BB20" i="26"/>
  <c r="BJ20" i="26"/>
  <c r="AZ20" i="26"/>
  <c r="BI20" i="26" s="1"/>
  <c r="AY20" i="26"/>
  <c r="BH20" i="26"/>
  <c r="AX20" i="26"/>
  <c r="BG20" i="26" s="1"/>
  <c r="AW20" i="26"/>
  <c r="BF20" i="26"/>
  <c r="AV20" i="26"/>
  <c r="BE20" i="26" s="1"/>
  <c r="AT20" i="26"/>
  <c r="AS20" i="26"/>
  <c r="AQ20" i="26"/>
  <c r="AP20" i="26"/>
  <c r="AO20" i="26"/>
  <c r="AN20" i="26"/>
  <c r="AM20" i="26"/>
  <c r="AB20" i="26"/>
  <c r="AA20" i="26"/>
  <c r="Z20" i="26"/>
  <c r="Y20" i="26"/>
  <c r="X20" i="26"/>
  <c r="W20" i="26"/>
  <c r="V20" i="26"/>
  <c r="U20" i="26" s="1"/>
  <c r="S20" i="26"/>
  <c r="R20" i="26"/>
  <c r="Q20" i="26"/>
  <c r="P20" i="26"/>
  <c r="O20" i="26"/>
  <c r="N20" i="26"/>
  <c r="M20" i="26"/>
  <c r="L20" i="26"/>
  <c r="BC19" i="26"/>
  <c r="BK19" i="26"/>
  <c r="BB19" i="26"/>
  <c r="BJ19" i="26" s="1"/>
  <c r="AZ19" i="26"/>
  <c r="BI19" i="26"/>
  <c r="AY19" i="26"/>
  <c r="BH19" i="26" s="1"/>
  <c r="AX19" i="26"/>
  <c r="BG19" i="26"/>
  <c r="AW19" i="26"/>
  <c r="BF19" i="26" s="1"/>
  <c r="AV19" i="26"/>
  <c r="BE19" i="26"/>
  <c r="AT19" i="26"/>
  <c r="AS19" i="26"/>
  <c r="AQ19" i="26"/>
  <c r="AP19" i="26"/>
  <c r="AO19" i="26"/>
  <c r="AN19" i="26"/>
  <c r="AM19" i="26"/>
  <c r="AB19" i="26"/>
  <c r="AA19" i="26"/>
  <c r="Z19" i="26"/>
  <c r="Y19" i="26"/>
  <c r="X19" i="26"/>
  <c r="W19" i="26"/>
  <c r="V19" i="26"/>
  <c r="U19" i="26" s="1"/>
  <c r="S19" i="26"/>
  <c r="R19" i="26"/>
  <c r="Q19" i="26"/>
  <c r="P19" i="26"/>
  <c r="O19" i="26"/>
  <c r="N19" i="26"/>
  <c r="M19" i="26"/>
  <c r="L19" i="26"/>
  <c r="BC18" i="26"/>
  <c r="BK18" i="26"/>
  <c r="BB18" i="26"/>
  <c r="BJ18" i="26" s="1"/>
  <c r="AZ18" i="26"/>
  <c r="BI18" i="26"/>
  <c r="AY18" i="26"/>
  <c r="BH18" i="26" s="1"/>
  <c r="AX18" i="26"/>
  <c r="BG18" i="26"/>
  <c r="AW18" i="26"/>
  <c r="BF18" i="26" s="1"/>
  <c r="AV18" i="26"/>
  <c r="BE18" i="26"/>
  <c r="AT18" i="26"/>
  <c r="AS18" i="26"/>
  <c r="AQ18" i="26"/>
  <c r="AP18" i="26"/>
  <c r="AO18" i="26"/>
  <c r="AN18" i="26"/>
  <c r="AM18" i="26"/>
  <c r="AB18" i="26"/>
  <c r="AA18" i="26"/>
  <c r="Z18" i="26"/>
  <c r="Y18" i="26"/>
  <c r="X18" i="26"/>
  <c r="U18" i="26" s="1"/>
  <c r="W18" i="26"/>
  <c r="V18" i="26"/>
  <c r="S18" i="26"/>
  <c r="R18" i="26"/>
  <c r="Q18" i="26"/>
  <c r="P18" i="26"/>
  <c r="O18" i="26"/>
  <c r="N18" i="26"/>
  <c r="M18" i="26"/>
  <c r="L18" i="26"/>
  <c r="BC17" i="26"/>
  <c r="BK17" i="26" s="1"/>
  <c r="BB17" i="26"/>
  <c r="AZ17" i="26"/>
  <c r="BI17" i="26" s="1"/>
  <c r="AY17" i="26"/>
  <c r="BH17" i="26"/>
  <c r="AX17" i="26"/>
  <c r="BG17" i="26" s="1"/>
  <c r="AW17" i="26"/>
  <c r="AV17" i="26"/>
  <c r="BE17" i="26" s="1"/>
  <c r="AT17" i="26"/>
  <c r="AS17" i="26"/>
  <c r="AQ17" i="26"/>
  <c r="AP17" i="26"/>
  <c r="AO17" i="26"/>
  <c r="AN17" i="26"/>
  <c r="AM17" i="26"/>
  <c r="AB17" i="26"/>
  <c r="AA17" i="26"/>
  <c r="Z17" i="26"/>
  <c r="Y17" i="26"/>
  <c r="X17" i="26"/>
  <c r="W17" i="26"/>
  <c r="V17" i="26"/>
  <c r="U17" i="26"/>
  <c r="S17" i="26"/>
  <c r="R17" i="26"/>
  <c r="Q17" i="26"/>
  <c r="P17" i="26"/>
  <c r="O17" i="26"/>
  <c r="N17" i="26"/>
  <c r="M17" i="26"/>
  <c r="L17" i="26"/>
  <c r="BC16" i="26"/>
  <c r="BK16" i="26" s="1"/>
  <c r="BB16" i="26"/>
  <c r="BJ16" i="26"/>
  <c r="AZ16" i="26"/>
  <c r="BI16" i="26" s="1"/>
  <c r="AY16" i="26"/>
  <c r="BH16" i="26"/>
  <c r="AX16" i="26"/>
  <c r="BG16" i="26" s="1"/>
  <c r="AW16" i="26"/>
  <c r="BF16" i="26"/>
  <c r="AV16" i="26"/>
  <c r="BE16" i="26" s="1"/>
  <c r="AT16" i="26"/>
  <c r="AS16" i="26"/>
  <c r="AQ16" i="26"/>
  <c r="AP16" i="26"/>
  <c r="AO16" i="26"/>
  <c r="AN16" i="26"/>
  <c r="AM16" i="26"/>
  <c r="AB16" i="26"/>
  <c r="AA16" i="26"/>
  <c r="Z16" i="26"/>
  <c r="Y16" i="26"/>
  <c r="X16" i="26"/>
  <c r="W16" i="26"/>
  <c r="V16" i="26"/>
  <c r="U16" i="26" s="1"/>
  <c r="S16" i="26"/>
  <c r="R16" i="26"/>
  <c r="Q16" i="26"/>
  <c r="P16" i="26"/>
  <c r="O16" i="26"/>
  <c r="N16" i="26"/>
  <c r="M16" i="26"/>
  <c r="L16" i="26"/>
  <c r="BC15" i="26"/>
  <c r="BK15" i="26"/>
  <c r="BB15" i="26"/>
  <c r="BJ15" i="26" s="1"/>
  <c r="AZ15" i="26"/>
  <c r="BI15" i="26"/>
  <c r="AY15" i="26"/>
  <c r="BH15" i="26" s="1"/>
  <c r="AX15" i="26"/>
  <c r="BG15" i="26"/>
  <c r="AW15" i="26"/>
  <c r="BF15" i="26" s="1"/>
  <c r="AV15" i="26"/>
  <c r="BE15" i="26"/>
  <c r="AT15" i="26"/>
  <c r="AS15" i="26"/>
  <c r="AQ15" i="26"/>
  <c r="AP15" i="26"/>
  <c r="AO15" i="26"/>
  <c r="AN15" i="26"/>
  <c r="AM15" i="26"/>
  <c r="AB15" i="26"/>
  <c r="AA15" i="26"/>
  <c r="Z15" i="26"/>
  <c r="Y15" i="26"/>
  <c r="X15" i="26"/>
  <c r="W15" i="26"/>
  <c r="U15" i="26" s="1"/>
  <c r="V15" i="26"/>
  <c r="S15" i="26"/>
  <c r="R15" i="26"/>
  <c r="Q15" i="26"/>
  <c r="P15" i="26"/>
  <c r="O15" i="26"/>
  <c r="N15" i="26"/>
  <c r="M15" i="26"/>
  <c r="L15" i="26"/>
  <c r="BC14" i="26"/>
  <c r="BK14" i="26"/>
  <c r="BB14" i="26"/>
  <c r="AZ14" i="26"/>
  <c r="BI14" i="26"/>
  <c r="AY14" i="26"/>
  <c r="BH14" i="26"/>
  <c r="AX14" i="26"/>
  <c r="BG14" i="26"/>
  <c r="AW14" i="26"/>
  <c r="AV14" i="26"/>
  <c r="BE14" i="26"/>
  <c r="AT14" i="26"/>
  <c r="AS14" i="26"/>
  <c r="AQ14" i="26"/>
  <c r="AP14" i="26"/>
  <c r="AO14" i="26"/>
  <c r="AN14" i="26"/>
  <c r="AM14" i="26"/>
  <c r="AB14" i="26"/>
  <c r="AA14" i="26"/>
  <c r="Z14" i="26"/>
  <c r="Y14" i="26"/>
  <c r="X14" i="26"/>
  <c r="U14" i="26" s="1"/>
  <c r="W14" i="26"/>
  <c r="V14" i="26"/>
  <c r="S14" i="26"/>
  <c r="R14" i="26"/>
  <c r="Q14" i="26"/>
  <c r="P14" i="26"/>
  <c r="O14" i="26"/>
  <c r="N14" i="26"/>
  <c r="M14" i="26"/>
  <c r="L14" i="26"/>
  <c r="BC13" i="26"/>
  <c r="BK13" i="26" s="1"/>
  <c r="BB13" i="26"/>
  <c r="AZ13" i="26"/>
  <c r="BI13" i="26" s="1"/>
  <c r="AY13" i="26"/>
  <c r="BH13" i="26"/>
  <c r="AX13" i="26"/>
  <c r="BG13" i="26" s="1"/>
  <c r="AW13" i="26"/>
  <c r="AV13" i="26"/>
  <c r="BE13" i="26" s="1"/>
  <c r="AT13" i="26"/>
  <c r="AS13" i="26"/>
  <c r="AQ13" i="26"/>
  <c r="AP13" i="26"/>
  <c r="AO13" i="26"/>
  <c r="AN13" i="26"/>
  <c r="AM13" i="26"/>
  <c r="AB13" i="26"/>
  <c r="AA13" i="26"/>
  <c r="Z13" i="26"/>
  <c r="Y13" i="26"/>
  <c r="X13" i="26"/>
  <c r="W13" i="26"/>
  <c r="V13" i="26"/>
  <c r="U13" i="26"/>
  <c r="S13" i="26"/>
  <c r="R13" i="26"/>
  <c r="Q13" i="26"/>
  <c r="P13" i="26"/>
  <c r="O13" i="26"/>
  <c r="N13" i="26"/>
  <c r="M13" i="26"/>
  <c r="L13" i="26"/>
  <c r="BC12" i="26"/>
  <c r="BK12" i="26"/>
  <c r="BB12" i="26"/>
  <c r="BJ12" i="26"/>
  <c r="AZ12" i="26"/>
  <c r="BI12" i="26"/>
  <c r="AY12" i="26"/>
  <c r="BH12" i="26"/>
  <c r="AX12" i="26"/>
  <c r="BG12" i="26"/>
  <c r="AW12" i="26"/>
  <c r="BF12" i="26"/>
  <c r="AV12" i="26"/>
  <c r="BE12" i="26"/>
  <c r="AT12" i="26"/>
  <c r="AS12" i="26"/>
  <c r="AQ12" i="26"/>
  <c r="AP12" i="26"/>
  <c r="AO12" i="26"/>
  <c r="AN12" i="26"/>
  <c r="AM12" i="26"/>
  <c r="AB12" i="26"/>
  <c r="AA12" i="26"/>
  <c r="Z12" i="26"/>
  <c r="Y12" i="26"/>
  <c r="X12" i="26"/>
  <c r="W12" i="26"/>
  <c r="V12" i="26"/>
  <c r="U12" i="26" s="1"/>
  <c r="S12" i="26"/>
  <c r="R12" i="26"/>
  <c r="Q12" i="26"/>
  <c r="P12" i="26"/>
  <c r="O12" i="26"/>
  <c r="N12" i="26"/>
  <c r="M12" i="26"/>
  <c r="L12" i="26"/>
  <c r="BC11" i="26"/>
  <c r="BK11" i="26"/>
  <c r="BB11" i="26"/>
  <c r="BJ11" i="26" s="1"/>
  <c r="AZ11" i="26"/>
  <c r="BI11" i="26"/>
  <c r="AY11" i="26"/>
  <c r="BH11" i="26" s="1"/>
  <c r="AX11" i="26"/>
  <c r="BG11" i="26"/>
  <c r="AW11" i="26"/>
  <c r="BF11" i="26" s="1"/>
  <c r="AV11" i="26"/>
  <c r="BE11" i="26"/>
  <c r="AT11" i="26"/>
  <c r="AS11" i="26"/>
  <c r="AQ11" i="26"/>
  <c r="AP11" i="26"/>
  <c r="AO11" i="26"/>
  <c r="AN11" i="26"/>
  <c r="AM11" i="26"/>
  <c r="AB11" i="26"/>
  <c r="AA11" i="26"/>
  <c r="Z11" i="26"/>
  <c r="Y11" i="26"/>
  <c r="X11" i="26"/>
  <c r="W11" i="26"/>
  <c r="U11" i="26" s="1"/>
  <c r="V11" i="26"/>
  <c r="S11" i="26"/>
  <c r="R11" i="26"/>
  <c r="Q11" i="26"/>
  <c r="P11" i="26"/>
  <c r="O11" i="26"/>
  <c r="N11" i="26"/>
  <c r="M11" i="26"/>
  <c r="L11" i="26"/>
  <c r="BC10" i="26"/>
  <c r="BK10" i="26"/>
  <c r="BB10" i="26"/>
  <c r="AZ10" i="26"/>
  <c r="BI10" i="26"/>
  <c r="AY10" i="26"/>
  <c r="BH10" i="26"/>
  <c r="AX10" i="26"/>
  <c r="BG10" i="26"/>
  <c r="AW10" i="26"/>
  <c r="AV10" i="26"/>
  <c r="BE10" i="26"/>
  <c r="AT10" i="26"/>
  <c r="AS10" i="26"/>
  <c r="AQ10" i="26"/>
  <c r="AP10" i="26"/>
  <c r="AO10" i="26"/>
  <c r="AN10" i="26"/>
  <c r="AM10" i="26"/>
  <c r="AB10" i="26"/>
  <c r="AA10" i="26"/>
  <c r="Z10" i="26"/>
  <c r="Y10" i="26"/>
  <c r="X10" i="26"/>
  <c r="U10" i="26" s="1"/>
  <c r="W10" i="26"/>
  <c r="V10" i="26"/>
  <c r="S10" i="26"/>
  <c r="R10" i="26"/>
  <c r="Q10" i="26"/>
  <c r="P10" i="26"/>
  <c r="O10" i="26"/>
  <c r="N10" i="26"/>
  <c r="M10" i="26"/>
  <c r="L10" i="26"/>
  <c r="BC9" i="26"/>
  <c r="BK9" i="26" s="1"/>
  <c r="BB9" i="26"/>
  <c r="AZ9" i="26"/>
  <c r="BI9" i="26" s="1"/>
  <c r="AY9" i="26"/>
  <c r="BH9" i="26"/>
  <c r="AX9" i="26"/>
  <c r="BG9" i="26" s="1"/>
  <c r="AW9" i="26"/>
  <c r="AV9" i="26"/>
  <c r="BE9" i="26" s="1"/>
  <c r="AT9" i="26"/>
  <c r="AS9" i="26"/>
  <c r="AQ9" i="26"/>
  <c r="AP9" i="26"/>
  <c r="AO9" i="26"/>
  <c r="AN9" i="26"/>
  <c r="AM9" i="26"/>
  <c r="AB9" i="26"/>
  <c r="AA9" i="26"/>
  <c r="Z9" i="26"/>
  <c r="Y9" i="26"/>
  <c r="X9" i="26"/>
  <c r="W9" i="26"/>
  <c r="V9" i="26"/>
  <c r="U9" i="26"/>
  <c r="S9" i="26"/>
  <c r="R9" i="26"/>
  <c r="Q9" i="26"/>
  <c r="P9" i="26"/>
  <c r="O9" i="26"/>
  <c r="N9" i="26"/>
  <c r="M9" i="26"/>
  <c r="L9" i="26"/>
  <c r="BC8" i="26"/>
  <c r="BK8" i="26"/>
  <c r="BB8" i="26"/>
  <c r="BJ8" i="26"/>
  <c r="AZ8" i="26"/>
  <c r="BI8" i="26"/>
  <c r="AY8" i="26"/>
  <c r="BH8" i="26"/>
  <c r="AX8" i="26"/>
  <c r="BG8" i="26"/>
  <c r="AW8" i="26"/>
  <c r="BF8" i="26"/>
  <c r="AV8" i="26"/>
  <c r="BE8" i="26"/>
  <c r="AT8" i="26"/>
  <c r="AS8" i="26"/>
  <c r="AQ8" i="26"/>
  <c r="AP8" i="26"/>
  <c r="AO8" i="26"/>
  <c r="AN8" i="26"/>
  <c r="AM8" i="26"/>
  <c r="AB8" i="26"/>
  <c r="AA8" i="26"/>
  <c r="Z8" i="26"/>
  <c r="Y8" i="26"/>
  <c r="X8" i="26"/>
  <c r="W8" i="26"/>
  <c r="V8" i="26"/>
  <c r="U8" i="26" s="1"/>
  <c r="S8" i="26"/>
  <c r="R8" i="26"/>
  <c r="Q8" i="26"/>
  <c r="P8" i="26"/>
  <c r="O8" i="26"/>
  <c r="N8" i="26"/>
  <c r="M8" i="26"/>
  <c r="L8" i="26"/>
  <c r="BK7" i="26"/>
  <c r="BI7" i="26"/>
  <c r="BH7" i="26"/>
  <c r="BG7" i="26"/>
  <c r="BE7" i="26"/>
  <c r="AT7" i="26"/>
  <c r="AS7" i="26"/>
  <c r="AQ7" i="26"/>
  <c r="AP7" i="26"/>
  <c r="AO7" i="26"/>
  <c r="AN7" i="26"/>
  <c r="AM7" i="26"/>
  <c r="AB7" i="26"/>
  <c r="AA7" i="26"/>
  <c r="Z7" i="26"/>
  <c r="Y7" i="26"/>
  <c r="X7" i="26"/>
  <c r="U7" i="26" s="1"/>
  <c r="W7" i="26"/>
  <c r="V7" i="26"/>
  <c r="S7" i="26"/>
  <c r="R7" i="26"/>
  <c r="Q7" i="26"/>
  <c r="P7" i="26"/>
  <c r="O7" i="26"/>
  <c r="N7" i="26"/>
  <c r="M7" i="26"/>
  <c r="L7" i="26"/>
  <c r="R7" i="22"/>
  <c r="R8" i="22"/>
  <c r="R9" i="22"/>
  <c r="R10" i="22"/>
  <c r="R11" i="22"/>
  <c r="R12" i="22"/>
  <c r="R13" i="22"/>
  <c r="R14" i="22"/>
  <c r="R15" i="22"/>
  <c r="R16" i="22"/>
  <c r="R17" i="22"/>
  <c r="R18" i="22"/>
  <c r="R19" i="22"/>
  <c r="R20" i="22"/>
  <c r="R21" i="22"/>
  <c r="R22" i="22"/>
  <c r="R23" i="22"/>
  <c r="R24" i="22"/>
  <c r="R25" i="22"/>
  <c r="R26" i="22"/>
  <c r="R27" i="22"/>
  <c r="R28" i="22"/>
  <c r="R29" i="22"/>
  <c r="R30" i="22"/>
  <c r="R31" i="22"/>
  <c r="R6" i="22"/>
  <c r="D10" i="24"/>
  <c r="D11" i="24"/>
  <c r="D12" i="24"/>
  <c r="D13" i="24"/>
  <c r="D14" i="24"/>
  <c r="D15" i="24"/>
  <c r="D16" i="24"/>
  <c r="D17" i="24"/>
  <c r="D18" i="24"/>
  <c r="D19" i="24"/>
  <c r="D20" i="24"/>
  <c r="D21" i="24"/>
  <c r="D22" i="24"/>
  <c r="D23" i="24"/>
  <c r="D24" i="24"/>
  <c r="D25" i="24"/>
  <c r="D26" i="24"/>
  <c r="D27" i="24"/>
  <c r="D28" i="24"/>
  <c r="D29" i="24"/>
  <c r="D30" i="24"/>
  <c r="D31" i="24"/>
  <c r="D32" i="24"/>
  <c r="F10" i="24"/>
  <c r="G10" i="24"/>
  <c r="F11" i="24"/>
  <c r="G11" i="24"/>
  <c r="F12" i="24"/>
  <c r="G12" i="24"/>
  <c r="F13" i="24"/>
  <c r="G13" i="24"/>
  <c r="F14" i="24"/>
  <c r="G14" i="24"/>
  <c r="F15" i="24"/>
  <c r="G15" i="24"/>
  <c r="F16" i="24"/>
  <c r="G16" i="24"/>
  <c r="F17" i="24"/>
  <c r="G17" i="24"/>
  <c r="F18" i="24"/>
  <c r="G18" i="24"/>
  <c r="F19" i="24"/>
  <c r="G19" i="24"/>
  <c r="F20" i="24"/>
  <c r="G20" i="24"/>
  <c r="F21" i="24"/>
  <c r="G21" i="24"/>
  <c r="F22" i="24"/>
  <c r="G22" i="24"/>
  <c r="F23" i="24"/>
  <c r="G23" i="24"/>
  <c r="F24" i="24"/>
  <c r="G24" i="24"/>
  <c r="F25" i="24"/>
  <c r="G25" i="24"/>
  <c r="F26" i="24"/>
  <c r="G26" i="24"/>
  <c r="F27" i="24"/>
  <c r="G27" i="24"/>
  <c r="F28" i="24"/>
  <c r="G28" i="24"/>
  <c r="F29" i="24"/>
  <c r="G29" i="24"/>
  <c r="F30" i="24"/>
  <c r="G30" i="24"/>
  <c r="F31" i="24"/>
  <c r="G31" i="24"/>
  <c r="F32" i="24"/>
  <c r="G32" i="24"/>
  <c r="E32" i="24"/>
  <c r="E9" i="24"/>
  <c r="E10" i="24"/>
  <c r="E11" i="24"/>
  <c r="E12" i="24"/>
  <c r="E13" i="24"/>
  <c r="E14" i="24"/>
  <c r="E15" i="24"/>
  <c r="E16" i="24"/>
  <c r="E17" i="24"/>
  <c r="E18" i="24"/>
  <c r="E19" i="24"/>
  <c r="E20" i="24"/>
  <c r="E21" i="24"/>
  <c r="E22" i="24"/>
  <c r="E23" i="24"/>
  <c r="E24" i="24"/>
  <c r="E25" i="24"/>
  <c r="E26" i="24"/>
  <c r="E27" i="24"/>
  <c r="E28" i="24"/>
  <c r="E29" i="24"/>
  <c r="E30" i="24"/>
  <c r="E31" i="24"/>
  <c r="E8" i="24"/>
  <c r="B5" i="7"/>
  <c r="B3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6" i="7"/>
  <c r="B37" i="7"/>
  <c r="B38" i="7"/>
  <c r="B39" i="7"/>
  <c r="B40" i="7"/>
  <c r="B41" i="7"/>
  <c r="B42" i="7"/>
  <c r="B43" i="7"/>
  <c r="B44" i="7"/>
  <c r="B45" i="7"/>
  <c r="G5" i="19"/>
  <c r="A6" i="19"/>
  <c r="A7" i="19"/>
  <c r="A8" i="19"/>
  <c r="A9" i="19"/>
  <c r="A10" i="19"/>
  <c r="A11" i="19"/>
  <c r="A12" i="19"/>
  <c r="A13" i="19"/>
  <c r="A14" i="19"/>
  <c r="A15" i="19"/>
  <c r="G6" i="19"/>
  <c r="G7" i="19"/>
  <c r="G8" i="19"/>
  <c r="G9" i="19"/>
  <c r="G10" i="19"/>
  <c r="G11" i="19"/>
  <c r="G12" i="19"/>
  <c r="G13" i="19"/>
  <c r="G14" i="19"/>
  <c r="G15" i="19"/>
  <c r="A16" i="19"/>
  <c r="A17" i="19"/>
  <c r="A18" i="19"/>
  <c r="A19" i="19"/>
  <c r="A20" i="19"/>
  <c r="A21" i="19"/>
  <c r="A22" i="19"/>
  <c r="A23" i="19"/>
  <c r="A24" i="19"/>
  <c r="G16" i="19"/>
  <c r="G17" i="19"/>
  <c r="G18" i="19"/>
  <c r="G19" i="19"/>
  <c r="G20" i="19"/>
  <c r="G21" i="19"/>
  <c r="G22" i="19"/>
  <c r="G23" i="19"/>
  <c r="G24" i="19"/>
  <c r="G25" i="19"/>
  <c r="G26" i="19"/>
  <c r="G27" i="19"/>
  <c r="G28" i="19"/>
  <c r="G29" i="19"/>
  <c r="G30" i="19"/>
  <c r="G31" i="19"/>
  <c r="G32" i="19"/>
  <c r="G33"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A25" i="19"/>
  <c r="A26" i="19"/>
  <c r="A27" i="19"/>
  <c r="A28" i="19"/>
  <c r="A29" i="19"/>
  <c r="A30" i="19"/>
  <c r="A31" i="19"/>
  <c r="A32" i="19"/>
  <c r="A33" i="19"/>
  <c r="C8" i="6"/>
  <c r="G8" i="6" s="1"/>
  <c r="C9" i="6"/>
  <c r="G9" i="6" s="1"/>
  <c r="C10" i="6"/>
  <c r="G10" i="6" s="1"/>
  <c r="C11" i="6"/>
  <c r="G11" i="6" s="1"/>
  <c r="C12" i="6"/>
  <c r="G12" i="6" s="1"/>
  <c r="C13" i="6"/>
  <c r="G13" i="6" s="1"/>
  <c r="C14" i="6"/>
  <c r="G14" i="6" s="1"/>
  <c r="C15" i="6"/>
  <c r="G15" i="6" s="1"/>
  <c r="C16" i="6"/>
  <c r="G16" i="6" s="1"/>
  <c r="C17" i="6"/>
  <c r="G17" i="6" s="1"/>
  <c r="C18" i="6"/>
  <c r="G18" i="6" s="1"/>
  <c r="C19" i="6"/>
  <c r="G19" i="6" s="1"/>
  <c r="C20" i="6"/>
  <c r="G20" i="6" s="1"/>
  <c r="C21" i="6"/>
  <c r="G21" i="6" s="1"/>
  <c r="C22" i="6"/>
  <c r="G22" i="6" s="1"/>
  <c r="C23" i="6"/>
  <c r="G23" i="6" s="1"/>
  <c r="C24" i="6"/>
  <c r="G24" i="6" s="1"/>
  <c r="R25" i="6"/>
  <c r="C25" i="6" s="1"/>
  <c r="R26" i="6"/>
  <c r="C26" i="6" s="1"/>
  <c r="R27" i="6"/>
  <c r="C27" i="6" s="1"/>
  <c r="R28" i="6"/>
  <c r="C28" i="6" s="1"/>
  <c r="R29" i="6"/>
  <c r="C29" i="6" s="1"/>
  <c r="R30" i="6"/>
  <c r="C30" i="6" s="1"/>
  <c r="R31" i="6"/>
  <c r="C31" i="6" s="1"/>
  <c r="R32" i="6"/>
  <c r="C32" i="6" s="1"/>
  <c r="R33" i="6"/>
  <c r="C33" i="6" s="1"/>
  <c r="R34" i="6"/>
  <c r="C34" i="6" s="1"/>
  <c r="R35" i="6"/>
  <c r="B35" i="6" s="1"/>
  <c r="C7" i="6"/>
  <c r="G7" i="6" s="1"/>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5" i="7"/>
  <c r="D8" i="6"/>
  <c r="D10" i="6"/>
  <c r="D11" i="6"/>
  <c r="D12" i="6"/>
  <c r="D14" i="6"/>
  <c r="D15" i="6"/>
  <c r="D16" i="6"/>
  <c r="D18" i="6"/>
  <c r="D19" i="6"/>
  <c r="D20" i="6"/>
  <c r="D22" i="6"/>
  <c r="D23" i="6"/>
  <c r="D24" i="6"/>
  <c r="D7" i="6"/>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7" i="3"/>
  <c r="D12" i="4"/>
  <c r="F12" i="4"/>
  <c r="D13" i="4"/>
  <c r="F13" i="4"/>
  <c r="D14" i="4"/>
  <c r="F14" i="4"/>
  <c r="D15" i="4"/>
  <c r="F15" i="4"/>
  <c r="D16" i="4"/>
  <c r="F16" i="4"/>
  <c r="D17" i="4"/>
  <c r="F17" i="4"/>
  <c r="D18" i="4"/>
  <c r="F18" i="4"/>
  <c r="D19" i="4"/>
  <c r="F19" i="4"/>
  <c r="D20" i="4"/>
  <c r="F20" i="4"/>
  <c r="D21" i="4"/>
  <c r="F21" i="4"/>
  <c r="D22" i="4"/>
  <c r="F22" i="4"/>
  <c r="D23" i="4"/>
  <c r="F23" i="4"/>
  <c r="D24" i="4"/>
  <c r="F24" i="4"/>
  <c r="D25" i="4"/>
  <c r="F25" i="4"/>
  <c r="D26" i="4"/>
  <c r="F26" i="4"/>
  <c r="D27" i="4"/>
  <c r="F27" i="4"/>
  <c r="D28" i="4"/>
  <c r="F28" i="4"/>
  <c r="D29" i="4"/>
  <c r="F29" i="4"/>
  <c r="D30" i="4"/>
  <c r="F30" i="4"/>
  <c r="D31" i="4"/>
  <c r="F31" i="4"/>
  <c r="D32" i="4"/>
  <c r="F32" i="4"/>
  <c r="D33" i="4"/>
  <c r="F33" i="4"/>
  <c r="D34" i="4"/>
  <c r="F34" i="4"/>
  <c r="D35" i="4"/>
  <c r="F35" i="4"/>
  <c r="D36" i="4"/>
  <c r="F36" i="4"/>
  <c r="D37" i="4"/>
  <c r="F37" i="4"/>
  <c r="D11" i="4"/>
  <c r="F11" i="4"/>
  <c r="D8" i="4"/>
  <c r="D9" i="4"/>
  <c r="D10" i="4"/>
  <c r="D7" i="4"/>
  <c r="D21" i="6" l="1"/>
  <c r="D17" i="6"/>
  <c r="D13" i="6"/>
  <c r="D9" i="6"/>
  <c r="T14" i="22"/>
  <c r="T28" i="22"/>
  <c r="T27" i="22"/>
  <c r="T25" i="22"/>
  <c r="T23" i="22"/>
  <c r="T21" i="22"/>
  <c r="T30" i="22"/>
  <c r="T24" i="22"/>
  <c r="T18" i="22"/>
  <c r="BF10" i="26"/>
  <c r="BJ10" i="26"/>
  <c r="BF14" i="26"/>
  <c r="BJ14" i="26"/>
  <c r="BF7" i="26"/>
  <c r="BJ7" i="26"/>
  <c r="BF9" i="26"/>
  <c r="BJ9" i="26"/>
  <c r="BF13" i="26"/>
  <c r="BJ13" i="26"/>
  <c r="BF17" i="26"/>
  <c r="BJ17" i="26"/>
  <c r="BF21" i="26"/>
  <c r="BJ21" i="26"/>
  <c r="G34" i="6"/>
  <c r="D34" i="6"/>
  <c r="G30" i="6"/>
  <c r="D30" i="6"/>
  <c r="G26" i="6"/>
  <c r="D26" i="6"/>
  <c r="D33" i="6"/>
  <c r="G33" i="6"/>
  <c r="D29" i="6"/>
  <c r="G29" i="6"/>
  <c r="D25" i="6"/>
  <c r="G25" i="6"/>
  <c r="D32" i="6"/>
  <c r="G32" i="6"/>
  <c r="D28" i="6"/>
  <c r="G28" i="6"/>
  <c r="F35" i="6"/>
  <c r="D31" i="6"/>
  <c r="G31" i="6"/>
  <c r="D27" i="6"/>
  <c r="G27" i="6"/>
  <c r="C35" i="6"/>
  <c r="T26" i="22"/>
  <c r="T19" i="22"/>
  <c r="T12" i="22"/>
  <c r="T10" i="22"/>
  <c r="T31" i="22"/>
  <c r="T22" i="22"/>
  <c r="T15" i="22"/>
  <c r="T6" i="22"/>
  <c r="T16" i="22"/>
  <c r="T11" i="22"/>
  <c r="D35" i="6" l="1"/>
  <c r="D36" i="6" s="1"/>
  <c r="G35" i="6"/>
</calcChain>
</file>

<file path=xl/sharedStrings.xml><?xml version="1.0" encoding="utf-8"?>
<sst xmlns="http://schemas.openxmlformats.org/spreadsheetml/2006/main" count="1638" uniqueCount="748">
  <si>
    <t>Variable</t>
  </si>
  <si>
    <t>Periodo</t>
  </si>
  <si>
    <t>2004-2017</t>
  </si>
  <si>
    <t>-</t>
  </si>
  <si>
    <t>Produccion Neuquen/Argentina</t>
  </si>
  <si>
    <t>1960-2019</t>
  </si>
  <si>
    <t>Año</t>
  </si>
  <si>
    <t>Unidad</t>
  </si>
  <si>
    <t>miles de m3</t>
  </si>
  <si>
    <t>millones de m3</t>
  </si>
  <si>
    <t>%</t>
  </si>
  <si>
    <t>Serie</t>
  </si>
  <si>
    <t>Argentina. Produccion de petróleo</t>
  </si>
  <si>
    <t>Argentina. Produccion de gas</t>
  </si>
  <si>
    <t>miles m3</t>
  </si>
  <si>
    <t>millones m3</t>
  </si>
  <si>
    <t>1015,30</t>
  </si>
  <si>
    <t>279,28</t>
  </si>
  <si>
    <t>1063,92</t>
  </si>
  <si>
    <t>271,67</t>
  </si>
  <si>
    <t>960,97</t>
  </si>
  <si>
    <t>294,52</t>
  </si>
  <si>
    <t>820,66</t>
  </si>
  <si>
    <t>347,62</t>
  </si>
  <si>
    <t>795,03</t>
  </si>
  <si>
    <t>408,63</t>
  </si>
  <si>
    <t>777,64</t>
  </si>
  <si>
    <t>466,23</t>
  </si>
  <si>
    <t>672,30</t>
  </si>
  <si>
    <t>363,78</t>
  </si>
  <si>
    <t>692,71</t>
  </si>
  <si>
    <t>364,00</t>
  </si>
  <si>
    <t>1142,96</t>
  </si>
  <si>
    <t>439,66</t>
  </si>
  <si>
    <t>1266,05</t>
  </si>
  <si>
    <t>496,93</t>
  </si>
  <si>
    <t>1510,45</t>
  </si>
  <si>
    <t>1113,04</t>
  </si>
  <si>
    <t>2438,13</t>
  </si>
  <si>
    <t>1857,35</t>
  </si>
  <si>
    <t>2973,58</t>
  </si>
  <si>
    <t>1774,38</t>
  </si>
  <si>
    <t>2672,59</t>
  </si>
  <si>
    <t>2193,72</t>
  </si>
  <si>
    <t>2420,24</t>
  </si>
  <si>
    <t>2224,99</t>
  </si>
  <si>
    <t>2406,00</t>
  </si>
  <si>
    <t>2343,00</t>
  </si>
  <si>
    <t>2529,00</t>
  </si>
  <si>
    <t>2437,00</t>
  </si>
  <si>
    <t>2722,00</t>
  </si>
  <si>
    <t>2874,00</t>
  </si>
  <si>
    <t>3074,00</t>
  </si>
  <si>
    <t>3108,00</t>
  </si>
  <si>
    <t>3542,00</t>
  </si>
  <si>
    <t>3165,00</t>
  </si>
  <si>
    <t>3885,00</t>
  </si>
  <si>
    <t>3035,00</t>
  </si>
  <si>
    <t>3987,80</t>
  </si>
  <si>
    <t>3190,28</t>
  </si>
  <si>
    <t>3987,47</t>
  </si>
  <si>
    <t>4518,51</t>
  </si>
  <si>
    <t>4065,40</t>
  </si>
  <si>
    <t>5925,86</t>
  </si>
  <si>
    <t>4067,66</t>
  </si>
  <si>
    <t>6836,33</t>
  </si>
  <si>
    <t>3854,83</t>
  </si>
  <si>
    <t>7073,96</t>
  </si>
  <si>
    <t>3620,34</t>
  </si>
  <si>
    <t>7468,05</t>
  </si>
  <si>
    <t>3764,63</t>
  </si>
  <si>
    <t>7709,44</t>
  </si>
  <si>
    <t>4374,43</t>
  </si>
  <si>
    <t>9265,42</t>
  </si>
  <si>
    <t>5251,08</t>
  </si>
  <si>
    <t>10942,25</t>
  </si>
  <si>
    <t>5830,77</t>
  </si>
  <si>
    <t>10422,38</t>
  </si>
  <si>
    <t>6322,47</t>
  </si>
  <si>
    <t>11400,68</t>
  </si>
  <si>
    <t>9694,56</t>
  </si>
  <si>
    <t>12274,31</t>
  </si>
  <si>
    <t>11832,09</t>
  </si>
  <si>
    <t>12594,47</t>
  </si>
  <si>
    <t>15262,35</t>
  </si>
  <si>
    <t>12447,85</t>
  </si>
  <si>
    <t>15706,06</t>
  </si>
  <si>
    <t>14193,72</t>
  </si>
  <si>
    <t>16719,32</t>
  </si>
  <si>
    <t>15866,29</t>
  </si>
  <si>
    <t>17973,12</t>
  </si>
  <si>
    <t>15697,45</t>
  </si>
  <si>
    <t>18131,80</t>
  </si>
  <si>
    <t>17299,73</t>
  </si>
  <si>
    <t>17498,60</t>
  </si>
  <si>
    <t>21280,89</t>
  </si>
  <si>
    <t>16479,16</t>
  </si>
  <si>
    <t>21975,19</t>
  </si>
  <si>
    <t>15665,50</t>
  </si>
  <si>
    <t>21500,01</t>
  </si>
  <si>
    <t>14349,44</t>
  </si>
  <si>
    <t>20556,54</t>
  </si>
  <si>
    <t>13682,98</t>
  </si>
  <si>
    <t>24780,65</t>
  </si>
  <si>
    <t>12220,57</t>
  </si>
  <si>
    <t>27612,66</t>
  </si>
  <si>
    <t>10815,02</t>
  </si>
  <si>
    <t>26764,71</t>
  </si>
  <si>
    <t>9812,74</t>
  </si>
  <si>
    <t>25728,36</t>
  </si>
  <si>
    <t>9580,95</t>
  </si>
  <si>
    <t>25396,76</t>
  </si>
  <si>
    <t>9112,95</t>
  </si>
  <si>
    <t>24284,61</t>
  </si>
  <si>
    <t>8290,76</t>
  </si>
  <si>
    <t>22011,65</t>
  </si>
  <si>
    <t>7798,37</t>
  </si>
  <si>
    <t>20765,25</t>
  </si>
  <si>
    <t>7237,68</t>
  </si>
  <si>
    <t>19493,12</t>
  </si>
  <si>
    <t>6565,30</t>
  </si>
  <si>
    <t>17725,23</t>
  </si>
  <si>
    <t>6431,64</t>
  </si>
  <si>
    <t>16139,89</t>
  </si>
  <si>
    <t>6575,88</t>
  </si>
  <si>
    <t>16897,06</t>
  </si>
  <si>
    <t>6582,11</t>
  </si>
  <si>
    <t>18128,12</t>
  </si>
  <si>
    <t>6301,82</t>
  </si>
  <si>
    <t>19715,57</t>
  </si>
  <si>
    <t>6150,27</t>
  </si>
  <si>
    <t>20158,12</t>
  </si>
  <si>
    <t>6920,86</t>
  </si>
  <si>
    <t>23389,09</t>
  </si>
  <si>
    <t>8495,70</t>
  </si>
  <si>
    <t>25281,66</t>
  </si>
  <si>
    <t>Nota Neuquén: no incluye la producción del área El Mangrullo. Incluye gasolina y condensado.</t>
  </si>
  <si>
    <t>Petróleo</t>
  </si>
  <si>
    <t>Gas</t>
  </si>
  <si>
    <t>1988-2019</t>
  </si>
  <si>
    <t>Petroleo y gas</t>
  </si>
  <si>
    <t>en pesos corrientes</t>
  </si>
  <si>
    <t>Recursos corrientes</t>
  </si>
  <si>
    <t>1990/2018</t>
  </si>
  <si>
    <t>Administración Central y Organismos Descentralizados</t>
  </si>
  <si>
    <t>Administración General</t>
  </si>
  <si>
    <t>Seguridad</t>
  </si>
  <si>
    <t>Salud</t>
  </si>
  <si>
    <t>Cultura y Educación</t>
  </si>
  <si>
    <t>Ciencia y Técnica</t>
  </si>
  <si>
    <t>Deuda Pública</t>
  </si>
  <si>
    <t>Desarrollo de la Economía 1990/2007 y Servicios Economicos 2008/2018</t>
  </si>
  <si>
    <t>Promocion y Asistencia Social</t>
  </si>
  <si>
    <t>Trabajo</t>
  </si>
  <si>
    <t>Vivienda y Urbanismo</t>
  </si>
  <si>
    <t>Otros servicios urbanos</t>
  </si>
  <si>
    <t>Agua Potable y Alcantarillado</t>
  </si>
  <si>
    <t>Seguridad Social</t>
  </si>
  <si>
    <t>Bienestar Social *A partir de 2008 se nota la sumatoria de Promocion y Asistencia Social, Seguridad Social, Trabajo, Vivienda y Urbanismo, Agua Potable y Alcantarillado y Otros servicios urbanos</t>
  </si>
  <si>
    <t>Gasto social *Sumatoria de Salud, Bienestar Social, Cultura y Educacion y Ciencia y Tecnica</t>
  </si>
  <si>
    <t>Gasto social/Gasto total</t>
  </si>
  <si>
    <t>IPC Neuquen</t>
  </si>
  <si>
    <t>1980/2020</t>
  </si>
  <si>
    <t>Indice de Precios al Consumidor de Bienes y Servicios por mes según año, base 1980=100. Localidad de Neuquén. Enero 1980/Diciembre 2020</t>
  </si>
  <si>
    <t>Año/ Mes</t>
  </si>
  <si>
    <t>Enero</t>
  </si>
  <si>
    <t>Febrero</t>
  </si>
  <si>
    <t>Marzo</t>
  </si>
  <si>
    <t>Abril</t>
  </si>
  <si>
    <t>Mayo</t>
  </si>
  <si>
    <t>Junio</t>
  </si>
  <si>
    <t>Julio</t>
  </si>
  <si>
    <t>Agosto</t>
  </si>
  <si>
    <t>Septiembre</t>
  </si>
  <si>
    <t>Octubre</t>
  </si>
  <si>
    <t>Noviembre</t>
  </si>
  <si>
    <t>Diciembre</t>
  </si>
  <si>
    <t>Promedio anual</t>
  </si>
  <si>
    <t>IPC 2018</t>
  </si>
  <si>
    <t>pesos corrientes</t>
  </si>
  <si>
    <t>pesos de 2018</t>
  </si>
  <si>
    <t>Estado general de Gastos - Consolidado General por finalidad según año</t>
  </si>
  <si>
    <t>1960/2019</t>
  </si>
  <si>
    <t>Total</t>
  </si>
  <si>
    <t>s.d.</t>
  </si>
  <si>
    <t>Neuquen</t>
  </si>
  <si>
    <t>Corrientes</t>
  </si>
  <si>
    <t>TOTAL</t>
  </si>
  <si>
    <t>Cantidad</t>
  </si>
  <si>
    <t>1995/2018</t>
  </si>
  <si>
    <t>Asalariados</t>
  </si>
  <si>
    <t>$ corrientes</t>
  </si>
  <si>
    <t>Censos</t>
  </si>
  <si>
    <t>Estimada</t>
  </si>
  <si>
    <t>urbana</t>
  </si>
  <si>
    <t>rural</t>
  </si>
  <si>
    <t>Urbana</t>
  </si>
  <si>
    <t>Rural</t>
  </si>
  <si>
    <t>Población Neuquen</t>
  </si>
  <si>
    <t>Poblacion total anual estimada</t>
  </si>
  <si>
    <t>1991-2019</t>
  </si>
  <si>
    <t>Neuquen. Poblacion Estimada</t>
  </si>
  <si>
    <t>ver hoja Poblacion anual estimada</t>
  </si>
  <si>
    <t>Neuquen. Ocupados/Poblacion total</t>
  </si>
  <si>
    <t>Neuquen. Asalariados/Ocupados</t>
  </si>
  <si>
    <t>Neuquen. Asalariados no registrados/Ocupados</t>
  </si>
  <si>
    <t>Neuquen. Cuenta propias y patrones/Ocupados</t>
  </si>
  <si>
    <t>ver hoja Condic de activ comp</t>
  </si>
  <si>
    <t>Ver hoja Categ Ocup comp</t>
  </si>
  <si>
    <t>Neuquén. Empleo estimado</t>
  </si>
  <si>
    <t>Asa Reg</t>
  </si>
  <si>
    <t>Asa no Reg</t>
  </si>
  <si>
    <t>Cuenta propia y patrones</t>
  </si>
  <si>
    <t>Ocupados/poblacion total*total de poblacion estimada</t>
  </si>
  <si>
    <t>Asalariados/ocupados*empleo estimado</t>
  </si>
  <si>
    <t>Asalariados no registrados/Ocupados*empleo estimado</t>
  </si>
  <si>
    <t>Asalariados-asalariados no registrados</t>
  </si>
  <si>
    <t>Cuenta propias y patrones/Ocupados*empleo estimado</t>
  </si>
  <si>
    <t>1995/2017</t>
  </si>
  <si>
    <t>Salarios Mensuales Brutos $ corrientes</t>
  </si>
  <si>
    <t>Neuquen. Asariados Registrados SIPA</t>
  </si>
  <si>
    <t>Variacion anual asalariados registrados EPH</t>
  </si>
  <si>
    <t>Asalariados Registrados EPH</t>
  </si>
  <si>
    <t>Asalariados No registrados EPH</t>
  </si>
  <si>
    <t>Cuenta Propias EPH</t>
  </si>
  <si>
    <t>Pesos corrientes</t>
  </si>
  <si>
    <t>Ver hoja Salarios</t>
  </si>
  <si>
    <t>Salario promedio general</t>
  </si>
  <si>
    <t>Masa salarial</t>
  </si>
  <si>
    <t>Salario promedio =((salarioasasalariadosregistradosSIPA*asalariadosregistradosestimado)+(salariosasalariadosnoregistradosEPH*asalariadosnoregistradosestimado)+(ingresocuentapropias*(cuentapropias+patrones)))/empleo total</t>
  </si>
  <si>
    <t>Masa salarial neuquen</t>
  </si>
  <si>
    <t>Masa salarial=salario promedio*empleototalestimado*13</t>
  </si>
  <si>
    <t>Nequen</t>
  </si>
  <si>
    <t>IPC 2010</t>
  </si>
  <si>
    <t>Producto Bruto Geográfico a valores corrientes</t>
  </si>
  <si>
    <t>A. Sector Agropecuario</t>
  </si>
  <si>
    <t>C. Minería</t>
  </si>
  <si>
    <t>D. Industria</t>
  </si>
  <si>
    <t>E. Electricidad Gas y Agua</t>
  </si>
  <si>
    <t>F. Construcción</t>
  </si>
  <si>
    <t>G. Comercio</t>
  </si>
  <si>
    <t>H. Hoteles y Restaurantes</t>
  </si>
  <si>
    <t>I. Transporte y Comunicaciones</t>
  </si>
  <si>
    <t>J. Intermediación Financiera</t>
  </si>
  <si>
    <t>K. Servicios empresariales e inmobiliarios</t>
  </si>
  <si>
    <t>L. Administración Pública y Defensa</t>
  </si>
  <si>
    <t>M. Enseñanza</t>
  </si>
  <si>
    <t>N. Salud</t>
  </si>
  <si>
    <t>O. Servicios sociales, comunitarios y personales</t>
  </si>
  <si>
    <t>P. Servicio Doméstico</t>
  </si>
  <si>
    <t>1991/2019</t>
  </si>
  <si>
    <t>1993/2018</t>
  </si>
  <si>
    <t>IPI</t>
  </si>
  <si>
    <t>Plusvalia (neta de gastos de circulacion y bruta de consumo de capital fijo)</t>
  </si>
  <si>
    <t>PBG Neuquen</t>
  </si>
  <si>
    <t>Masa salarial Neuquen</t>
  </si>
  <si>
    <t>Plusvalia</t>
  </si>
  <si>
    <t>IPC</t>
  </si>
  <si>
    <t>2004=100</t>
  </si>
  <si>
    <t>indice</t>
  </si>
  <si>
    <t>PBG mineria/total</t>
  </si>
  <si>
    <t>miles</t>
  </si>
  <si>
    <t>Agricultura, ganadería y pesca</t>
  </si>
  <si>
    <t>Minería y petróleo</t>
  </si>
  <si>
    <t>Industria</t>
  </si>
  <si>
    <t>Comercio</t>
  </si>
  <si>
    <t>Servicios</t>
  </si>
  <si>
    <t>Electricidad, gas y agua</t>
  </si>
  <si>
    <t>Construcción</t>
  </si>
  <si>
    <t xml:space="preserve">Asalariados registrados </t>
  </si>
  <si>
    <t>Asalariados registrados, participacion</t>
  </si>
  <si>
    <t>Producto</t>
  </si>
  <si>
    <t>Precios constantes IPI</t>
  </si>
  <si>
    <t>Indice</t>
  </si>
  <si>
    <t>Producto a precios constantes (IPI)</t>
  </si>
  <si>
    <t>Productividad del trabajo</t>
  </si>
  <si>
    <t>Productividad de los asalariados registrados por rama</t>
  </si>
  <si>
    <t>GBA/Total</t>
  </si>
  <si>
    <t>Total País Ingresos Mdios</t>
  </si>
  <si>
    <t>Total País Asa Reg</t>
  </si>
  <si>
    <t>Neuquen Ingresos Medios</t>
  </si>
  <si>
    <t>Neuquen Asa Reg</t>
  </si>
  <si>
    <t>Neuquen/Total Ing Med</t>
  </si>
  <si>
    <t>Neuquen/Total Asa Reg</t>
  </si>
  <si>
    <t>AGRICULTURA, GANADERIA, CAZA Y SILVICULTURA</t>
  </si>
  <si>
    <t>EXPLOTACION  DE  MINAS  Y  CANTERAS</t>
  </si>
  <si>
    <t>INDUSTRIA MANUFACTURERA</t>
  </si>
  <si>
    <t>ELECTRICIDAD, GAS Y AGUA</t>
  </si>
  <si>
    <t>CONSTRUCCION</t>
  </si>
  <si>
    <t>COMERCIO AL POR MAYOR Y AL POR MENOR</t>
  </si>
  <si>
    <t xml:space="preserve">HOTELERIA Y RESTAURANTES </t>
  </si>
  <si>
    <t>SERVICIOS DE TRANSPORTE, DE ALMACENAMIENTO Y DE COMUNICACIONES</t>
  </si>
  <si>
    <t xml:space="preserve">INTERMEDIACION FINANCIERA Y OTROS SERVICIOS FINANCIEROS </t>
  </si>
  <si>
    <t>SERVICIOS INMOBILIARIOS, EMPRESARIALES Y DE ALQUILER</t>
  </si>
  <si>
    <t>ENSEÑANZA</t>
  </si>
  <si>
    <t>SERVICIOS SOCIALES Y DE SALUD</t>
  </si>
  <si>
    <t>SERVICIOS COMUNITARIOS, SOCIALES Y PERSONALES N.C.P.</t>
  </si>
  <si>
    <t>GBA</t>
  </si>
  <si>
    <t>Alimentos</t>
  </si>
  <si>
    <t>Productos textiles</t>
  </si>
  <si>
    <t>Confecciones</t>
  </si>
  <si>
    <t>Calzado</t>
  </si>
  <si>
    <t>Madera</t>
  </si>
  <si>
    <t>Papel</t>
  </si>
  <si>
    <t>Edición</t>
  </si>
  <si>
    <t>Productos de petróleo</t>
  </si>
  <si>
    <t>Productos químicos</t>
  </si>
  <si>
    <t>Productos de caucho y plástico</t>
  </si>
  <si>
    <t>Otros minerales no metálicos</t>
  </si>
  <si>
    <t>Metales comunes</t>
  </si>
  <si>
    <t>Otros productos de metal</t>
  </si>
  <si>
    <t>Maquinaria y equipo</t>
  </si>
  <si>
    <t>Maquinaria de oficina</t>
  </si>
  <si>
    <t>Aparatos eléctricos</t>
  </si>
  <si>
    <t>Radio y televisión</t>
  </si>
  <si>
    <t>Instrumentos médicos</t>
  </si>
  <si>
    <t>Automotores</t>
  </si>
  <si>
    <t>Otros equipo de transporte</t>
  </si>
  <si>
    <t>Muebles</t>
  </si>
  <si>
    <t>Reciclamiento de desperdicios y desechos</t>
  </si>
  <si>
    <t>Calzado y cuero</t>
  </si>
  <si>
    <t>Edición e impresión</t>
  </si>
  <si>
    <t>Salarios promedio asalariados registrados por rama comparacion Neuquen/GBA</t>
  </si>
  <si>
    <t>Salarios Neuquen</t>
  </si>
  <si>
    <t>Salarios GBA</t>
  </si>
  <si>
    <t>Salarios Neuquen/GBA</t>
  </si>
  <si>
    <t>Salarios Neuquen industria manufacturera</t>
  </si>
  <si>
    <t>Salarios GBA industria manufacturera</t>
  </si>
  <si>
    <t>Salarios Neuquen/GBA industria manufacturera</t>
  </si>
  <si>
    <t>Nota: incluye regalías cobradas por gasolina  y condensado  en el caso del petróleo; y Gas Licuado de Petróleo (GLP) en el del gas.</t>
  </si>
  <si>
    <r>
      <t>Total del Gasto</t>
    </r>
    <r>
      <rPr>
        <vertAlign val="superscript"/>
        <sz val="8"/>
        <color indexed="8"/>
        <rFont val="Arial"/>
      </rPr>
      <t>(1) (1) No incluye Entes Autárquicos y Cuentas Especiales.</t>
    </r>
  </si>
  <si>
    <t>Fuente: Dirección Provincial de Estadística y Censos de la Provincia del Neuquén.</t>
  </si>
  <si>
    <t>Indice de Precios Implícito del Producto Bruto Geográfico</t>
  </si>
  <si>
    <t>Productividad de los asalariados registrados por rama comparada</t>
  </si>
  <si>
    <t>.</t>
  </si>
  <si>
    <t>Gas entregado a residenciales</t>
  </si>
  <si>
    <t>$ corrientes por m3 consumido en residenciales segun cuadros tarifarios</t>
  </si>
  <si>
    <t xml:space="preserve">$ corrientes gastados por residenciales en gas </t>
  </si>
  <si>
    <t>Tarifa residencial Neuquen/zona pampeana</t>
  </si>
  <si>
    <t>Ahorro pago residenciales por diferencial de precios de gas Neuquen/zona pampeana</t>
  </si>
  <si>
    <t>miles de M3</t>
  </si>
  <si>
    <t>Ahorro pago hogares por diferencial de precios de gas Neuquen/zona pampeana</t>
  </si>
  <si>
    <t xml:space="preserve">En base los cuadros tarifarios de gas natural (04-2004/12-2012 y 05-2004/09-2008) y de usuarios residenciales y pequeños comercios (09-2008/12-2017) publicados por el Ente Nacional Regulador del gas y la serie de gas entregado a usuarios residenciales (1987/2018) publicada por el Ministerio de Economía e Infraestructura, Subsecretaria de Ingresos Públicos de la Provincia de Neuquén.
El ahorro estimado corresponde al diferencial de precio que surge del precio de gas natural de Neuquén y la zona pampeana.
De los cuadros tarifarios se tomó el concepto de cargo variable. Desde septiembre de 2008 el cargo variable es un promedio porque empieza aparecer diferenciado entre distintos tipos de residenciales. Desde abril de 2014 el cargo variable es el promedio del ítem a) precio del gas (a partir de este momento la serie diferencia precio del gas, costo de transporte y costo de gas retenido). Desde abril de 2016 el cargo variable aparece diferenciado como items I, II y III, como antes aparecía a, b y c, pero no parecen corresponder a la misma categoría por lo cual no se utilizan. Las series están interrumpidas algunos años en los cuadros tarifarios, reconstruimos la serie bajo el supuesto de que no hubo cambios en las tarifas. 
</t>
  </si>
  <si>
    <t>1992-2019</t>
  </si>
  <si>
    <t>1992/2019</t>
  </si>
  <si>
    <t>Coparticipacion</t>
  </si>
  <si>
    <t>Estado General de Recursos y Erogaciones en valores corrientes - Consolidado General por tipo según año</t>
  </si>
  <si>
    <t>-   De Origen Provincial</t>
  </si>
  <si>
    <t>-       Ingresos Tributarios Provinciales</t>
  </si>
  <si>
    <t>-          Ingresos Brutos</t>
  </si>
  <si>
    <t>-          Inmobiliario</t>
  </si>
  <si>
    <t>-         Sellos</t>
  </si>
  <si>
    <t>-         Actividades Hípicas</t>
  </si>
  <si>
    <t>-      Ingresos No Tributarios</t>
  </si>
  <si>
    <t>-      Regalías</t>
  </si>
  <si>
    <t>-              Petrolíferas</t>
  </si>
  <si>
    <t>-              Gasíferas</t>
  </si>
  <si>
    <t>-              de Recursos Hídricos</t>
  </si>
  <si>
    <t>-         Venta de  Serv. Púb.y otros ing. de oper.</t>
  </si>
  <si>
    <t>-         Renta de la Propiedad (Intereses y Div)</t>
  </si>
  <si>
    <t>-   De Origen Nacional</t>
  </si>
  <si>
    <t>-      Ingresos Tributarios Nacionales</t>
  </si>
  <si>
    <t>-      Coparticipación Federal</t>
  </si>
  <si>
    <t>-      Regímenes Especiales</t>
  </si>
  <si>
    <t>-          Afectados a Erog. Ctes</t>
  </si>
  <si>
    <t>-          Afectados a Obras Públicas</t>
  </si>
  <si>
    <t>-     Transferencias Ctes (Ap.No Reinteg)</t>
  </si>
  <si>
    <t>-     Otros</t>
  </si>
  <si>
    <t>-      Deuda del Estado Nacional</t>
  </si>
  <si>
    <t>-    Personal</t>
  </si>
  <si>
    <t>-    Bienes de Consumo</t>
  </si>
  <si>
    <t>-    Servicios</t>
  </si>
  <si>
    <t>-    Gastos sin discriminar</t>
  </si>
  <si>
    <t>-    Intereses de la Deuda</t>
  </si>
  <si>
    <t>-    Transf. p/financ. Erog. Ctes.</t>
  </si>
  <si>
    <t>-    Pérdida p/tenencia Activos Fcieros</t>
  </si>
  <si>
    <t>III -  RESULTADO ECONOMICO:  (I-II)</t>
  </si>
  <si>
    <t>I - RECURSOS CORRIENTES totales</t>
  </si>
  <si>
    <t>II - EROGACIONES CORRIENTES totales</t>
  </si>
  <si>
    <t>Coparticipacion/Recursos totales</t>
  </si>
  <si>
    <t>Coparticipacion/Recursos Nacionales</t>
  </si>
  <si>
    <t xml:space="preserve">*en rojo los años que no estan en las series y se supone mantienen tarifas </t>
  </si>
  <si>
    <t>OCUPACION Y GASTOS SALARIALES PROVINCIALES</t>
  </si>
  <si>
    <t>ADMINISTRACION CENTRAL, ORGANISMOS DESCENTRALIZADOS Y CUENTAS ESPECIALES</t>
  </si>
  <si>
    <t>AÑO 2017</t>
  </si>
  <si>
    <t>JURISDICCIONES</t>
  </si>
  <si>
    <t>GASTO EN
 PERSONAL
- en miles de $ -</t>
  </si>
  <si>
    <t>PLANTA
OCUPADA</t>
  </si>
  <si>
    <t>GASTO MEDIO
 MENSUAL
 - en $ -</t>
  </si>
  <si>
    <t>HABITANTES
(*)</t>
  </si>
  <si>
    <t>EMPLEADOS
CADA MIL
 HABITANTES</t>
  </si>
  <si>
    <t>G.C.B.A. (**)</t>
  </si>
  <si>
    <t xml:space="preserve">BUENOS AIRES </t>
  </si>
  <si>
    <t>CATAMARCA</t>
  </si>
  <si>
    <t>CORDOBA</t>
  </si>
  <si>
    <t xml:space="preserve">CORRIENTES </t>
  </si>
  <si>
    <t>CHACO</t>
  </si>
  <si>
    <t>CHUBUT</t>
  </si>
  <si>
    <t>ENTRE RIOS</t>
  </si>
  <si>
    <t>FORMOSA</t>
  </si>
  <si>
    <t>JUJUY</t>
  </si>
  <si>
    <t>LA PAMPA(***)</t>
  </si>
  <si>
    <t>LA RIOJA</t>
  </si>
  <si>
    <t>MENDOZA(****)</t>
  </si>
  <si>
    <t>MISIONES</t>
  </si>
  <si>
    <t>NEUQUEN</t>
  </si>
  <si>
    <t>RIO NEGRO</t>
  </si>
  <si>
    <t>SALTA</t>
  </si>
  <si>
    <t>SAN JUAN</t>
  </si>
  <si>
    <t>SAN LUIS(***)</t>
  </si>
  <si>
    <t>SANTA CRUZ</t>
  </si>
  <si>
    <t>SANTA FE</t>
  </si>
  <si>
    <t>S. DEL ESTERO</t>
  </si>
  <si>
    <t>TUCUMAN</t>
  </si>
  <si>
    <t>T. DEL FUEGO</t>
  </si>
  <si>
    <t>(*) Proyección del INDEC  en base al Censo 2010.</t>
  </si>
  <si>
    <t>(**) La información de la planta ocupada corresponde al dato de la Cuenta de Inversión de la Jurisdicción.</t>
  </si>
  <si>
    <t>(***) La información de la planta ocupada corresponde al dato del Presupuesto de la Provincia.</t>
  </si>
  <si>
    <t>(****) La información es de septiembre</t>
  </si>
  <si>
    <t>Miles de pesos</t>
  </si>
  <si>
    <t>miles de pesos</t>
  </si>
  <si>
    <t>personal</t>
  </si>
  <si>
    <t>habitantes</t>
  </si>
  <si>
    <t>por mil</t>
  </si>
  <si>
    <t>1887/2017</t>
  </si>
  <si>
    <t>Empleo publico por habitante Neuquen</t>
  </si>
  <si>
    <t>1987/2017</t>
  </si>
  <si>
    <t>Neuquen. Producción de petróleo. En miles de m3</t>
  </si>
  <si>
    <t>Neuquen. Producción de gas. En millones de m3</t>
  </si>
  <si>
    <t>Neuquen/Argentina. Producción de Petroleo</t>
  </si>
  <si>
    <t>Neuquen/Argentina. Producción de Gas</t>
  </si>
  <si>
    <t>millones de pesos de 2018</t>
  </si>
  <si>
    <t>*Sumatoria de Salud, Bienestar Social, Cultura y Educacion y Ciencia y Tecnica</t>
  </si>
  <si>
    <t>Gasto total. En millones de pesos de 2018</t>
  </si>
  <si>
    <t>Gasto Social. En millones de pesos de 2018</t>
  </si>
  <si>
    <t>Millones de pesos de 2010</t>
  </si>
  <si>
    <t>Millones de pesos constantes IPI 2004</t>
  </si>
  <si>
    <t>Millones de pesos constantes IPI 2005</t>
  </si>
  <si>
    <t>Millones de pesos constantes IPI 2006</t>
  </si>
  <si>
    <t>Empleados cada mil habitantes</t>
  </si>
  <si>
    <t>Gasto en personal por habitante</t>
  </si>
  <si>
    <t xml:space="preserve">Salarios industria manufacturera Neuquen/GBA </t>
  </si>
  <si>
    <t>en m3</t>
  </si>
  <si>
    <t>en milles de m3</t>
  </si>
  <si>
    <t>Neuquen. Producción de petróleo. En m3</t>
  </si>
  <si>
    <t>Neuquen. Producción de gas. En miles de m3</t>
  </si>
  <si>
    <t>pesos constantes IPI</t>
  </si>
  <si>
    <t>PBG a valores corrientes</t>
  </si>
  <si>
    <t>VAB mineria/PBG a precios constantes (IPI)</t>
  </si>
  <si>
    <t>VAB mineria/PBG a valores corrientes</t>
  </si>
  <si>
    <t>PBG a valores constantes (IPC, 2010=100)</t>
  </si>
  <si>
    <t>PBG a valores constantes (IPI, 2004=100)</t>
  </si>
  <si>
    <t>Renta</t>
  </si>
  <si>
    <t>1993-2018</t>
  </si>
  <si>
    <t>Total País</t>
  </si>
  <si>
    <t>Petroleo</t>
  </si>
  <si>
    <t>gas</t>
  </si>
  <si>
    <t>IPC pcial</t>
  </si>
  <si>
    <t>$ ene 2010</t>
  </si>
  <si>
    <t>variaciones respecto año anterior</t>
  </si>
  <si>
    <t>Retenciones</t>
  </si>
  <si>
    <t>Regalias total</t>
  </si>
  <si>
    <t>Renta por venta crudo en el mercado interno por debajo / arriba precio internacional</t>
  </si>
  <si>
    <t>Renta crudo por exportaciones a peso sobrevaluado</t>
  </si>
  <si>
    <t>Renta por venta gas en el mercado interno por debajo / arriba precio internacional</t>
  </si>
  <si>
    <t>Renta gas por exportaciones</t>
  </si>
  <si>
    <t>SUMA renta otros (sin importaciones)</t>
  </si>
  <si>
    <t>regalias gas y petro</t>
  </si>
  <si>
    <t>petroleo</t>
  </si>
  <si>
    <t>Masa salarial met 2</t>
  </si>
  <si>
    <t>PV neta de gstos cir</t>
  </si>
  <si>
    <t>ene 2010=100</t>
  </si>
  <si>
    <t>pesos</t>
  </si>
  <si>
    <t>pesso</t>
  </si>
  <si>
    <t>%nacional</t>
  </si>
  <si>
    <t>%neuq/naci</t>
  </si>
  <si>
    <t>bruta de consumo kfijo</t>
  </si>
  <si>
    <t>%reg/renta</t>
  </si>
  <si>
    <t>%reg/pv (der)</t>
  </si>
  <si>
    <t>pbg</t>
  </si>
  <si>
    <t>pv</t>
  </si>
  <si>
    <t>rent</t>
  </si>
  <si>
    <t>reg</t>
  </si>
  <si>
    <t>441,319,146</t>
  </si>
  <si>
    <t>3,143,131,620</t>
  </si>
  <si>
    <t>454,260,960</t>
  </si>
  <si>
    <t>297,797,989</t>
  </si>
  <si>
    <t>13,609,562</t>
  </si>
  <si>
    <t>4,350,119,277</t>
  </si>
  <si>
    <t>463,038,827</t>
  </si>
  <si>
    <t>2,764,376,410</t>
  </si>
  <si>
    <t>528,867,510</t>
  </si>
  <si>
    <t>152,196,250</t>
  </si>
  <si>
    <t>14,742,786</t>
  </si>
  <si>
    <t>3,923,221,783</t>
  </si>
  <si>
    <t>553,471,627</t>
  </si>
  <si>
    <t>3,073,700,158</t>
  </si>
  <si>
    <t>1,183,232,353</t>
  </si>
  <si>
    <t>249,413,926</t>
  </si>
  <si>
    <t>16,042,333</t>
  </si>
  <si>
    <t>5,075,860,397</t>
  </si>
  <si>
    <t>719,941,493</t>
  </si>
  <si>
    <t>2,788,881,005</t>
  </si>
  <si>
    <t>1,998,744,301</t>
  </si>
  <si>
    <t>138,558,828</t>
  </si>
  <si>
    <t>16,342,331</t>
  </si>
  <si>
    <t>5,662,467,958</t>
  </si>
  <si>
    <t>717,012,691</t>
  </si>
  <si>
    <t>2,461,907,894</t>
  </si>
  <si>
    <t>1,704,832,241</t>
  </si>
  <si>
    <t>-26,554,699</t>
  </si>
  <si>
    <t>12,327,249</t>
  </si>
  <si>
    <t>4,869,525,376</t>
  </si>
  <si>
    <t>515,708,178</t>
  </si>
  <si>
    <t>1,550,778,379</t>
  </si>
  <si>
    <t>1,065,564,241</t>
  </si>
  <si>
    <t>-314,346,804</t>
  </si>
  <si>
    <t>29,619,779</t>
  </si>
  <si>
    <t>2,847,323,773</t>
  </si>
  <si>
    <t>965227498.9</t>
  </si>
  <si>
    <t>696,432,922</t>
  </si>
  <si>
    <t>2,612,199,825</t>
  </si>
  <si>
    <t>1,190,710,806</t>
  </si>
  <si>
    <t>-496,746,486</t>
  </si>
  <si>
    <t>4,002,597,067</t>
  </si>
  <si>
    <t>1,072,252,086</t>
  </si>
  <si>
    <t>5,854,383,995</t>
  </si>
  <si>
    <t>119,290,571</t>
  </si>
  <si>
    <t>1,003,194,266</t>
  </si>
  <si>
    <t>8,049,120,918</t>
  </si>
  <si>
    <t>941,841,950</t>
  </si>
  <si>
    <t>3,686,712,258</t>
  </si>
  <si>
    <t>1,949,466,171</t>
  </si>
  <si>
    <t>-425,186,935</t>
  </si>
  <si>
    <t>101,719,946</t>
  </si>
  <si>
    <t>6,254,553,391</t>
  </si>
  <si>
    <t>1,065,310,444</t>
  </si>
  <si>
    <t>2,408,033,364</t>
  </si>
  <si>
    <t>-649,064,711</t>
  </si>
  <si>
    <t>-1,918,331,285</t>
  </si>
  <si>
    <t>-489,723,526</t>
  </si>
  <si>
    <t>-84,015,847</t>
  </si>
  <si>
    <t>332,208,440</t>
  </si>
  <si>
    <t>379,326,339</t>
  </si>
  <si>
    <t>-859034493.5</t>
  </si>
  <si>
    <t>1,318,425,171</t>
  </si>
  <si>
    <t>2,645,118,583</t>
  </si>
  <si>
    <t>791,031,063</t>
  </si>
  <si>
    <t>-1,123,457,781</t>
  </si>
  <si>
    <t>-434,163,778</t>
  </si>
  <si>
    <t>-53,512,630</t>
  </si>
  <si>
    <t>3,143,440,629</t>
  </si>
  <si>
    <t>468,724,166</t>
  </si>
  <si>
    <t>-109213328.8</t>
  </si>
  <si>
    <t>1,850,096,177</t>
  </si>
  <si>
    <t>3,147,278,107</t>
  </si>
  <si>
    <t>2,058,090,548</t>
  </si>
  <si>
    <t>-826,020,506</t>
  </si>
  <si>
    <t>357,704,296</t>
  </si>
  <si>
    <t>-88,938,830</t>
  </si>
  <si>
    <t>6,498,209,792</t>
  </si>
  <si>
    <t>634,569,276</t>
  </si>
  <si>
    <t>384249454.6</t>
  </si>
  <si>
    <t>2,952,476,707</t>
  </si>
  <si>
    <t>3,725,097,614</t>
  </si>
  <si>
    <t>7,830,724,659</t>
  </si>
  <si>
    <t>-52,728,655</t>
  </si>
  <si>
    <t>1,879,884,453</t>
  </si>
  <si>
    <t>-6,819,318</t>
  </si>
  <si>
    <t>16,328,635,460</t>
  </si>
  <si>
    <t>959,148,814</t>
  </si>
  <si>
    <t>3,540,076,673</t>
  </si>
  <si>
    <t>4,549,520,665</t>
  </si>
  <si>
    <t>13,014,445,172</t>
  </si>
  <si>
    <t>28,830,921</t>
  </si>
  <si>
    <t>5,960,947,389</t>
  </si>
  <si>
    <t>4,004,159</t>
  </si>
  <si>
    <t>27,097,824,980</t>
  </si>
  <si>
    <t>1,048,867,805</t>
  </si>
  <si>
    <t>3,288,568,975</t>
  </si>
  <si>
    <t>4,583,157,549</t>
  </si>
  <si>
    <t>20,114,414,113</t>
  </si>
  <si>
    <t>407,163,641</t>
  </si>
  <si>
    <t>10,049,823,544</t>
  </si>
  <si>
    <t>41,573,741</t>
  </si>
  <si>
    <t>38,484,701,561</t>
  </si>
  <si>
    <t>983,200,422</t>
  </si>
  <si>
    <t>10,443,790,874</t>
  </si>
  <si>
    <t>5,242,701,287</t>
  </si>
  <si>
    <t>42,283,686,064</t>
  </si>
  <si>
    <t>1,241,326,947</t>
  </si>
  <si>
    <t>51,485,377,837</t>
  </si>
  <si>
    <t>155,947,023</t>
  </si>
  <si>
    <t>110,852,830,033</t>
  </si>
  <si>
    <t>3,049,995,063</t>
  </si>
  <si>
    <t>9,198,212,000</t>
  </si>
  <si>
    <t>5,879,273,218</t>
  </si>
  <si>
    <t>14,304,004,963</t>
  </si>
  <si>
    <t>1,066,094,684</t>
  </si>
  <si>
    <t>31,898,249,001</t>
  </si>
  <si>
    <t>82,242,111</t>
  </si>
  <si>
    <t>62,428,075,977</t>
  </si>
  <si>
    <t>2,509,745,241</t>
  </si>
  <si>
    <t>7,349,697,000</t>
  </si>
  <si>
    <t>6,914,362,193</t>
  </si>
  <si>
    <t>34,670,804,829</t>
  </si>
  <si>
    <t>3,103,731,803</t>
  </si>
  <si>
    <t>51,981,270,609</t>
  </si>
  <si>
    <t>134,503,354</t>
  </si>
  <si>
    <t>104,154,369,789</t>
  </si>
  <si>
    <t>1,926,858,359</t>
  </si>
  <si>
    <t>8,045,473,808</t>
  </si>
  <si>
    <t>60,076,853,847</t>
  </si>
  <si>
    <t>3,394,078,411</t>
  </si>
  <si>
    <t>74,578,185,587</t>
  </si>
  <si>
    <t>80,304,188</t>
  </si>
  <si>
    <t>155,373,107,841</t>
  </si>
  <si>
    <t>2,378,622,328</t>
  </si>
  <si>
    <t>11,237,506,000</t>
  </si>
  <si>
    <t>9,672,524,666</t>
  </si>
  <si>
    <t>71,763,627,079</t>
  </si>
  <si>
    <t>5,860,611,847</t>
  </si>
  <si>
    <t>107,945,266,592</t>
  </si>
  <si>
    <t>64,217,303</t>
  </si>
  <si>
    <t>206,543,753,487</t>
  </si>
  <si>
    <t>2,662,328,596</t>
  </si>
  <si>
    <t>7,787,714,000</t>
  </si>
  <si>
    <t>11,205,094,811</t>
  </si>
  <si>
    <t>72,152,929,438</t>
  </si>
  <si>
    <t>4,187,792,438</t>
  </si>
  <si>
    <t>115,816,874,722</t>
  </si>
  <si>
    <t>64,292,246</t>
  </si>
  <si>
    <t>211,214,697,656</t>
  </si>
  <si>
    <t>1,874,194,628</t>
  </si>
  <si>
    <t>7,788,000,000</t>
  </si>
  <si>
    <t>17,481,214,334</t>
  </si>
  <si>
    <t>85,349,458,848</t>
  </si>
  <si>
    <t>5,345,736,870</t>
  </si>
  <si>
    <t>150,570,269,530</t>
  </si>
  <si>
    <t>32,710,170</t>
  </si>
  <si>
    <t>266,567,389,753</t>
  </si>
  <si>
    <t>1,929,998,355</t>
  </si>
  <si>
    <t>643,604,000</t>
  </si>
  <si>
    <t>19,200,840,304</t>
  </si>
  <si>
    <t>9,492,387,362</t>
  </si>
  <si>
    <t>4,041,110,517</t>
  </si>
  <si>
    <t>122,308,879,698</t>
  </si>
  <si>
    <t>31,906,261</t>
  </si>
  <si>
    <t>155,718,728,141</t>
  </si>
  <si>
    <t>159,190,750</t>
  </si>
  <si>
    <t>28,133,894,787</t>
  </si>
  <si>
    <t>-649,393,679</t>
  </si>
  <si>
    <t>5,347,306,680</t>
  </si>
  <si>
    <t>50,707,729,351</t>
  </si>
  <si>
    <t>26,942,034</t>
  </si>
  <si>
    <t>83,566,479,174</t>
  </si>
  <si>
    <t>996539748.9</t>
  </si>
  <si>
    <t>31,334,968,750</t>
  </si>
  <si>
    <t>13,609,982,005</t>
  </si>
  <si>
    <t>3,383,487,116</t>
  </si>
  <si>
    <t>93,268,236,931</t>
  </si>
  <si>
    <t>97,334,472</t>
  </si>
  <si>
    <t>141,694,009,275</t>
  </si>
  <si>
    <t>59,394,309,428</t>
  </si>
  <si>
    <t>-25,362,490,536</t>
  </si>
  <si>
    <t>-5,760,410,345</t>
  </si>
  <si>
    <t>163,361,826,259</t>
  </si>
  <si>
    <t>-277,571,438</t>
  </si>
  <si>
    <t>191,355,663,368</t>
  </si>
  <si>
    <t>L: Neuquén - Regalías gas y Petróleo. $ Corrientes. Fuente: Dirección Provincial de Estadística</t>
  </si>
  <si>
    <t>M: Neuquén - Regalías gas y Petróleo. Participación pcial en las regalías nacionales. Fuente: Ídem.</t>
  </si>
  <si>
    <t>O: Neuquén: Renta petrolera por diferencia precios + renta petrolera por tipo de cambio. Estimada por participación provincial en la producción de petróleo a nivel nacional  sobre la renta nacional.</t>
  </si>
  <si>
    <t>N: Neuquén: Participación provincial en la producción de petróleo a nivel nacional . Fuente: Dirección Provincial de Estadística.</t>
  </si>
  <si>
    <t>P: Neuquén: Participación provincial en la producción de gas a nivel nacional . Fuente: Dirección Provincial de Estadística.</t>
  </si>
  <si>
    <t>Q: Neuquén: Renta gasífera por diferencia precios + renta gasífera por tipo de cambio. Estimada por participación provincial en la producción de gas a nivel nacional  sobre la renta gasífera nacional.</t>
  </si>
  <si>
    <t>R: Neuquén: Renta petrolera y gasífera apropiable por otros sujetos sociales  surgida de la producción neuquina. Suma de L, O, Q, K.</t>
  </si>
  <si>
    <t>S: Neuquén: Participación provincial en la Renta petrolera y gasífera apropiable por otros sujetos sociales a nivel nacional.</t>
  </si>
  <si>
    <t>Renta petrolera y gasífera surgida de la producción neuquina</t>
  </si>
  <si>
    <t>Renta petrolera y gasífera Neuquén/Renta petrolera y gasífera nacional</t>
  </si>
  <si>
    <t>Contribución pcial a las retenciones petroleras y gasífera</t>
  </si>
  <si>
    <t>Regalías gas y Petróleo</t>
  </si>
  <si>
    <t>Renta petrolera por diferencia precios + renta petrolera por tipo de cambio</t>
  </si>
  <si>
    <t>Renta gasífera por diferencia precios + renta gasífera por tipo de cambio</t>
  </si>
  <si>
    <t>Renta petrolera y gasífera surgida de la producción neuquina (millones de pesos corrientes)</t>
  </si>
  <si>
    <t>Renta petrolera y gasífera apropiable por otros sujetos sociales surgida de la producción neuquina (millones de pesos de 2010)</t>
  </si>
  <si>
    <t>Regalías de petróleo y gas apropiadas por la provincia de Neuquén</t>
  </si>
  <si>
    <t>Regalias/Recursos corrientes de la provincia</t>
  </si>
  <si>
    <t>II - EROGACIONES CORRIENTES</t>
  </si>
  <si>
    <t>Gasto/Erogaciones corrientes</t>
  </si>
  <si>
    <t>Personal</t>
  </si>
  <si>
    <t>Bienes de Consumo</t>
  </si>
  <si>
    <t>Gastos sin discriminar</t>
  </si>
  <si>
    <t>Intereses de la Deuda</t>
  </si>
  <si>
    <t>Transf. p/financ. Erog. Ctes.</t>
  </si>
  <si>
    <t>Salarios registrados Neuquen/salarios registrados Argentina</t>
  </si>
  <si>
    <t xml:space="preserve">Salarios industria manufacturera Neuquen/salarios industriales manufacturera GBA </t>
  </si>
  <si>
    <t>Salarios industria Neuquén/salarios registrados Neuquén total</t>
  </si>
  <si>
    <t>Salarios de obreros de mineria, petróleo y gas Neuquén/salarios privados registrados Neuquén (eje derecho)</t>
  </si>
  <si>
    <t>Neuquén salario promedio</t>
  </si>
  <si>
    <t>asal mineria y petroleo/total</t>
  </si>
  <si>
    <t>2010=1</t>
  </si>
  <si>
    <t>IPC Argentina</t>
  </si>
  <si>
    <t>Argentina. Salario promedio =((salarioasasalariadosregistradosSIPA*asalariadosregistradosestimado)+(salariosasalariadosnoregistradosEPH*asalariadosnoregistradosestimado)+(ingresocuentapropias*(cuentapropias+patrones)))/empleo total</t>
  </si>
  <si>
    <t>Neuquén. Salario promedio =((salarioasasalariadosregistradosSIPA*asalariadosregistradosestimado)+(salariosasalariadosnoregistradosEPH*asalariadosnoregistradosestimado)+(ingresocuentapropias*(cuentapropias+patrones)))/empleo total</t>
  </si>
  <si>
    <t>Constantes $ 2010</t>
  </si>
  <si>
    <t>Constantes $ 2011</t>
  </si>
  <si>
    <t>neuquen/Argentina</t>
  </si>
  <si>
    <t>Regalias/Plusvalía</t>
  </si>
  <si>
    <t>Erogaciones corrientes</t>
  </si>
  <si>
    <t>Gasto total y social</t>
  </si>
  <si>
    <t>Empleo e índice salarial</t>
  </si>
  <si>
    <t>Producción de petroleo y gas</t>
  </si>
  <si>
    <t>Renta petrolera y gasífera</t>
  </si>
  <si>
    <t>1995/2015</t>
  </si>
  <si>
    <t>Empleo publico por provincia</t>
  </si>
  <si>
    <t>Plusvalia (neta de gastos de circulación y bruta de consumo de capital fijo)</t>
  </si>
  <si>
    <t>Evolucion interanual de los salarios promedio del conjunto de la economia</t>
  </si>
  <si>
    <t>1995-2017</t>
  </si>
  <si>
    <t xml:space="preserve">En base a la serie de producción de petróleo y gas computable para el cálculo de regalías de Neuquén (1960/2019) publicada por la Dirección Provincial de Estadística y Censos de la Provincia del Neuquén y las series de producción nacional de petróleo y gas (1950/2015) publicadas por la Secretaría de Energía de la Nación.
</t>
  </si>
  <si>
    <t>Metodologia</t>
  </si>
  <si>
    <t>Producto Bruto Geográfico</t>
  </si>
  <si>
    <t xml:space="preserve">En base a series de Producto Bruto Geográfico de Neuquén (1993/2018) publicadas por la Dirección Provincial de Estadística y Censos de la Provincia de Neuquén.
La información se presenta a partir de la utilización de distintos deflactores, concluyendo que la evolución del producto medido en una moneda de poder adquisitivo constante al interior de la provincia es el más adecuado para mostrar la evolución. Para ello se utilizó el Índice de Precios al Consumidor de Neuquén anualizado por promedio simple en base a la serie mensual de Índice de precios al consumidor de Bienes y Servicios de la localidad de Neuquén publicada por el Ministerio de Economía e Infraestructura, Subsecretaria de Ingresos Públicos de la Provincia de Neuquén.
La serie de Índice de Precios Implícitos del PBG de Neuquén es la publicada por la Dirección Provincial de Estadística y Censos de la Provincia de Neuquén.
</t>
  </si>
  <si>
    <t xml:space="preserve">Se trata de la renta petrolera y gasífera apropiable por otros sujetos sociales surgida de la producción en suelo Neuquino por diferencia de precios, tipo de cambio, regalías y retenciones. La renta surgida por diferencia de precios y tipo de cambio se estimó a partir de la participación provincial en la producción de petróleo y gas nacional sobre la renta petrolera y gasífera nacional. La renta petrolera y gasífera apropiada sale de las cifras proporcionadas por la Dirección Provincial de Estadísticas y Censos de la Provincia de Neuquén. La cifra de retenciones es una estimación propia de la contribución provincial a las retenciones petroleras y gasíferas surgida del promedio simple entre los ratios de participación provincial en las regalías nacionales de gas y petróleo y los de participación de la producción petrolera y gasífera sobre las retenciones totales hidrocarburíferas. 
Renta=Renta por diferencia de precios gas y petróleo+Renta por tipo de cambio gas y petróleo+Regalías gas y petróleo+Contribución provincial a las retenciones nacionales petroleras y gasíferas.
</t>
  </si>
  <si>
    <t>En base a la serie de Estado General de Recursos y Erogaciones en valores corrientes  publicada por la Dirección Provincial de Estadística y Censos de la Provincia de Neuquén.</t>
  </si>
  <si>
    <t>En base a series de ocupación y salarios provinciales (1987-2017) publicadas por la Dirección Nacional de Asuntos Provinciales del Ministerio de Economía de la Nación.</t>
  </si>
  <si>
    <t>En base a las series de Estado general de gastos consolidado en valores corrientes (1990/2007 y 2008/2018) publicadas por el Ministerio de Economía e Infraestructura, Subsecretaria de Ingresos Públicos de la Provincia de Neuquén.</t>
  </si>
  <si>
    <t>La masa salarial fue calculada en base a las series de elaboración propia de Población, Empleo y Salarios de la Provincia de Neuquén a partir de los microdatos de la EPH y la serie provincial de remuneraciones por rama de los asalariados registrados (1995/2019) publicada por el Observatorio de Empleo y Dinámica Empresarial del Ministerio de Trabajo, Empleo y Seguridad Social.
Masa salarial=salario promedio Neuquén*empleo total Neuquén*13
Donde el salario promedio provincial se realizó ponderando los salarios de cada categoría ocupacional por su peso en el empleo provincial. Los salarios correspondientes a los asalariados registrados privados surgen de los datos proporcionados por el Sistema Previsional Argentino (SIPA) publicados por el Observatorio de Empleo y Dinámica Empresarial del Ministerio de Trabajo, Empleo y Seguridad Social. Los salarios de los asalariados no registrados se calcularon por medio de la relación que existe entre los salarios que refleja la Encuesta Permanente de Hogares (EPH) entre asalariados no registrados y asalariados registrados, aplicando esa proporción a los salarios registrados por el SIPA. Esta misma metodología se utilizó para los ingresos de los cuentapropistas. La metodología lleva implícita el imputar a los asalariados del sector público el salario promedio de los registrados privados.
Salario promedio Neuquén=((salario asalariados registrados SIPA*asalariados registrados estimados)+(salarios asalariados no registrados EPH*asalariados no registrados estimados)+(ingresos cuentapropistas*(cuentapropistas+patrones)))/empleo total Neuquén
La composición del empleo total se realizó utilizando la proporcionada por los microdatos de la Encuesta Permanente de Hogares (EPH) anualizados.</t>
  </si>
  <si>
    <t xml:space="preserve">La plusvalía fue calculada en base a la serie de Masa salarial (1995/2017) de elaboración propia y el Producto Bruto Geográfico Neuquén (1993/2018) publicado por la Dirección Provincial de Estadística y Censos de la Provincia de Neuquén.
Plusvalía=PBG de Neuquén-Masa salarial Neuquén
En la medida en que no se tienen los valores de consumo de capital fijo de la provincia, la estimación de la plusvalía total apropiada en territorio de la provincia de Neuquén se encuentra neta de gastos de circulación pero bruta de consumo de capital fijo.
</t>
  </si>
  <si>
    <t xml:space="preserve">En base a las series provinciales y nacionales de remuneraciones por rama de los asalariados registrados (1995/2019) publicadas por el Observatorio de Empleo y Dinámica Empresarial del Ministerio de Trabajo, Empleo y Seguridad Social y las series de Remuneraciones de los asalariados registrados del sector privado por rama de actividad según año y mes publicadas por el Ministerio de Economía e Infraestructura, Subsecretaría de Ingresos Públicos de la provincia de Neuquén.
Se utilizó Gran Buenos Aires como proxi de Argentina porque no tiene diferencia salarial con el promedio del país y permite desagregar por sectores.
</t>
  </si>
  <si>
    <t xml:space="preserve">El salario promedio para cada unidad geográfica se realizó ponderando los salarios de cada categoría ocupacional por su peso en el empleo. Los salarios correspondientes a los asalariados registrados privados surgen de los datos proporcionados por el Sistema Previsional Argentino (SIPA) publicados por el Observatorio de Empleo y Dinámica Empresarial del Ministerio de Trabajo, Empleo y Seguridad Social. Los salarios de los asalariados no registrados se calcularon por medio de la relación que existe entre los salarios que refleja la Encuesta Permanente de Hogares (EPH) entre asalariados no registrados y asalariados registrados, aplicando esa proporción a los salarios registrados por el SIPA. Esta misma metodología se utilizó para los ingresos de los cuentapropistas. La metodología lleva implícita el imputar a los asalariados del sector público el salario promedio de los registrados privados. Los salarios de Neuquén fueron deflactados con el IPC anualizado a partir de los datos proporcionados por la provincia. Para los de Argentina se tomó la serie histórica del IPC-GBA para el período 1974-2006; de enero 2006 a junio del 2014 el IPC-9 provincias confeccionado por CIFRA-CTA; ante la caída de algunas provincias, de julio de 2014 a diciembre 2016, los datos corresponden al IPC-CABA; de enero de 2017 a la fecha IPC-INDEC.
</t>
  </si>
  <si>
    <t xml:space="preserve">Serie publicada por el Ministerio de Economía e Infraestructura, Subsecretaría de Ingresos Públicos de la Provincia de Neuquén. </t>
  </si>
  <si>
    <t xml:space="preserve">La productividad del trabajo en la provincia de se calculó en base a la serie de elaboración propia de Ocupados de la provincia de Neuquén a partir de los microdatos de la EPH proyectados al total de la provincia y el Producto Bruto Geográfico a precios constantes según el Índice de Precios Implícitos publicado por la Dirección Provincial de Estadística y Censos de la Provincia de Neuquén.
</t>
  </si>
  <si>
    <t xml:space="preserve">En base a la serie de Estado General de Recursos y Erogaciones en valores corrientes - Consolidado General por tipo según año (1992-2019) publicada por la Dirección Provincial de Estadística y Censos de la Provincia del Neuquén.
</t>
  </si>
  <si>
    <t xml:space="preserve">La población anual fue estimada por medio de la tasa de crecimiento geométrica que surge de la variación intercensal.
</t>
  </si>
  <si>
    <t>K: Contribución pcial en $ a las retenciones petroleras y gasíferas. Surgida del  promedio simple  entre los ratios de participación pcial en las regalías nacionales de gas y petróleo y los de participación de la producción petrolera sobre las retenciones totales hidrocarburíferas.</t>
  </si>
  <si>
    <t>1980-2020</t>
  </si>
  <si>
    <t>1993-2015</t>
  </si>
  <si>
    <t>1990-2018</t>
  </si>
  <si>
    <t>1996-2018</t>
  </si>
  <si>
    <t>En pesos corrientes</t>
  </si>
  <si>
    <t>Plusvalía (neta de gastos de circulación y bruta de consumo de capital fijo)</t>
  </si>
  <si>
    <t>Regalías/Recursos provinciales y Regalías/Plusvalía</t>
  </si>
  <si>
    <t xml:space="preserve">En base a las series de regalías (1988/2019) y recursos (1992/2019) publicadas por la Dirección Provincial de Estadística y Censos de la Provincia del Neuquén. La plusvalía fue calculada en base a la serie de Masa salarial (1995/2017) de elaboración propia y el Producto Bruto Geográfico Neuquén (1993/2018) publicado por la Dirección Provincial de Estadística y Censos de la Provincia de Neuquén.
Plusvalía=PBG de Neuquén-Masa salarial Neuquén
En la medida en que no se tienen los valores de consumo de capital fijo de la provincia, la estimación de la plusvalía total apropiada en territorio de la provincia de Neuquén se encuentra neta de gastos de circulación pero bruta de consumo de capital fijo.
La serie de regalías (1988/2019) se corresponde con la publicada por la Dirección Provincial de Estadística y Censos de la Provincia del Neuquén.
</t>
  </si>
  <si>
    <t>Regalias/Recursos y Regalias/plusvalía</t>
  </si>
  <si>
    <t>Ver hoja Masa salarial</t>
  </si>
  <si>
    <t>Salario promedio</t>
  </si>
  <si>
    <t xml:space="preserve">Serie anualizada por promedio simple en base a la serie mensual de Índice de precios al consumidor de Bienes y Servicios de la localidad de Neuquén publicada por el Ministerio de Economía e Infraestructura, Subsecretaria de Ingresos Públicos de la Provincia de Neuquén.
</t>
  </si>
  <si>
    <t>Publicada por la Dirección Provincial de Estadística y Censos de la Provincia de Neuquén.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</si>
</sst>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 #,##0.0000_ ;_ * \-#,##0.0000_ ;_ * &quot;-&quot;??_ ;_ @_ "/>
    <numFmt numFmtId="165" formatCode="0.0"/>
    <numFmt numFmtId="166" formatCode="0.0%"/>
  </numFmts>
  <fonts count="19" x14ac:knownFonts="1">
    <font>
      <sz val="10"/>
      <color rgb="FF000000"/>
      <name val="Arial"/>
    </font>
    <font>
      <sz val="10"/>
      <name val="Arial"/>
    </font>
    <font>
      <sz val="8"/>
      <color rgb="FF000000"/>
      <name val="Arial"/>
    </font>
    <font>
      <sz val="8"/>
      <color theme="1"/>
      <name val="Arial"/>
    </font>
    <font>
      <sz val="10"/>
      <color rgb="FF000000"/>
      <name val="Arial"/>
    </font>
    <font>
      <sz val="8"/>
      <name val="Arial"/>
    </font>
    <font>
      <u/>
      <sz val="10"/>
      <color theme="11"/>
      <name val="Arial"/>
    </font>
    <font>
      <sz val="8"/>
      <color indexed="8"/>
      <name val="Arial"/>
      <family val="2"/>
    </font>
    <font>
      <u/>
      <sz val="10"/>
      <color theme="10"/>
      <name val="Arial"/>
    </font>
    <font>
      <vertAlign val="superscript"/>
      <sz val="8"/>
      <color indexed="8"/>
      <name val="Arial"/>
    </font>
    <font>
      <sz val="8"/>
      <color rgb="FF000000"/>
      <name val="Arial"/>
      <family val="2"/>
    </font>
    <font>
      <sz val="8"/>
      <color rgb="FFFF0000"/>
      <name val="Arial"/>
      <family val="2"/>
    </font>
    <font>
      <sz val="8"/>
      <name val="Arial"/>
      <family val="2"/>
    </font>
    <font>
      <sz val="8"/>
      <color theme="1"/>
      <name val="Arial"/>
      <family val="2"/>
    </font>
    <font>
      <u/>
      <sz val="8"/>
      <color theme="10"/>
      <name val="Arial"/>
      <family val="2"/>
    </font>
    <font>
      <u/>
      <sz val="8"/>
      <color rgb="FF1155CC"/>
      <name val="Arial"/>
      <family val="2"/>
    </font>
    <font>
      <i/>
      <sz val="8"/>
      <name val="Arial"/>
      <family val="2"/>
    </font>
    <font>
      <b/>
      <sz val="8"/>
      <color theme="1"/>
      <name val="Arial"/>
      <family val="2"/>
    </font>
    <font>
      <b/>
      <sz val="8"/>
      <color rgb="FF000000"/>
      <name val="Arial"/>
      <family val="2"/>
    </font>
  </fonts>
  <fills count="2">
    <fill>
      <patternFill patternType="none"/>
    </fill>
    <fill>
      <patternFill patternType="gray125"/>
    </fill>
  </fills>
  <borders count="4">
    <border>
      <left/>
      <right/>
      <top/>
      <bottom/>
      <diagonal/>
    </border>
    <border>
      <left/>
      <right/>
      <top/>
      <bottom/>
      <diagonal/>
    </border>
    <border>
      <left/>
      <right/>
      <top/>
      <bottom style="thin">
        <color auto="1"/>
      </bottom>
      <diagonal/>
    </border>
    <border>
      <left style="thin">
        <color auto="1"/>
      </left>
      <right/>
      <top/>
      <bottom/>
      <diagonal/>
    </border>
  </borders>
  <cellStyleXfs count="134">
    <xf numFmtId="0" fontId="0" fillId="0" borderId="0"/>
    <xf numFmtId="0" fontId="6" fillId="0" borderId="0" applyNumberFormat="0" applyFill="0" applyBorder="0" applyAlignment="0" applyProtection="0"/>
    <xf numFmtId="9" fontId="4"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43" fontId="4" fillId="0" borderId="0" applyFont="0" applyFill="0" applyBorder="0" applyAlignment="0" applyProtection="0"/>
    <xf numFmtId="0" fontId="8"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 fillId="0" borderId="1"/>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64">
    <xf numFmtId="0" fontId="0" fillId="0" borderId="0" xfId="0" applyFont="1" applyAlignment="1"/>
    <xf numFmtId="0" fontId="0" fillId="0" borderId="0" xfId="0" applyFont="1" applyAlignment="1"/>
    <xf numFmtId="0" fontId="2" fillId="0" borderId="0" xfId="0" applyFont="1" applyAlignment="1"/>
    <xf numFmtId="0" fontId="0" fillId="0" borderId="1" xfId="0" applyFont="1" applyFill="1" applyBorder="1" applyAlignment="1"/>
    <xf numFmtId="0" fontId="2" fillId="0" borderId="1" xfId="0" applyFont="1" applyFill="1" applyBorder="1" applyAlignment="1"/>
    <xf numFmtId="3" fontId="3" fillId="0" borderId="1" xfId="0" applyNumberFormat="1" applyFont="1" applyBorder="1"/>
    <xf numFmtId="0" fontId="7" fillId="0" borderId="1" xfId="0" applyFont="1" applyBorder="1"/>
    <xf numFmtId="0" fontId="3" fillId="0" borderId="1" xfId="0" applyFont="1" applyBorder="1"/>
    <xf numFmtId="0" fontId="7" fillId="0" borderId="0" xfId="0" applyFont="1"/>
    <xf numFmtId="1" fontId="3" fillId="0" borderId="1" xfId="0" applyNumberFormat="1" applyFont="1" applyBorder="1"/>
    <xf numFmtId="0" fontId="0" fillId="0" borderId="0" xfId="0" applyFont="1" applyFill="1" applyAlignment="1"/>
    <xf numFmtId="0" fontId="2" fillId="0" borderId="0" xfId="0" applyFont="1" applyFill="1" applyAlignment="1"/>
    <xf numFmtId="0" fontId="2" fillId="0" borderId="1" xfId="0" applyFont="1" applyBorder="1" applyAlignment="1"/>
    <xf numFmtId="0" fontId="0" fillId="0" borderId="1" xfId="0" applyFont="1" applyBorder="1" applyAlignment="1"/>
    <xf numFmtId="9" fontId="2" fillId="0" borderId="1" xfId="2" applyFont="1" applyBorder="1" applyAlignment="1"/>
    <xf numFmtId="0" fontId="0" fillId="0" borderId="0" xfId="0"/>
    <xf numFmtId="0" fontId="3" fillId="0" borderId="1" xfId="0" applyFont="1" applyFill="1" applyBorder="1"/>
    <xf numFmtId="3" fontId="3" fillId="0" borderId="1" xfId="0" applyNumberFormat="1" applyFont="1" applyFill="1" applyBorder="1" applyAlignment="1">
      <alignment horizontal="right"/>
    </xf>
    <xf numFmtId="0" fontId="3" fillId="0" borderId="1" xfId="0" applyFont="1" applyFill="1" applyBorder="1" applyAlignment="1">
      <alignment horizontal="right"/>
    </xf>
    <xf numFmtId="0" fontId="0" fillId="0" borderId="1" xfId="0" applyFill="1" applyBorder="1"/>
    <xf numFmtId="9" fontId="3" fillId="0" borderId="1" xfId="2" applyFont="1" applyFill="1" applyBorder="1" applyAlignment="1">
      <alignment horizontal="right"/>
    </xf>
    <xf numFmtId="0" fontId="2" fillId="0" borderId="1" xfId="0" applyFont="1" applyFill="1" applyBorder="1" applyAlignment="1">
      <alignment horizontal="left"/>
    </xf>
    <xf numFmtId="0" fontId="2" fillId="0" borderId="1" xfId="0" applyFont="1" applyFill="1" applyBorder="1" applyAlignment="1">
      <alignment horizontal="left" vertical="center"/>
    </xf>
    <xf numFmtId="9" fontId="2" fillId="0" borderId="1" xfId="2" applyFont="1" applyFill="1" applyBorder="1" applyAlignment="1"/>
    <xf numFmtId="0" fontId="5" fillId="0" borderId="0" xfId="0" applyFont="1"/>
    <xf numFmtId="4" fontId="5" fillId="0" borderId="0" xfId="0" applyNumberFormat="1" applyFont="1"/>
    <xf numFmtId="3" fontId="3" fillId="0" borderId="1" xfId="0" applyNumberFormat="1" applyFont="1" applyFill="1" applyBorder="1"/>
    <xf numFmtId="3" fontId="5" fillId="0" borderId="1" xfId="0" applyNumberFormat="1" applyFont="1" applyFill="1" applyBorder="1"/>
    <xf numFmtId="3" fontId="7" fillId="0" borderId="1" xfId="0" applyNumberFormat="1" applyFont="1" applyFill="1" applyBorder="1" applyAlignment="1" applyProtection="1"/>
    <xf numFmtId="3" fontId="2" fillId="0" borderId="1" xfId="0" applyNumberFormat="1" applyFont="1" applyFill="1" applyBorder="1"/>
    <xf numFmtId="3" fontId="5" fillId="0" borderId="1" xfId="0" applyNumberFormat="1" applyFont="1" applyFill="1" applyBorder="1" applyAlignment="1"/>
    <xf numFmtId="0" fontId="7" fillId="0" borderId="1" xfId="0" applyFont="1" applyFill="1" applyBorder="1"/>
    <xf numFmtId="0" fontId="3" fillId="0" borderId="1" xfId="0" applyFont="1" applyFill="1" applyBorder="1" applyAlignment="1">
      <alignment horizontal="left" vertical="center" wrapText="1"/>
    </xf>
    <xf numFmtId="2" fontId="3" fillId="0" borderId="1" xfId="2" applyNumberFormat="1" applyFont="1" applyFill="1" applyBorder="1" applyAlignment="1">
      <alignment horizontal="right"/>
    </xf>
    <xf numFmtId="2" fontId="0" fillId="0" borderId="0" xfId="2" applyNumberFormat="1" applyFont="1"/>
    <xf numFmtId="3" fontId="3" fillId="0" borderId="1" xfId="2" applyNumberFormat="1" applyFont="1" applyFill="1" applyBorder="1" applyAlignment="1">
      <alignment horizontal="right"/>
    </xf>
    <xf numFmtId="0" fontId="2" fillId="0" borderId="0" xfId="0" applyFont="1" applyAlignment="1"/>
    <xf numFmtId="0" fontId="0" fillId="0" borderId="0" xfId="0" applyFont="1" applyAlignment="1"/>
    <xf numFmtId="0" fontId="3" fillId="0" borderId="0" xfId="0" applyFont="1"/>
    <xf numFmtId="3" fontId="2" fillId="0" borderId="1" xfId="0" applyNumberFormat="1" applyFont="1" applyBorder="1" applyAlignment="1"/>
    <xf numFmtId="3" fontId="2" fillId="0" borderId="0" xfId="0" applyNumberFormat="1" applyFont="1" applyAlignment="1"/>
    <xf numFmtId="0" fontId="3" fillId="0" borderId="0" xfId="0" applyFont="1" applyAlignment="1">
      <alignment horizontal="center"/>
    </xf>
    <xf numFmtId="0" fontId="3" fillId="0" borderId="1" xfId="0" applyFont="1" applyBorder="1" applyAlignment="1">
      <alignment horizontal="center"/>
    </xf>
    <xf numFmtId="3" fontId="3" fillId="0" borderId="0" xfId="0" applyNumberFormat="1" applyFont="1"/>
    <xf numFmtId="9" fontId="2" fillId="0" borderId="0" xfId="2" applyFont="1" applyAlignment="1"/>
    <xf numFmtId="2" fontId="2" fillId="0" borderId="0" xfId="0" applyNumberFormat="1" applyFont="1" applyAlignment="1"/>
    <xf numFmtId="0" fontId="2" fillId="0" borderId="1" xfId="0" applyFont="1" applyFill="1" applyBorder="1"/>
    <xf numFmtId="0" fontId="2" fillId="0" borderId="1" xfId="0" applyFont="1" applyBorder="1"/>
    <xf numFmtId="165" fontId="2" fillId="0" borderId="1" xfId="0" applyNumberFormat="1" applyFont="1" applyBorder="1"/>
    <xf numFmtId="9" fontId="2" fillId="0" borderId="1" xfId="2" applyFont="1" applyBorder="1"/>
    <xf numFmtId="0" fontId="5" fillId="0" borderId="0" xfId="0" applyFont="1" applyFill="1" applyAlignment="1"/>
    <xf numFmtId="0" fontId="5" fillId="0" borderId="0" xfId="0" applyFont="1" applyFill="1"/>
    <xf numFmtId="1" fontId="5" fillId="0" borderId="0" xfId="0" applyNumberFormat="1" applyFont="1" applyFill="1"/>
    <xf numFmtId="166" fontId="5" fillId="0" borderId="0" xfId="2" applyNumberFormat="1" applyFont="1" applyFill="1"/>
    <xf numFmtId="165" fontId="5" fillId="0" borderId="0" xfId="2" applyNumberFormat="1" applyFont="1" applyFill="1"/>
    <xf numFmtId="9" fontId="5" fillId="0" borderId="0" xfId="2" applyFont="1" applyFill="1"/>
    <xf numFmtId="0" fontId="2" fillId="0" borderId="1" xfId="0" applyFont="1" applyFill="1" applyBorder="1" applyAlignment="1"/>
    <xf numFmtId="0" fontId="2" fillId="0" borderId="0" xfId="0" applyFont="1" applyAlignment="1"/>
    <xf numFmtId="0" fontId="0" fillId="0" borderId="0" xfId="0" applyFont="1" applyAlignment="1"/>
    <xf numFmtId="0" fontId="2" fillId="0" borderId="0" xfId="0" applyFont="1" applyFill="1"/>
    <xf numFmtId="49" fontId="3" fillId="0" borderId="0" xfId="0" applyNumberFormat="1" applyFont="1" applyFill="1"/>
    <xf numFmtId="0" fontId="3" fillId="0" borderId="1" xfId="0" applyFont="1" applyFill="1" applyBorder="1" applyAlignment="1">
      <alignment horizontal="left" vertical="center"/>
    </xf>
    <xf numFmtId="0" fontId="2" fillId="0" borderId="2" xfId="0" applyFont="1" applyBorder="1"/>
    <xf numFmtId="164" fontId="2" fillId="0" borderId="2" xfId="6" applyNumberFormat="1" applyFont="1" applyBorder="1"/>
    <xf numFmtId="0" fontId="2" fillId="0" borderId="0" xfId="0" applyFont="1"/>
    <xf numFmtId="0" fontId="3" fillId="0" borderId="1" xfId="0" applyFont="1" applyFill="1" applyBorder="1" applyAlignment="1">
      <alignment horizontal="center"/>
    </xf>
    <xf numFmtId="9" fontId="0" fillId="0" borderId="0" xfId="2" applyFont="1" applyAlignment="1"/>
    <xf numFmtId="0" fontId="2" fillId="0" borderId="1" xfId="0" applyFont="1" applyFill="1" applyBorder="1" applyAlignment="1"/>
    <xf numFmtId="0" fontId="2" fillId="0" borderId="0" xfId="0" applyFont="1" applyAlignment="1"/>
    <xf numFmtId="0" fontId="2" fillId="0" borderId="0" xfId="0" applyFont="1" applyAlignment="1"/>
    <xf numFmtId="10" fontId="2" fillId="0" borderId="0" xfId="2" applyNumberFormat="1" applyFont="1" applyAlignment="1"/>
    <xf numFmtId="3" fontId="5" fillId="0" borderId="0" xfId="0" applyNumberFormat="1" applyFont="1" applyAlignment="1"/>
    <xf numFmtId="0" fontId="2" fillId="0" borderId="0" xfId="0" applyFont="1" applyAlignment="1"/>
    <xf numFmtId="4" fontId="2" fillId="0" borderId="0" xfId="0" applyNumberFormat="1" applyFont="1" applyAlignment="1"/>
    <xf numFmtId="0" fontId="2" fillId="0" borderId="0" xfId="0" applyFont="1" applyAlignment="1">
      <alignment wrapText="1"/>
    </xf>
    <xf numFmtId="4" fontId="2" fillId="0" borderId="0" xfId="0" applyNumberFormat="1" applyFont="1" applyAlignment="1">
      <alignment wrapText="1"/>
    </xf>
    <xf numFmtId="0" fontId="2" fillId="0" borderId="0" xfId="0" applyFont="1" applyAlignment="1"/>
    <xf numFmtId="9" fontId="10" fillId="0" borderId="0" xfId="2" applyFont="1" applyAlignment="1"/>
    <xf numFmtId="0" fontId="10" fillId="0" borderId="0" xfId="0" applyFont="1" applyAlignment="1"/>
    <xf numFmtId="4" fontId="10" fillId="0" borderId="0" xfId="2" applyNumberFormat="1" applyFont="1" applyAlignment="1"/>
    <xf numFmtId="0" fontId="10" fillId="0" borderId="1" xfId="0" applyFont="1" applyBorder="1" applyAlignment="1">
      <alignment wrapText="1"/>
    </xf>
    <xf numFmtId="0" fontId="10" fillId="0" borderId="1" xfId="0" applyFont="1" applyBorder="1" applyAlignment="1">
      <alignment vertical="center"/>
    </xf>
    <xf numFmtId="0" fontId="11" fillId="0" borderId="1" xfId="0" applyFont="1" applyBorder="1" applyAlignment="1">
      <alignment wrapText="1"/>
    </xf>
    <xf numFmtId="0" fontId="10" fillId="0" borderId="1" xfId="0" applyFont="1" applyBorder="1" applyAlignment="1">
      <alignment horizontal="center" vertical="center"/>
    </xf>
    <xf numFmtId="0" fontId="10" fillId="0" borderId="1" xfId="0" applyFont="1" applyBorder="1" applyAlignment="1">
      <alignment horizontal="right" wrapText="1"/>
    </xf>
    <xf numFmtId="9" fontId="10" fillId="0" borderId="1" xfId="0" applyNumberFormat="1" applyFont="1" applyBorder="1" applyAlignment="1">
      <alignment horizontal="right" wrapText="1"/>
    </xf>
    <xf numFmtId="3" fontId="10" fillId="0" borderId="1" xfId="0" applyNumberFormat="1" applyFont="1" applyBorder="1" applyAlignment="1">
      <alignment horizontal="right" wrapText="1"/>
    </xf>
    <xf numFmtId="9" fontId="10" fillId="0" borderId="1" xfId="2" applyFont="1" applyBorder="1" applyAlignment="1">
      <alignment wrapText="1"/>
    </xf>
    <xf numFmtId="0" fontId="10" fillId="0" borderId="1" xfId="0" applyFont="1" applyBorder="1" applyAlignment="1"/>
    <xf numFmtId="9" fontId="2" fillId="0" borderId="1" xfId="0" applyNumberFormat="1" applyFont="1" applyBorder="1" applyAlignment="1"/>
    <xf numFmtId="0" fontId="2" fillId="0" borderId="0" xfId="0" applyFont="1" applyAlignment="1"/>
    <xf numFmtId="0" fontId="3" fillId="0" borderId="1" xfId="0" applyFont="1" applyFill="1" applyBorder="1" applyAlignment="1">
      <alignment horizontal="left" vertical="center" wrapText="1"/>
    </xf>
    <xf numFmtId="9" fontId="0" fillId="0" borderId="1" xfId="0" applyNumberFormat="1" applyFont="1" applyFill="1" applyBorder="1" applyAlignment="1"/>
    <xf numFmtId="0" fontId="10" fillId="0" borderId="1" xfId="0" applyFont="1" applyFill="1" applyBorder="1" applyAlignment="1"/>
    <xf numFmtId="0" fontId="12" fillId="0" borderId="1" xfId="0" applyFont="1" applyFill="1" applyBorder="1" applyAlignment="1">
      <alignment horizontal="center" vertical="center" wrapText="1"/>
    </xf>
    <xf numFmtId="0" fontId="12" fillId="0" borderId="1" xfId="0" applyFont="1" applyFill="1" applyBorder="1" applyAlignment="1">
      <alignment horizontal="center"/>
    </xf>
    <xf numFmtId="0" fontId="12" fillId="0" borderId="0" xfId="0" applyFont="1"/>
    <xf numFmtId="0" fontId="12" fillId="0" borderId="1" xfId="0" applyFont="1" applyFill="1" applyBorder="1"/>
    <xf numFmtId="3" fontId="10" fillId="0" borderId="0" xfId="0" applyNumberFormat="1" applyFont="1" applyAlignment="1"/>
    <xf numFmtId="9" fontId="10" fillId="0" borderId="0" xfId="0" applyNumberFormat="1" applyFont="1" applyAlignment="1"/>
    <xf numFmtId="0" fontId="13" fillId="0" borderId="1" xfId="0" applyFont="1" applyFill="1" applyBorder="1"/>
    <xf numFmtId="2" fontId="5" fillId="0" borderId="0" xfId="2" applyNumberFormat="1" applyFont="1" applyFill="1"/>
    <xf numFmtId="0" fontId="12" fillId="0" borderId="0" xfId="0" applyFont="1" applyFill="1"/>
    <xf numFmtId="0" fontId="2" fillId="0" borderId="1" xfId="0" applyFont="1" applyFill="1" applyBorder="1" applyAlignment="1"/>
    <xf numFmtId="0" fontId="2" fillId="0" borderId="0" xfId="0" applyFont="1" applyAlignment="1"/>
    <xf numFmtId="0" fontId="3" fillId="0" borderId="1" xfId="0" applyFont="1" applyFill="1" applyBorder="1" applyAlignment="1">
      <alignment horizontal="left" vertical="center" wrapText="1"/>
    </xf>
    <xf numFmtId="0" fontId="10" fillId="0" borderId="1" xfId="0" applyFont="1" applyBorder="1" applyAlignment="1">
      <alignment horizontal="center" wrapText="1"/>
    </xf>
    <xf numFmtId="1" fontId="5" fillId="0" borderId="0" xfId="2" applyNumberFormat="1" applyFont="1" applyFill="1"/>
    <xf numFmtId="0" fontId="12" fillId="0" borderId="0" xfId="0" applyFont="1" applyAlignment="1"/>
    <xf numFmtId="0" fontId="14" fillId="0" borderId="1" xfId="7" applyFont="1" applyBorder="1"/>
    <xf numFmtId="0" fontId="12" fillId="0" borderId="0" xfId="0" applyFont="1" applyFill="1" applyAlignment="1"/>
    <xf numFmtId="0" fontId="10" fillId="0" borderId="0" xfId="0" applyFont="1" applyFill="1" applyAlignment="1"/>
    <xf numFmtId="0" fontId="15" fillId="0" borderId="0" xfId="0" applyFont="1" applyFill="1" applyAlignment="1"/>
    <xf numFmtId="0" fontId="14" fillId="0" borderId="0" xfId="7" applyFont="1" applyFill="1" applyAlignment="1"/>
    <xf numFmtId="0" fontId="14" fillId="0" borderId="0" xfId="7" applyFont="1" applyAlignment="1"/>
    <xf numFmtId="0" fontId="13" fillId="0" borderId="0" xfId="0" applyFont="1"/>
    <xf numFmtId="0" fontId="13" fillId="0" borderId="1" xfId="0" applyFont="1" applyFill="1" applyBorder="1" applyAlignment="1">
      <alignment horizontal="left"/>
    </xf>
    <xf numFmtId="0" fontId="13" fillId="0" borderId="1" xfId="0" applyFont="1" applyBorder="1" applyAlignment="1">
      <alignment horizontal="left"/>
    </xf>
    <xf numFmtId="0" fontId="13" fillId="0" borderId="1" xfId="0" applyFont="1" applyBorder="1"/>
    <xf numFmtId="3" fontId="10" fillId="0" borderId="1" xfId="0" applyNumberFormat="1" applyFont="1" applyBorder="1" applyAlignment="1"/>
    <xf numFmtId="165" fontId="13" fillId="0" borderId="1" xfId="0" applyNumberFormat="1" applyFont="1" applyFill="1" applyBorder="1"/>
    <xf numFmtId="2" fontId="13" fillId="0" borderId="1" xfId="0" applyNumberFormat="1" applyFont="1" applyFill="1" applyBorder="1"/>
    <xf numFmtId="9" fontId="13" fillId="0" borderId="0" xfId="2" applyFont="1"/>
    <xf numFmtId="166" fontId="13" fillId="0" borderId="1" xfId="2" applyNumberFormat="1" applyFont="1" applyFill="1" applyBorder="1"/>
    <xf numFmtId="166" fontId="13" fillId="0" borderId="0" xfId="2" applyNumberFormat="1" applyFont="1"/>
    <xf numFmtId="2" fontId="13" fillId="0" borderId="0" xfId="0" applyNumberFormat="1" applyFont="1"/>
    <xf numFmtId="3" fontId="10" fillId="0" borderId="0" xfId="0" applyNumberFormat="1" applyFont="1" applyFill="1" applyAlignment="1"/>
    <xf numFmtId="9" fontId="12" fillId="0" borderId="0" xfId="2" applyFont="1"/>
    <xf numFmtId="2" fontId="10" fillId="0" borderId="0" xfId="0" applyNumberFormat="1" applyFont="1" applyAlignment="1"/>
    <xf numFmtId="0" fontId="10" fillId="0" borderId="0" xfId="0" applyFont="1" applyAlignment="1"/>
    <xf numFmtId="0" fontId="10" fillId="0" borderId="0" xfId="0" applyFont="1" applyAlignment="1">
      <alignment horizontal="right"/>
    </xf>
    <xf numFmtId="2" fontId="10" fillId="0" borderId="0" xfId="0" applyNumberFormat="1" applyFont="1" applyFill="1"/>
    <xf numFmtId="9" fontId="10" fillId="0" borderId="0" xfId="2" applyFont="1" applyFill="1" applyAlignment="1"/>
    <xf numFmtId="0" fontId="10" fillId="0" borderId="0" xfId="0" applyFont="1" applyFill="1" applyAlignment="1">
      <alignment horizontal="right"/>
    </xf>
    <xf numFmtId="0" fontId="10" fillId="0" borderId="0" xfId="0" applyFont="1" applyFill="1" applyAlignment="1">
      <alignment horizontal="left" wrapText="1"/>
    </xf>
    <xf numFmtId="0" fontId="10" fillId="0" borderId="0" xfId="0" applyFont="1" applyAlignment="1">
      <alignment horizontal="left" wrapText="1"/>
    </xf>
    <xf numFmtId="0" fontId="12" fillId="0" borderId="1" xfId="0" applyFont="1" applyFill="1" applyBorder="1" applyAlignment="1"/>
    <xf numFmtId="0" fontId="16" fillId="0" borderId="1" xfId="0" applyFont="1" applyFill="1" applyBorder="1"/>
    <xf numFmtId="2" fontId="12" fillId="0" borderId="1" xfId="0" applyNumberFormat="1" applyFont="1" applyFill="1" applyBorder="1"/>
    <xf numFmtId="0" fontId="12" fillId="0" borderId="3" xfId="0" applyFont="1" applyBorder="1"/>
    <xf numFmtId="0" fontId="12" fillId="0" borderId="1" xfId="0" applyFont="1" applyBorder="1" applyAlignment="1"/>
    <xf numFmtId="0" fontId="12" fillId="0" borderId="1" xfId="0" applyFont="1" applyBorder="1"/>
    <xf numFmtId="3" fontId="12" fillId="0" borderId="1" xfId="0" applyNumberFormat="1" applyFont="1" applyBorder="1" applyAlignment="1">
      <alignment horizontal="right"/>
    </xf>
    <xf numFmtId="0" fontId="12" fillId="0" borderId="1" xfId="0" applyFont="1" applyBorder="1" applyAlignment="1">
      <alignment horizontal="right"/>
    </xf>
    <xf numFmtId="3" fontId="12" fillId="0" borderId="0" xfId="0" applyNumberFormat="1" applyFont="1" applyAlignment="1"/>
    <xf numFmtId="9" fontId="12" fillId="0" borderId="1" xfId="2" applyFont="1" applyBorder="1" applyAlignment="1">
      <alignment horizontal="right"/>
    </xf>
    <xf numFmtId="4" fontId="2" fillId="0" borderId="0" xfId="0" applyNumberFormat="1" applyFont="1" applyFill="1" applyAlignment="1"/>
    <xf numFmtId="0" fontId="10" fillId="0" borderId="1" xfId="0" applyFont="1" applyFill="1" applyBorder="1"/>
    <xf numFmtId="49" fontId="13" fillId="0" borderId="0" xfId="0" applyNumberFormat="1" applyFont="1" applyFill="1"/>
    <xf numFmtId="0" fontId="13" fillId="0" borderId="0" xfId="0" applyFont="1" applyAlignment="1">
      <alignment horizontal="right"/>
    </xf>
    <xf numFmtId="0" fontId="13" fillId="0" borderId="0" xfId="0" applyFont="1" applyFill="1" applyAlignment="1">
      <alignment horizontal="right"/>
    </xf>
    <xf numFmtId="0" fontId="13" fillId="0" borderId="1" xfId="0" applyFont="1" applyFill="1" applyBorder="1" applyAlignment="1">
      <alignment horizontal="right"/>
    </xf>
    <xf numFmtId="0" fontId="14" fillId="0" borderId="0" xfId="7" applyFont="1" applyFill="1" applyAlignment="1">
      <alignment horizontal="left" wrapText="1"/>
    </xf>
    <xf numFmtId="0" fontId="10" fillId="0" borderId="0" xfId="0" applyFont="1" applyAlignment="1">
      <alignment horizontal="left"/>
    </xf>
    <xf numFmtId="0" fontId="17" fillId="0" borderId="0" xfId="0" applyFont="1" applyAlignment="1"/>
    <xf numFmtId="0" fontId="17" fillId="0" borderId="0" xfId="0" applyFont="1" applyAlignment="1">
      <alignment horizontal="right"/>
    </xf>
    <xf numFmtId="0" fontId="18" fillId="0" borderId="0" xfId="0" applyFont="1" applyAlignment="1">
      <alignment horizontal="left" wrapText="1"/>
    </xf>
    <xf numFmtId="0" fontId="18" fillId="0" borderId="1" xfId="0" applyFont="1" applyBorder="1" applyAlignment="1"/>
    <xf numFmtId="0" fontId="18" fillId="0" borderId="1" xfId="0" applyFont="1" applyFill="1" applyBorder="1" applyAlignment="1"/>
    <xf numFmtId="0" fontId="10" fillId="0" borderId="0" xfId="0" applyFont="1" applyAlignment="1"/>
    <xf numFmtId="0" fontId="10" fillId="0" borderId="1" xfId="0" applyFont="1" applyBorder="1" applyAlignment="1">
      <alignment horizont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left" wrapText="1"/>
    </xf>
    <xf numFmtId="0" fontId="3" fillId="0" borderId="1" xfId="0" applyFont="1" applyBorder="1" applyAlignment="1">
      <alignment horizontal="center"/>
    </xf>
  </cellXfs>
  <cellStyles count="134">
    <cellStyle name="Hipervínculo" xfId="7" builtinId="8"/>
    <cellStyle name="Hipervínculo visitado" xfId="1" builtinId="9" hidden="1"/>
    <cellStyle name="Hipervínculo visitado" xfId="3" builtinId="9" hidden="1"/>
    <cellStyle name="Hipervínculo visitado" xfId="4" builtinId="9" hidden="1"/>
    <cellStyle name="Hipervínculo visitado" xfId="5"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4" builtinId="9" hidden="1"/>
    <cellStyle name="Hipervínculo visitado" xfId="25" builtinId="9" hidden="1"/>
    <cellStyle name="Hipervínculo visitado" xfId="26" builtinId="9" hidden="1"/>
    <cellStyle name="Hipervínculo visitado" xfId="27" builtinId="9" hidden="1"/>
    <cellStyle name="Hipervínculo visitado" xfId="28" builtinId="9" hidden="1"/>
    <cellStyle name="Hipervínculo visitado" xfId="29" builtinId="9" hidden="1"/>
    <cellStyle name="Hipervínculo visitado" xfId="30" builtinId="9" hidden="1"/>
    <cellStyle name="Hipervínculo visitado" xfId="31" builtinId="9" hidden="1"/>
    <cellStyle name="Hipervínculo visitado" xfId="32" builtinId="9" hidden="1"/>
    <cellStyle name="Hipervínculo visitado" xfId="33" builtinId="9" hidden="1"/>
    <cellStyle name="Hipervínculo visitado" xfId="34" builtinId="9" hidden="1"/>
    <cellStyle name="Hipervínculo visitado" xfId="35" builtinId="9" hidden="1"/>
    <cellStyle name="Hipervínculo visitado" xfId="36" builtinId="9" hidden="1"/>
    <cellStyle name="Hipervínculo visitado" xfId="37" builtinId="9" hidden="1"/>
    <cellStyle name="Hipervínculo visitado" xfId="38" builtinId="9" hidden="1"/>
    <cellStyle name="Hipervínculo visitado" xfId="39" builtinId="9" hidden="1"/>
    <cellStyle name="Hipervínculo visitado" xfId="40" builtinId="9" hidden="1"/>
    <cellStyle name="Hipervínculo visitado" xfId="41" builtinId="9" hidden="1"/>
    <cellStyle name="Hipervínculo visitado" xfId="42" builtinId="9" hidden="1"/>
    <cellStyle name="Hipervínculo visitado" xfId="43" builtinId="9" hidden="1"/>
    <cellStyle name="Hipervínculo visitado" xfId="44" builtinId="9" hidden="1"/>
    <cellStyle name="Hipervínculo visitado" xfId="45" builtinId="9" hidden="1"/>
    <cellStyle name="Hipervínculo visitado" xfId="46" builtinId="9" hidden="1"/>
    <cellStyle name="Hipervínculo visitado" xfId="47"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6" builtinId="9" hidden="1"/>
    <cellStyle name="Hipervínculo visitado" xfId="107" builtinId="9" hidden="1"/>
    <cellStyle name="Hipervínculo visitado" xfId="108" builtinId="9" hidden="1"/>
    <cellStyle name="Hipervínculo visitado" xfId="109" builtinId="9" hidden="1"/>
    <cellStyle name="Hipervínculo visitado" xfId="110" builtinId="9" hidden="1"/>
    <cellStyle name="Hipervínculo visitado" xfId="111" builtinId="9" hidden="1"/>
    <cellStyle name="Hipervínculo visitado" xfId="112" builtinId="9" hidden="1"/>
    <cellStyle name="Hipervínculo visitado" xfId="113" builtinId="9" hidden="1"/>
    <cellStyle name="Hipervínculo visitado" xfId="114" builtinId="9" hidden="1"/>
    <cellStyle name="Hipervínculo visitado" xfId="115" builtinId="9" hidden="1"/>
    <cellStyle name="Hipervínculo visitado" xfId="116" builtinId="9" hidden="1"/>
    <cellStyle name="Hipervínculo visitado" xfId="117" builtinId="9" hidden="1"/>
    <cellStyle name="Hipervínculo visitado" xfId="118" builtinId="9" hidden="1"/>
    <cellStyle name="Hipervínculo visitado" xfId="119" builtinId="9" hidden="1"/>
    <cellStyle name="Hipervínculo visitado" xfId="120" builtinId="9" hidden="1"/>
    <cellStyle name="Hipervínculo visitado" xfId="121" builtinId="9" hidden="1"/>
    <cellStyle name="Hipervínculo visitado" xfId="122" builtinId="9" hidden="1"/>
    <cellStyle name="Hipervínculo visitado" xfId="123" builtinId="9" hidden="1"/>
    <cellStyle name="Hipervínculo visitado" xfId="124" builtinId="9" hidden="1"/>
    <cellStyle name="Hipervínculo visitado" xfId="125" builtinId="9" hidden="1"/>
    <cellStyle name="Hipervínculo visitado" xfId="126"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1" builtinId="9" hidden="1"/>
    <cellStyle name="Hipervínculo visitado" xfId="132" builtinId="9" hidden="1"/>
    <cellStyle name="Hipervínculo visitado" xfId="133" builtinId="9" hidden="1"/>
    <cellStyle name="Millares" xfId="6" builtinId="3"/>
    <cellStyle name="Normal" xfId="0" builtinId="0"/>
    <cellStyle name="Normal 2" xfId="23"/>
    <cellStyle name="Porcentaje"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D21"/>
  <sheetViews>
    <sheetView tabSelected="1" zoomScale="125" zoomScaleNormal="125" zoomScalePageLayoutView="125" workbookViewId="0">
      <selection activeCell="D16" sqref="D16"/>
    </sheetView>
  </sheetViews>
  <sheetFormatPr baseColWidth="10" defaultColWidth="14.42578125" defaultRowHeight="15.75" customHeight="1" x14ac:dyDescent="0.2"/>
  <cols>
    <col min="1" max="1" width="3.42578125" style="129" customWidth="1"/>
    <col min="2" max="2" width="32.85546875" style="78" customWidth="1"/>
    <col min="3" max="3" width="14.42578125" style="130"/>
    <col min="4" max="4" width="48.5703125" style="135" customWidth="1"/>
  </cols>
  <sheetData>
    <row r="1" spans="1:4" ht="15.75" customHeight="1" x14ac:dyDescent="0.2">
      <c r="B1" s="154" t="s">
        <v>0</v>
      </c>
      <c r="C1" s="155" t="s">
        <v>1</v>
      </c>
      <c r="D1" s="156" t="s">
        <v>719</v>
      </c>
    </row>
    <row r="2" spans="1:4" s="10" customFormat="1" ht="15.75" customHeight="1" x14ac:dyDescent="0.2">
      <c r="A2" s="111">
        <v>1</v>
      </c>
      <c r="B2" s="109" t="s">
        <v>711</v>
      </c>
      <c r="C2" s="150" t="s">
        <v>182</v>
      </c>
      <c r="D2" s="134" t="s">
        <v>718</v>
      </c>
    </row>
    <row r="3" spans="1:4" ht="15.75" customHeight="1" x14ac:dyDescent="0.2">
      <c r="A3" s="129">
        <v>2</v>
      </c>
      <c r="B3" s="113" t="s">
        <v>720</v>
      </c>
      <c r="C3" s="130" t="s">
        <v>251</v>
      </c>
      <c r="D3" s="135" t="s">
        <v>721</v>
      </c>
    </row>
    <row r="4" spans="1:4" ht="15.75" customHeight="1" x14ac:dyDescent="0.2">
      <c r="A4" s="129">
        <v>3</v>
      </c>
      <c r="B4" s="113" t="s">
        <v>257</v>
      </c>
      <c r="C4" s="130" t="s">
        <v>162</v>
      </c>
      <c r="D4" s="135" t="s">
        <v>746</v>
      </c>
    </row>
    <row r="5" spans="1:4" ht="15.75" customHeight="1" x14ac:dyDescent="0.2">
      <c r="A5" s="129">
        <v>4</v>
      </c>
      <c r="B5" s="113" t="s">
        <v>252</v>
      </c>
      <c r="C5" s="130" t="s">
        <v>251</v>
      </c>
      <c r="D5" s="135" t="s">
        <v>747</v>
      </c>
    </row>
    <row r="6" spans="1:4" s="58" customFormat="1" ht="15.75" customHeight="1" x14ac:dyDescent="0.2">
      <c r="A6" s="129">
        <v>5</v>
      </c>
      <c r="B6" s="114" t="s">
        <v>712</v>
      </c>
      <c r="C6" s="149" t="s">
        <v>251</v>
      </c>
      <c r="D6" s="135" t="s">
        <v>722</v>
      </c>
    </row>
    <row r="7" spans="1:4" ht="15.75" customHeight="1" x14ac:dyDescent="0.2">
      <c r="A7" s="129">
        <v>6</v>
      </c>
      <c r="B7" s="113" t="s">
        <v>741</v>
      </c>
      <c r="C7" s="130" t="s">
        <v>344</v>
      </c>
      <c r="D7" s="135" t="s">
        <v>742</v>
      </c>
    </row>
    <row r="8" spans="1:4" ht="15.75" customHeight="1" x14ac:dyDescent="0.2">
      <c r="A8" s="129">
        <v>7</v>
      </c>
      <c r="B8" s="113" t="s">
        <v>341</v>
      </c>
      <c r="C8" s="151" t="s">
        <v>713</v>
      </c>
      <c r="D8" s="135" t="s">
        <v>342</v>
      </c>
    </row>
    <row r="9" spans="1:4" s="10" customFormat="1" ht="15.75" customHeight="1" x14ac:dyDescent="0.2">
      <c r="A9" s="111">
        <v>8</v>
      </c>
      <c r="B9" s="113" t="s">
        <v>708</v>
      </c>
      <c r="C9" s="133" t="s">
        <v>344</v>
      </c>
      <c r="D9" s="134" t="s">
        <v>723</v>
      </c>
    </row>
    <row r="10" spans="1:4" ht="15.75" customHeight="1" x14ac:dyDescent="0.2">
      <c r="A10" s="111">
        <v>9</v>
      </c>
      <c r="B10" s="113" t="s">
        <v>714</v>
      </c>
      <c r="C10" s="130">
        <v>2017</v>
      </c>
      <c r="D10" s="153" t="s">
        <v>724</v>
      </c>
    </row>
    <row r="11" spans="1:4" ht="15.75" customHeight="1" x14ac:dyDescent="0.2">
      <c r="A11" s="111">
        <v>10</v>
      </c>
      <c r="B11" s="113" t="s">
        <v>709</v>
      </c>
      <c r="C11" s="130" t="s">
        <v>143</v>
      </c>
      <c r="D11" s="153" t="s">
        <v>725</v>
      </c>
    </row>
    <row r="12" spans="1:4" ht="15.75" customHeight="1" x14ac:dyDescent="0.2">
      <c r="A12" s="111">
        <v>11</v>
      </c>
      <c r="B12" s="113" t="s">
        <v>228</v>
      </c>
      <c r="C12" s="130" t="s">
        <v>218</v>
      </c>
      <c r="D12" s="135" t="s">
        <v>726</v>
      </c>
    </row>
    <row r="13" spans="1:4" ht="15.75" customHeight="1" x14ac:dyDescent="0.2">
      <c r="A13" s="111">
        <v>12</v>
      </c>
      <c r="B13" s="113" t="s">
        <v>715</v>
      </c>
      <c r="C13" s="130" t="s">
        <v>218</v>
      </c>
      <c r="D13" s="135" t="s">
        <v>727</v>
      </c>
    </row>
    <row r="14" spans="1:4" ht="15.75" customHeight="1" x14ac:dyDescent="0.2">
      <c r="A14" s="111">
        <v>13</v>
      </c>
      <c r="B14" s="113" t="s">
        <v>333</v>
      </c>
      <c r="C14" s="130" t="s">
        <v>189</v>
      </c>
      <c r="D14" s="135" t="s">
        <v>731</v>
      </c>
    </row>
    <row r="15" spans="1:4" s="10" customFormat="1" ht="15.75" customHeight="1" x14ac:dyDescent="0.2">
      <c r="A15" s="111">
        <v>14</v>
      </c>
      <c r="B15" s="113" t="s">
        <v>710</v>
      </c>
      <c r="C15" s="133" t="s">
        <v>218</v>
      </c>
      <c r="D15" s="152" t="s">
        <v>744</v>
      </c>
    </row>
    <row r="16" spans="1:4" s="10" customFormat="1" ht="15.75" customHeight="1" x14ac:dyDescent="0.2">
      <c r="A16" s="111">
        <v>15</v>
      </c>
      <c r="B16" s="113" t="s">
        <v>199</v>
      </c>
      <c r="C16" s="133" t="s">
        <v>250</v>
      </c>
      <c r="D16" s="134" t="s">
        <v>733</v>
      </c>
    </row>
    <row r="17" spans="1:4" s="10" customFormat="1" ht="15.75" customHeight="1" x14ac:dyDescent="0.2">
      <c r="A17" s="111">
        <v>16</v>
      </c>
      <c r="B17" s="113" t="s">
        <v>322</v>
      </c>
      <c r="C17" s="133" t="s">
        <v>218</v>
      </c>
      <c r="D17" s="134" t="s">
        <v>728</v>
      </c>
    </row>
    <row r="18" spans="1:4" s="10" customFormat="1" ht="15.75" customHeight="1" x14ac:dyDescent="0.2">
      <c r="A18" s="111">
        <v>17</v>
      </c>
      <c r="B18" s="113" t="s">
        <v>716</v>
      </c>
      <c r="C18" s="133" t="s">
        <v>717</v>
      </c>
      <c r="D18" s="134" t="s">
        <v>729</v>
      </c>
    </row>
    <row r="19" spans="1:4" s="10" customFormat="1" ht="15.75" customHeight="1" x14ac:dyDescent="0.2">
      <c r="A19" s="111">
        <v>18</v>
      </c>
      <c r="B19" s="112" t="s">
        <v>425</v>
      </c>
      <c r="C19" s="133" t="s">
        <v>426</v>
      </c>
      <c r="D19" s="134" t="s">
        <v>730</v>
      </c>
    </row>
    <row r="20" spans="1:4" s="10" customFormat="1" ht="15.75" customHeight="1" x14ac:dyDescent="0.2">
      <c r="A20" s="111">
        <v>19</v>
      </c>
      <c r="B20" s="112" t="s">
        <v>345</v>
      </c>
      <c r="C20" s="133" t="s">
        <v>344</v>
      </c>
      <c r="D20" s="134" t="s">
        <v>732</v>
      </c>
    </row>
    <row r="21" spans="1:4" s="10" customFormat="1" ht="15.75" customHeight="1" x14ac:dyDescent="0.2">
      <c r="A21" s="111"/>
      <c r="B21" s="111"/>
      <c r="C21" s="133"/>
      <c r="D21" s="134"/>
    </row>
  </sheetData>
  <hyperlinks>
    <hyperlink ref="B3" location="PBG!A1" display="PBG"/>
    <hyperlink ref="B2" location="Produccion!A1" display="Produccion"/>
    <hyperlink ref="B6" location="Renta!A1" display="Renta"/>
    <hyperlink ref="B7" location="Regalias!A1" display="Regalías Neuquén/Recursos corrientes"/>
    <hyperlink ref="B8" location="'Ahorro dif $'!A1" display="Ahorro pago hogares por diferencial de precios de gas Neuquen/zona pampeana"/>
    <hyperlink ref="B9" location="Erogaciones!A1" display="Erogaciones corrientes"/>
    <hyperlink ref="B10" location="'Empleo pub prov'!A1" display="Empleo publico por provincias"/>
    <hyperlink ref="B11" location="'Gasto '!A1" display="Gasto publico y social"/>
    <hyperlink ref="B12" location="'Masa salarial'!A1" display="Masa salarial"/>
    <hyperlink ref="B13" location="Plusvalia!A1" display="Plusvalia"/>
    <hyperlink ref="B17" location="'Salarios rama comp'!A1" display="Salarios promedio asalariados registrados por rama comparacion Neuquen/GBA"/>
    <hyperlink ref="B18" location="'Evol. interanual salarios'!A1" display="Evolucion interanual de los salarios promedio del conjunto de la economia"/>
    <hyperlink ref="B14" location="'Productividad asal reg x sect'!A1" display="Productividad de los asalariados registrados por rama comparada"/>
    <hyperlink ref="B4" location="IPC!A1" display="IPC Anual Neuquen"/>
    <hyperlink ref="B5" location="IPI!A1" display="IPI"/>
    <hyperlink ref="B16" location="'Poblacion anual estimada'!A1" display="Poblacion total anual estimada"/>
    <hyperlink ref="B15" location="'Masa salarial'!A1" display="Empleo e índice salarial"/>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7"/>
  <sheetViews>
    <sheetView workbookViewId="0">
      <selection activeCell="A3" sqref="A3"/>
    </sheetView>
  </sheetViews>
  <sheetFormatPr baseColWidth="10" defaultRowHeight="12.75" x14ac:dyDescent="0.2"/>
  <cols>
    <col min="1" max="1" width="10.85546875" style="15"/>
    <col min="2" max="7" width="15.7109375" style="15" customWidth="1"/>
    <col min="8" max="8" width="16.42578125" style="15" customWidth="1"/>
    <col min="9" max="9" width="13.7109375" style="15" bestFit="1" customWidth="1"/>
    <col min="10" max="10" width="12.7109375" style="15" bestFit="1" customWidth="1"/>
    <col min="11" max="17" width="12.7109375" style="15" customWidth="1"/>
    <col min="18" max="18" width="13.85546875" style="15" customWidth="1"/>
    <col min="19" max="19" width="16.42578125" style="15" customWidth="1"/>
    <col min="20" max="20" width="14.7109375" style="15" customWidth="1"/>
    <col min="21" max="21" width="16.140625" style="15" customWidth="1"/>
    <col min="22" max="22" width="10.85546875" style="15"/>
    <col min="23" max="23" width="10.85546875" style="2"/>
  </cols>
  <sheetData>
    <row r="1" spans="1:25" s="57" customFormat="1" ht="11.25" x14ac:dyDescent="0.2">
      <c r="A1" s="60" t="s">
        <v>181</v>
      </c>
      <c r="B1" s="59"/>
      <c r="C1" s="59"/>
      <c r="D1" s="59"/>
      <c r="E1" s="59"/>
      <c r="F1" s="59"/>
      <c r="G1" s="59"/>
      <c r="H1" s="59"/>
      <c r="I1" s="59"/>
      <c r="J1" s="59"/>
      <c r="K1" s="59"/>
      <c r="L1" s="59"/>
      <c r="M1" s="59"/>
      <c r="N1" s="59"/>
      <c r="O1" s="59"/>
      <c r="P1" s="59"/>
      <c r="Q1" s="59"/>
      <c r="R1" s="59"/>
      <c r="S1" s="59"/>
      <c r="T1" s="59"/>
      <c r="U1" s="59"/>
      <c r="V1" s="59"/>
    </row>
    <row r="2" spans="1:25" s="57" customFormat="1" ht="11.25" x14ac:dyDescent="0.2">
      <c r="A2" s="148" t="s">
        <v>737</v>
      </c>
      <c r="B2" s="59"/>
      <c r="C2" s="59"/>
      <c r="D2" s="59"/>
      <c r="E2" s="59"/>
      <c r="F2" s="59"/>
      <c r="G2" s="59"/>
      <c r="H2" s="59"/>
      <c r="I2" s="59"/>
      <c r="J2" s="59"/>
      <c r="K2" s="59"/>
      <c r="L2" s="59"/>
      <c r="M2" s="59"/>
      <c r="N2" s="59"/>
      <c r="O2" s="59"/>
      <c r="P2" s="59"/>
      <c r="Q2" s="59"/>
      <c r="R2" s="59"/>
      <c r="S2" s="59"/>
      <c r="T2" s="59"/>
      <c r="U2" s="59"/>
      <c r="V2" s="59"/>
    </row>
    <row r="3" spans="1:25" s="57" customFormat="1" ht="11.25" x14ac:dyDescent="0.2">
      <c r="A3" s="59"/>
      <c r="B3" s="59"/>
      <c r="C3" s="59"/>
      <c r="D3" s="59"/>
      <c r="E3" s="59"/>
      <c r="F3" s="59"/>
      <c r="G3" s="59"/>
      <c r="H3" s="59"/>
      <c r="I3" s="59"/>
      <c r="J3" s="59"/>
      <c r="K3" s="59"/>
      <c r="L3" s="59"/>
      <c r="M3" s="59"/>
      <c r="N3" s="59"/>
      <c r="O3" s="59"/>
      <c r="P3" s="59"/>
      <c r="Q3" s="59"/>
      <c r="R3" s="59"/>
      <c r="S3" s="59"/>
      <c r="T3" s="59"/>
      <c r="U3" s="59"/>
      <c r="V3" s="59"/>
    </row>
    <row r="4" spans="1:25" s="21" customFormat="1" ht="12" customHeight="1" x14ac:dyDescent="0.2">
      <c r="A4" s="161" t="s">
        <v>6</v>
      </c>
      <c r="B4" s="161" t="s">
        <v>330</v>
      </c>
      <c r="C4" s="32"/>
      <c r="D4" s="32"/>
      <c r="E4" s="32"/>
      <c r="F4" s="32"/>
      <c r="G4" s="32" t="s">
        <v>432</v>
      </c>
      <c r="H4" s="162" t="s">
        <v>144</v>
      </c>
      <c r="I4" s="162"/>
      <c r="J4" s="162"/>
      <c r="K4" s="162"/>
      <c r="L4" s="162"/>
      <c r="M4" s="162"/>
      <c r="N4" s="162"/>
      <c r="O4" s="162"/>
      <c r="P4" s="162"/>
      <c r="Q4" s="162"/>
      <c r="R4" s="162"/>
      <c r="S4" s="162"/>
      <c r="T4" s="162"/>
      <c r="U4" s="162"/>
      <c r="V4" s="162"/>
    </row>
    <row r="5" spans="1:25" s="22" customFormat="1" ht="23.25" customHeight="1" x14ac:dyDescent="0.2">
      <c r="A5" s="161"/>
      <c r="B5" s="161"/>
      <c r="C5" s="32" t="s">
        <v>159</v>
      </c>
      <c r="D5" s="32" t="s">
        <v>160</v>
      </c>
      <c r="E5" s="105" t="s">
        <v>178</v>
      </c>
      <c r="F5" s="32" t="s">
        <v>433</v>
      </c>
      <c r="G5" s="32" t="s">
        <v>434</v>
      </c>
      <c r="H5" s="32" t="s">
        <v>145</v>
      </c>
      <c r="I5" s="61" t="s">
        <v>146</v>
      </c>
      <c r="J5" s="61" t="s">
        <v>147</v>
      </c>
      <c r="K5" s="61" t="s">
        <v>152</v>
      </c>
      <c r="L5" s="61" t="s">
        <v>157</v>
      </c>
      <c r="M5" s="61" t="s">
        <v>153</v>
      </c>
      <c r="N5" s="61" t="s">
        <v>154</v>
      </c>
      <c r="O5" s="61" t="s">
        <v>156</v>
      </c>
      <c r="P5" s="61" t="s">
        <v>155</v>
      </c>
      <c r="Q5" s="61"/>
      <c r="R5" s="61" t="s">
        <v>158</v>
      </c>
      <c r="S5" s="61" t="s">
        <v>148</v>
      </c>
      <c r="T5" s="32" t="s">
        <v>149</v>
      </c>
      <c r="U5" s="32" t="s">
        <v>151</v>
      </c>
      <c r="V5" s="32" t="s">
        <v>150</v>
      </c>
    </row>
    <row r="6" spans="1:25" s="22" customFormat="1" ht="22.5" customHeight="1" x14ac:dyDescent="0.2">
      <c r="A6" s="32"/>
      <c r="B6" s="32" t="s">
        <v>179</v>
      </c>
      <c r="C6" s="32" t="s">
        <v>179</v>
      </c>
      <c r="D6" s="32" t="s">
        <v>10</v>
      </c>
      <c r="E6" s="105"/>
      <c r="F6" s="32" t="s">
        <v>431</v>
      </c>
      <c r="G6" s="32" t="s">
        <v>431</v>
      </c>
      <c r="H6" s="32" t="s">
        <v>179</v>
      </c>
      <c r="I6" s="32" t="s">
        <v>179</v>
      </c>
      <c r="J6" s="32" t="s">
        <v>179</v>
      </c>
      <c r="K6" s="32" t="s">
        <v>179</v>
      </c>
      <c r="L6" s="32" t="s">
        <v>179</v>
      </c>
      <c r="M6" s="32" t="s">
        <v>179</v>
      </c>
      <c r="N6" s="32" t="s">
        <v>179</v>
      </c>
      <c r="O6" s="32" t="s">
        <v>179</v>
      </c>
      <c r="P6" s="32" t="s">
        <v>179</v>
      </c>
      <c r="Q6" s="91"/>
      <c r="R6" s="32" t="s">
        <v>179</v>
      </c>
      <c r="S6" s="32" t="s">
        <v>179</v>
      </c>
      <c r="T6" s="32" t="s">
        <v>179</v>
      </c>
      <c r="U6" s="32" t="s">
        <v>179</v>
      </c>
      <c r="V6" s="32" t="s">
        <v>179</v>
      </c>
    </row>
    <row r="7" spans="1:25" s="56" customFormat="1" ht="11.25" x14ac:dyDescent="0.2">
      <c r="A7" s="16">
        <v>1990</v>
      </c>
      <c r="B7" s="17">
        <v>215667963</v>
      </c>
      <c r="C7" s="17">
        <f>J7+R7+S7+T7</f>
        <v>114478202</v>
      </c>
      <c r="D7" s="20">
        <f>C7/B7</f>
        <v>0.53080763785022622</v>
      </c>
      <c r="E7" s="33">
        <v>9.701593304160901E-3</v>
      </c>
      <c r="F7" s="35">
        <f>B7/E7/1000000</f>
        <v>22230.159133500525</v>
      </c>
      <c r="G7" s="35">
        <f>C7/E7/1000000</f>
        <v>11799.938258688047</v>
      </c>
      <c r="H7" s="17">
        <v>38551598</v>
      </c>
      <c r="I7" s="17">
        <v>11505061</v>
      </c>
      <c r="J7" s="17">
        <v>33292342</v>
      </c>
      <c r="K7" s="17"/>
      <c r="L7" s="17"/>
      <c r="M7" s="17"/>
      <c r="N7" s="17"/>
      <c r="O7" s="17"/>
      <c r="P7" s="17"/>
      <c r="Q7" s="17"/>
      <c r="R7" s="17">
        <v>41922669</v>
      </c>
      <c r="S7" s="17">
        <v>39246838</v>
      </c>
      <c r="T7" s="17">
        <v>16353</v>
      </c>
      <c r="U7" s="17">
        <v>37165003</v>
      </c>
      <c r="V7" s="17">
        <v>4374075</v>
      </c>
      <c r="W7" s="23"/>
      <c r="Y7" s="23"/>
    </row>
    <row r="8" spans="1:25" s="56" customFormat="1" ht="11.25" x14ac:dyDescent="0.2">
      <c r="A8" s="16">
        <v>1991</v>
      </c>
      <c r="B8" s="17">
        <v>530668743</v>
      </c>
      <c r="C8" s="17">
        <f t="shared" ref="C8:C35" si="0">J8+R8+S8+T8</f>
        <v>261094759</v>
      </c>
      <c r="D8" s="20">
        <f t="shared" ref="D8:D35" si="1">C8/B8</f>
        <v>0.49201081172402877</v>
      </c>
      <c r="E8" s="33">
        <v>2.4082314666482505E-2</v>
      </c>
      <c r="F8" s="35">
        <f t="shared" ref="F8:F35" si="2">B8/E8/1000000</f>
        <v>22035.620344193027</v>
      </c>
      <c r="G8" s="35">
        <f t="shared" ref="G8:G35" si="3">C8/E8/1000000</f>
        <v>10841.763452388934</v>
      </c>
      <c r="H8" s="17">
        <v>124245881</v>
      </c>
      <c r="I8" s="17">
        <v>34315473</v>
      </c>
      <c r="J8" s="17">
        <v>76515865</v>
      </c>
      <c r="K8" s="17"/>
      <c r="L8" s="17"/>
      <c r="M8" s="17"/>
      <c r="N8" s="17"/>
      <c r="O8" s="17"/>
      <c r="P8" s="17"/>
      <c r="Q8" s="17"/>
      <c r="R8" s="17">
        <v>80785532</v>
      </c>
      <c r="S8" s="17">
        <v>103750578</v>
      </c>
      <c r="T8" s="17">
        <v>42784</v>
      </c>
      <c r="U8" s="17">
        <v>75915523</v>
      </c>
      <c r="V8" s="17">
        <v>9867722</v>
      </c>
      <c r="W8" s="23"/>
      <c r="Y8" s="23"/>
    </row>
    <row r="9" spans="1:25" s="56" customFormat="1" ht="11.25" x14ac:dyDescent="0.2">
      <c r="A9" s="16">
        <v>1992</v>
      </c>
      <c r="B9" s="17">
        <v>617700800</v>
      </c>
      <c r="C9" s="17">
        <f t="shared" si="0"/>
        <v>330718729</v>
      </c>
      <c r="D9" s="20">
        <f t="shared" si="1"/>
        <v>0.5354027856204816</v>
      </c>
      <c r="E9" s="33">
        <v>2.8403667177623954E-2</v>
      </c>
      <c r="F9" s="35">
        <f t="shared" si="2"/>
        <v>21747.220038073705</v>
      </c>
      <c r="G9" s="35">
        <f t="shared" si="3"/>
        <v>11643.522187886218</v>
      </c>
      <c r="H9" s="17">
        <v>181595376</v>
      </c>
      <c r="I9" s="17">
        <v>51568104</v>
      </c>
      <c r="J9" s="17">
        <v>102547171</v>
      </c>
      <c r="K9" s="17"/>
      <c r="L9" s="17"/>
      <c r="M9" s="17"/>
      <c r="N9" s="17"/>
      <c r="O9" s="17"/>
      <c r="P9" s="17"/>
      <c r="Q9" s="17"/>
      <c r="R9" s="17">
        <v>66262441</v>
      </c>
      <c r="S9" s="17">
        <v>161839587</v>
      </c>
      <c r="T9" s="17">
        <v>69530</v>
      </c>
      <c r="U9" s="17">
        <v>47869713</v>
      </c>
      <c r="V9" s="17">
        <v>5948877</v>
      </c>
      <c r="W9" s="23"/>
      <c r="Y9" s="23"/>
    </row>
    <row r="10" spans="1:25" s="56" customFormat="1" ht="11.25" x14ac:dyDescent="0.2">
      <c r="A10" s="16">
        <v>1993</v>
      </c>
      <c r="B10" s="17">
        <v>1103323915</v>
      </c>
      <c r="C10" s="17">
        <f t="shared" si="0"/>
        <v>435705138</v>
      </c>
      <c r="D10" s="20">
        <f t="shared" si="1"/>
        <v>0.39490228760245805</v>
      </c>
      <c r="E10" s="33">
        <v>2.9936917630909218E-2</v>
      </c>
      <c r="F10" s="35">
        <f t="shared" si="2"/>
        <v>36854.960440577954</v>
      </c>
      <c r="G10" s="35">
        <f t="shared" si="3"/>
        <v>14554.10818748233</v>
      </c>
      <c r="H10" s="17">
        <v>226857036</v>
      </c>
      <c r="I10" s="17">
        <v>64625001</v>
      </c>
      <c r="J10" s="17">
        <v>115458055</v>
      </c>
      <c r="K10" s="17"/>
      <c r="L10" s="17"/>
      <c r="M10" s="17"/>
      <c r="N10" s="17"/>
      <c r="O10" s="17"/>
      <c r="P10" s="17"/>
      <c r="Q10" s="17"/>
      <c r="R10" s="17">
        <v>78140877</v>
      </c>
      <c r="S10" s="17">
        <v>241842375</v>
      </c>
      <c r="T10" s="17">
        <v>263831</v>
      </c>
      <c r="U10" s="17">
        <v>367390021</v>
      </c>
      <c r="V10" s="17">
        <v>8746719</v>
      </c>
      <c r="W10" s="23"/>
      <c r="Y10" s="23"/>
    </row>
    <row r="11" spans="1:25" s="56" customFormat="1" ht="11.25" x14ac:dyDescent="0.2">
      <c r="A11" s="16">
        <v>1994</v>
      </c>
      <c r="B11" s="17">
        <v>836896564</v>
      </c>
      <c r="C11" s="17">
        <f t="shared" si="0"/>
        <v>468769513</v>
      </c>
      <c r="D11" s="20">
        <f t="shared" si="1"/>
        <v>0.56012837567343632</v>
      </c>
      <c r="E11" s="33">
        <v>3.0200376579566125E-2</v>
      </c>
      <c r="F11" s="35">
        <f t="shared" si="2"/>
        <v>27711.461206290143</v>
      </c>
      <c r="G11" s="35">
        <f t="shared" si="3"/>
        <v>15521.975753016739</v>
      </c>
      <c r="H11" s="17">
        <v>184578350</v>
      </c>
      <c r="I11" s="17">
        <v>70527698</v>
      </c>
      <c r="J11" s="17">
        <v>118025872</v>
      </c>
      <c r="K11" s="17"/>
      <c r="L11" s="17"/>
      <c r="M11" s="17"/>
      <c r="N11" s="17"/>
      <c r="O11" s="17"/>
      <c r="P11" s="17"/>
      <c r="Q11" s="17"/>
      <c r="R11" s="17">
        <v>87957275</v>
      </c>
      <c r="S11" s="17">
        <v>262445599</v>
      </c>
      <c r="T11" s="17">
        <v>340767</v>
      </c>
      <c r="U11" s="17">
        <v>87563520</v>
      </c>
      <c r="V11" s="17">
        <v>25457485</v>
      </c>
      <c r="W11" s="23"/>
      <c r="Y11" s="23"/>
    </row>
    <row r="12" spans="1:25" s="56" customFormat="1" ht="11.25" x14ac:dyDescent="0.2">
      <c r="A12" s="16">
        <v>1995</v>
      </c>
      <c r="B12" s="17">
        <v>1104061541</v>
      </c>
      <c r="C12" s="17">
        <f t="shared" si="0"/>
        <v>504680931</v>
      </c>
      <c r="D12" s="20">
        <f t="shared" si="1"/>
        <v>0.45711304330271929</v>
      </c>
      <c r="E12" s="33">
        <v>3.1584292472337239E-2</v>
      </c>
      <c r="F12" s="35">
        <f t="shared" si="2"/>
        <v>34956.032083573831</v>
      </c>
      <c r="G12" s="35">
        <f t="shared" si="3"/>
        <v>15978.858207509929</v>
      </c>
      <c r="H12" s="17">
        <v>252712416</v>
      </c>
      <c r="I12" s="17">
        <v>78738448</v>
      </c>
      <c r="J12" s="17">
        <v>129083725</v>
      </c>
      <c r="K12" s="17"/>
      <c r="L12" s="17"/>
      <c r="M12" s="17"/>
      <c r="N12" s="17"/>
      <c r="O12" s="17"/>
      <c r="P12" s="17"/>
      <c r="Q12" s="17"/>
      <c r="R12" s="17">
        <v>103623757</v>
      </c>
      <c r="S12" s="17">
        <v>271878268</v>
      </c>
      <c r="T12" s="17">
        <v>95181</v>
      </c>
      <c r="U12" s="17">
        <v>250562027</v>
      </c>
      <c r="V12" s="17">
        <v>17367718</v>
      </c>
      <c r="W12" s="23"/>
      <c r="Y12" s="23"/>
    </row>
    <row r="13" spans="1:25" s="56" customFormat="1" ht="11.25" x14ac:dyDescent="0.2">
      <c r="A13" s="16">
        <v>1996</v>
      </c>
      <c r="B13" s="17">
        <v>839128619</v>
      </c>
      <c r="C13" s="17">
        <f t="shared" si="0"/>
        <v>438409510</v>
      </c>
      <c r="D13" s="20">
        <f t="shared" si="1"/>
        <v>0.52245805955523006</v>
      </c>
      <c r="E13" s="33">
        <v>3.1723981122704234E-2</v>
      </c>
      <c r="F13" s="35">
        <f t="shared" si="2"/>
        <v>26450.924168513389</v>
      </c>
      <c r="G13" s="35">
        <f t="shared" si="3"/>
        <v>13819.498514524044</v>
      </c>
      <c r="H13" s="17">
        <v>212532297</v>
      </c>
      <c r="I13" s="17">
        <v>68013006</v>
      </c>
      <c r="J13" s="17">
        <v>105211913</v>
      </c>
      <c r="K13" s="17"/>
      <c r="L13" s="17"/>
      <c r="M13" s="17"/>
      <c r="N13" s="17"/>
      <c r="O13" s="17"/>
      <c r="P13" s="17"/>
      <c r="Q13" s="17"/>
      <c r="R13" s="17">
        <v>111325968</v>
      </c>
      <c r="S13" s="17">
        <v>221858780</v>
      </c>
      <c r="T13" s="17">
        <v>12849</v>
      </c>
      <c r="U13" s="17">
        <v>84336284</v>
      </c>
      <c r="V13" s="17">
        <v>35837521</v>
      </c>
      <c r="W13" s="23"/>
      <c r="Y13" s="23"/>
    </row>
    <row r="14" spans="1:25" s="56" customFormat="1" ht="11.25" x14ac:dyDescent="0.2">
      <c r="A14" s="16">
        <v>1997</v>
      </c>
      <c r="B14" s="17">
        <v>870941381</v>
      </c>
      <c r="C14" s="17">
        <f t="shared" si="0"/>
        <v>460062642</v>
      </c>
      <c r="D14" s="20">
        <f t="shared" si="1"/>
        <v>0.52823605817393127</v>
      </c>
      <c r="E14" s="33">
        <v>3.0996796586595873E-2</v>
      </c>
      <c r="F14" s="35">
        <f t="shared" si="2"/>
        <v>28097.78676860519</v>
      </c>
      <c r="G14" s="35">
        <f t="shared" si="3"/>
        <v>14842.264126059647</v>
      </c>
      <c r="H14" s="17">
        <v>239107606</v>
      </c>
      <c r="I14" s="17">
        <v>72534788</v>
      </c>
      <c r="J14" s="17">
        <v>113862063</v>
      </c>
      <c r="K14" s="17"/>
      <c r="L14" s="17"/>
      <c r="M14" s="17"/>
      <c r="N14" s="17"/>
      <c r="O14" s="17"/>
      <c r="P14" s="17"/>
      <c r="Q14" s="17"/>
      <c r="R14" s="17">
        <v>97734957</v>
      </c>
      <c r="S14" s="17">
        <v>248261628</v>
      </c>
      <c r="T14" s="17">
        <v>203994</v>
      </c>
      <c r="U14" s="17">
        <v>81465175</v>
      </c>
      <c r="V14" s="17">
        <v>17771170</v>
      </c>
      <c r="W14" s="23"/>
      <c r="Y14" s="23"/>
    </row>
    <row r="15" spans="1:25" s="56" customFormat="1" ht="11.25" x14ac:dyDescent="0.2">
      <c r="A15" s="16">
        <v>1998</v>
      </c>
      <c r="B15" s="17">
        <v>971688076</v>
      </c>
      <c r="C15" s="17">
        <f t="shared" si="0"/>
        <v>505540620</v>
      </c>
      <c r="D15" s="20">
        <f t="shared" si="1"/>
        <v>0.52027047823935635</v>
      </c>
      <c r="E15" s="33">
        <v>2.9900132031057076E-2</v>
      </c>
      <c r="F15" s="35">
        <f t="shared" si="2"/>
        <v>32497.785460971001</v>
      </c>
      <c r="G15" s="35">
        <f t="shared" si="3"/>
        <v>16907.638383499383</v>
      </c>
      <c r="H15" s="17">
        <v>258052462</v>
      </c>
      <c r="I15" s="17">
        <v>87783783</v>
      </c>
      <c r="J15" s="17">
        <v>121561457</v>
      </c>
      <c r="K15" s="17"/>
      <c r="L15" s="17"/>
      <c r="M15" s="17"/>
      <c r="N15" s="17"/>
      <c r="O15" s="17"/>
      <c r="P15" s="17"/>
      <c r="Q15" s="17"/>
      <c r="R15" s="17">
        <v>124033560</v>
      </c>
      <c r="S15" s="17">
        <v>259500587</v>
      </c>
      <c r="T15" s="17">
        <v>445016</v>
      </c>
      <c r="U15" s="17">
        <v>106723313</v>
      </c>
      <c r="V15" s="17">
        <v>13587899</v>
      </c>
      <c r="W15" s="23"/>
      <c r="Y15" s="23"/>
    </row>
    <row r="16" spans="1:25" s="56" customFormat="1" ht="11.25" x14ac:dyDescent="0.2">
      <c r="A16" s="16">
        <v>1999</v>
      </c>
      <c r="B16" s="17">
        <v>1165036839</v>
      </c>
      <c r="C16" s="17">
        <f t="shared" si="0"/>
        <v>555010527</v>
      </c>
      <c r="D16" s="20">
        <f t="shared" si="1"/>
        <v>0.4763888217272072</v>
      </c>
      <c r="E16" s="33">
        <v>2.8914066539900175E-2</v>
      </c>
      <c r="F16" s="35">
        <f t="shared" si="2"/>
        <v>40293.081479642409</v>
      </c>
      <c r="G16" s="35">
        <f t="shared" si="3"/>
        <v>19195.173609845198</v>
      </c>
      <c r="H16" s="17">
        <v>312970339</v>
      </c>
      <c r="I16" s="17">
        <v>89617915</v>
      </c>
      <c r="J16" s="17">
        <v>146455502</v>
      </c>
      <c r="K16" s="17"/>
      <c r="L16" s="17"/>
      <c r="M16" s="17"/>
      <c r="N16" s="17"/>
      <c r="O16" s="17"/>
      <c r="P16" s="17"/>
      <c r="Q16" s="17"/>
      <c r="R16" s="17">
        <v>105576405</v>
      </c>
      <c r="S16" s="17">
        <v>302375032</v>
      </c>
      <c r="T16" s="17">
        <v>603588</v>
      </c>
      <c r="U16" s="17">
        <v>164317366</v>
      </c>
      <c r="V16" s="17">
        <v>43120692</v>
      </c>
      <c r="W16" s="23"/>
      <c r="Y16" s="23"/>
    </row>
    <row r="17" spans="1:31" s="56" customFormat="1" ht="11.25" x14ac:dyDescent="0.2">
      <c r="A17" s="16">
        <v>2000</v>
      </c>
      <c r="B17" s="17">
        <v>1053086916</v>
      </c>
      <c r="C17" s="17">
        <f t="shared" si="0"/>
        <v>538947613</v>
      </c>
      <c r="D17" s="20">
        <f t="shared" si="1"/>
        <v>0.5117788520696045</v>
      </c>
      <c r="E17" s="33">
        <v>2.7998355926767509E-2</v>
      </c>
      <c r="F17" s="35">
        <f t="shared" si="2"/>
        <v>37612.455486831226</v>
      </c>
      <c r="G17" s="35">
        <f t="shared" si="3"/>
        <v>19249.259292569579</v>
      </c>
      <c r="H17" s="17">
        <v>274471790</v>
      </c>
      <c r="I17" s="17">
        <v>91981815</v>
      </c>
      <c r="J17" s="17">
        <v>146881874</v>
      </c>
      <c r="K17" s="17"/>
      <c r="L17" s="17"/>
      <c r="M17" s="17"/>
      <c r="N17" s="17"/>
      <c r="O17" s="17"/>
      <c r="P17" s="17"/>
      <c r="Q17" s="17"/>
      <c r="R17" s="17">
        <v>94105201</v>
      </c>
      <c r="S17" s="17">
        <v>297882405</v>
      </c>
      <c r="T17" s="17">
        <v>78133</v>
      </c>
      <c r="U17" s="17">
        <v>69420838</v>
      </c>
      <c r="V17" s="17">
        <v>78264860</v>
      </c>
      <c r="W17" s="23"/>
      <c r="Y17" s="23"/>
    </row>
    <row r="18" spans="1:31" s="56" customFormat="1" ht="11.25" x14ac:dyDescent="0.2">
      <c r="A18" s="16">
        <v>2001</v>
      </c>
      <c r="B18" s="17">
        <v>1174402461</v>
      </c>
      <c r="C18" s="17">
        <f t="shared" si="0"/>
        <v>608963819</v>
      </c>
      <c r="D18" s="20">
        <f t="shared" si="1"/>
        <v>0.51853077562649963</v>
      </c>
      <c r="E18" s="33">
        <v>2.6696984092444781E-2</v>
      </c>
      <c r="F18" s="35">
        <f t="shared" si="2"/>
        <v>43990.079813260803</v>
      </c>
      <c r="G18" s="35">
        <f t="shared" si="3"/>
        <v>22810.210205441748</v>
      </c>
      <c r="H18" s="17">
        <v>276595600</v>
      </c>
      <c r="I18" s="17">
        <v>93079354</v>
      </c>
      <c r="J18" s="17">
        <v>162565094</v>
      </c>
      <c r="K18" s="17"/>
      <c r="L18" s="17"/>
      <c r="M18" s="17"/>
      <c r="N18" s="17"/>
      <c r="O18" s="17"/>
      <c r="P18" s="17"/>
      <c r="Q18" s="17"/>
      <c r="R18" s="17">
        <v>123195068</v>
      </c>
      <c r="S18" s="17">
        <v>323172294</v>
      </c>
      <c r="T18" s="17">
        <v>31363</v>
      </c>
      <c r="U18" s="17">
        <v>99823751</v>
      </c>
      <c r="V18" s="17">
        <v>95939937</v>
      </c>
      <c r="W18" s="23"/>
      <c r="Y18" s="23"/>
    </row>
    <row r="19" spans="1:31" s="56" customFormat="1" ht="11.25" x14ac:dyDescent="0.2">
      <c r="A19" s="16">
        <v>2002</v>
      </c>
      <c r="B19" s="17">
        <v>1350089139</v>
      </c>
      <c r="C19" s="17">
        <f t="shared" si="0"/>
        <v>690935466</v>
      </c>
      <c r="D19" s="20">
        <f t="shared" si="1"/>
        <v>0.51177025726743519</v>
      </c>
      <c r="E19" s="33">
        <v>3.8231983392812238E-2</v>
      </c>
      <c r="F19" s="35">
        <f t="shared" si="2"/>
        <v>35313.081331109337</v>
      </c>
      <c r="G19" s="35">
        <f t="shared" si="3"/>
        <v>18072.184717727683</v>
      </c>
      <c r="H19" s="17">
        <v>379981629</v>
      </c>
      <c r="I19" s="17">
        <v>100037956</v>
      </c>
      <c r="J19" s="17">
        <v>183594657</v>
      </c>
      <c r="K19" s="17"/>
      <c r="L19" s="17"/>
      <c r="M19" s="17"/>
      <c r="N19" s="17"/>
      <c r="O19" s="17"/>
      <c r="P19" s="17"/>
      <c r="Q19" s="17"/>
      <c r="R19" s="17">
        <v>174252419</v>
      </c>
      <c r="S19" s="17">
        <v>333058390</v>
      </c>
      <c r="T19" s="17">
        <v>30000</v>
      </c>
      <c r="U19" s="17">
        <v>153290112</v>
      </c>
      <c r="V19" s="17">
        <v>25843976</v>
      </c>
      <c r="W19" s="23"/>
      <c r="Y19" s="23"/>
    </row>
    <row r="20" spans="1:31" s="56" customFormat="1" ht="11.25" x14ac:dyDescent="0.2">
      <c r="A20" s="16">
        <v>2003</v>
      </c>
      <c r="B20" s="17">
        <v>1818725786</v>
      </c>
      <c r="C20" s="17">
        <f t="shared" si="0"/>
        <v>932739860</v>
      </c>
      <c r="D20" s="20">
        <f t="shared" si="1"/>
        <v>0.51285348631440142</v>
      </c>
      <c r="E20" s="33">
        <v>4.5296428815538275E-2</v>
      </c>
      <c r="F20" s="35">
        <f t="shared" si="2"/>
        <v>40151.637415091602</v>
      </c>
      <c r="G20" s="35">
        <f t="shared" si="3"/>
        <v>20591.90722956149</v>
      </c>
      <c r="H20" s="17">
        <v>445426847</v>
      </c>
      <c r="I20" s="17">
        <v>129753134</v>
      </c>
      <c r="J20" s="17">
        <v>277185100</v>
      </c>
      <c r="K20" s="17"/>
      <c r="L20" s="17"/>
      <c r="M20" s="17"/>
      <c r="N20" s="17"/>
      <c r="O20" s="17"/>
      <c r="P20" s="17"/>
      <c r="Q20" s="17"/>
      <c r="R20" s="17">
        <v>223704886</v>
      </c>
      <c r="S20" s="17">
        <v>431754874</v>
      </c>
      <c r="T20" s="17">
        <v>95000</v>
      </c>
      <c r="U20" s="17">
        <v>258538181</v>
      </c>
      <c r="V20" s="17">
        <v>52267764</v>
      </c>
      <c r="W20" s="23"/>
      <c r="Y20" s="23"/>
    </row>
    <row r="21" spans="1:31" s="56" customFormat="1" ht="11.25" x14ac:dyDescent="0.2">
      <c r="A21" s="16">
        <v>2004</v>
      </c>
      <c r="B21" s="17">
        <v>2095665351</v>
      </c>
      <c r="C21" s="17">
        <f t="shared" si="0"/>
        <v>1014002976</v>
      </c>
      <c r="D21" s="20">
        <f t="shared" si="1"/>
        <v>0.48385729883644957</v>
      </c>
      <c r="E21" s="33">
        <v>4.7498566357462468E-2</v>
      </c>
      <c r="F21" s="35">
        <f t="shared" si="2"/>
        <v>44120.602193096536</v>
      </c>
      <c r="G21" s="35">
        <f t="shared" si="3"/>
        <v>21348.075400189224</v>
      </c>
      <c r="H21" s="17">
        <v>514226098</v>
      </c>
      <c r="I21" s="17">
        <v>150757216</v>
      </c>
      <c r="J21" s="17">
        <v>308293595</v>
      </c>
      <c r="K21" s="17"/>
      <c r="L21" s="17"/>
      <c r="M21" s="17"/>
      <c r="N21" s="17"/>
      <c r="O21" s="17"/>
      <c r="P21" s="17"/>
      <c r="Q21" s="17"/>
      <c r="R21" s="17">
        <v>224692159</v>
      </c>
      <c r="S21" s="17">
        <v>481017222</v>
      </c>
      <c r="T21" s="18"/>
      <c r="U21" s="17">
        <v>375765620</v>
      </c>
      <c r="V21" s="17">
        <v>40913441</v>
      </c>
      <c r="W21" s="23"/>
      <c r="Y21" s="23"/>
    </row>
    <row r="22" spans="1:31" s="56" customFormat="1" ht="11.25" x14ac:dyDescent="0.2">
      <c r="A22" s="16">
        <v>2005</v>
      </c>
      <c r="B22" s="17">
        <v>2533147753</v>
      </c>
      <c r="C22" s="17">
        <f t="shared" si="0"/>
        <v>1254514226</v>
      </c>
      <c r="D22" s="20">
        <f t="shared" si="1"/>
        <v>0.49523926289506098</v>
      </c>
      <c r="E22" s="33">
        <v>5.1272350749580073E-2</v>
      </c>
      <c r="F22" s="35">
        <f t="shared" si="2"/>
        <v>49405.726789711247</v>
      </c>
      <c r="G22" s="35">
        <f t="shared" si="3"/>
        <v>24467.655718131366</v>
      </c>
      <c r="H22" s="17">
        <v>636783250</v>
      </c>
      <c r="I22" s="17">
        <v>323672003</v>
      </c>
      <c r="J22" s="17">
        <v>379746632</v>
      </c>
      <c r="K22" s="17"/>
      <c r="L22" s="17"/>
      <c r="M22" s="17"/>
      <c r="N22" s="17"/>
      <c r="O22" s="17"/>
      <c r="P22" s="17"/>
      <c r="Q22" s="17"/>
      <c r="R22" s="17">
        <v>243455202</v>
      </c>
      <c r="S22" s="17">
        <v>631296094</v>
      </c>
      <c r="T22" s="17">
        <v>16298</v>
      </c>
      <c r="U22" s="17">
        <v>392907520</v>
      </c>
      <c r="V22" s="17">
        <v>45382701</v>
      </c>
      <c r="W22" s="23"/>
      <c r="Y22" s="23"/>
    </row>
    <row r="23" spans="1:31" s="56" customFormat="1" ht="11.25" x14ac:dyDescent="0.2">
      <c r="A23" s="16">
        <v>2006</v>
      </c>
      <c r="B23" s="17">
        <v>3045109432</v>
      </c>
      <c r="C23" s="17">
        <f t="shared" si="0"/>
        <v>1517218908</v>
      </c>
      <c r="D23" s="20">
        <f t="shared" si="1"/>
        <v>0.49824774507479835</v>
      </c>
      <c r="E23" s="33">
        <v>5.588144007504877E-2</v>
      </c>
      <c r="F23" s="35">
        <f t="shared" si="2"/>
        <v>54492.322100332742</v>
      </c>
      <c r="G23" s="35">
        <f t="shared" si="3"/>
        <v>27150.676610380389</v>
      </c>
      <c r="H23" s="17">
        <v>769318419</v>
      </c>
      <c r="I23" s="17">
        <v>275968367</v>
      </c>
      <c r="J23" s="17">
        <v>339098511</v>
      </c>
      <c r="K23" s="17"/>
      <c r="L23" s="17"/>
      <c r="M23" s="17"/>
      <c r="N23" s="17"/>
      <c r="O23" s="17"/>
      <c r="P23" s="17"/>
      <c r="Q23" s="17"/>
      <c r="R23" s="17">
        <v>391375516</v>
      </c>
      <c r="S23" s="17">
        <v>786742816</v>
      </c>
      <c r="T23" s="17">
        <v>2065</v>
      </c>
      <c r="U23" s="17">
        <v>410361907</v>
      </c>
      <c r="V23" s="17">
        <v>72241833</v>
      </c>
      <c r="W23" s="23"/>
      <c r="Y23" s="23"/>
    </row>
    <row r="24" spans="1:31" s="56" customFormat="1" ht="11.25" x14ac:dyDescent="0.2">
      <c r="A24" s="16">
        <v>2007</v>
      </c>
      <c r="B24" s="17">
        <v>3898876118</v>
      </c>
      <c r="C24" s="17">
        <f t="shared" si="0"/>
        <v>1942740964</v>
      </c>
      <c r="D24" s="20">
        <f t="shared" si="1"/>
        <v>0.49828230115620203</v>
      </c>
      <c r="E24" s="33">
        <v>6.7239910912444648E-2</v>
      </c>
      <c r="F24" s="35">
        <f t="shared" si="2"/>
        <v>57984.552107406234</v>
      </c>
      <c r="G24" s="35">
        <f t="shared" si="3"/>
        <v>28892.676055590087</v>
      </c>
      <c r="H24" s="17">
        <v>942744712</v>
      </c>
      <c r="I24" s="17">
        <v>348686057</v>
      </c>
      <c r="J24" s="17">
        <v>445048566</v>
      </c>
      <c r="K24" s="17"/>
      <c r="L24" s="17"/>
      <c r="M24" s="17"/>
      <c r="N24" s="17"/>
      <c r="O24" s="17"/>
      <c r="P24" s="17"/>
      <c r="Q24" s="17"/>
      <c r="R24" s="17">
        <v>479064387</v>
      </c>
      <c r="S24" s="17">
        <v>1016342704</v>
      </c>
      <c r="T24" s="17">
        <v>2285307</v>
      </c>
      <c r="U24" s="17">
        <v>561831154</v>
      </c>
      <c r="V24" s="17">
        <v>102873231</v>
      </c>
      <c r="W24" s="23"/>
      <c r="Y24" s="23"/>
    </row>
    <row r="25" spans="1:31" s="56" customFormat="1" ht="11.25" x14ac:dyDescent="0.2">
      <c r="A25" s="16">
        <v>2008</v>
      </c>
      <c r="B25" s="17">
        <v>4977063496.3799992</v>
      </c>
      <c r="C25" s="17">
        <f t="shared" si="0"/>
        <v>2794824677.3899999</v>
      </c>
      <c r="D25" s="20">
        <f t="shared" si="1"/>
        <v>0.56154089242035554</v>
      </c>
      <c r="E25" s="33">
        <v>8.6717963622231983E-2</v>
      </c>
      <c r="F25" s="35">
        <f t="shared" si="2"/>
        <v>57393.685096913687</v>
      </c>
      <c r="G25" s="35">
        <f t="shared" si="3"/>
        <v>32228.901148613775</v>
      </c>
      <c r="H25" s="17">
        <v>1166456092.4299998</v>
      </c>
      <c r="I25" s="17">
        <v>377265321.75</v>
      </c>
      <c r="J25" s="17">
        <v>633690756.23000002</v>
      </c>
      <c r="K25" s="17">
        <v>241985258.03999999</v>
      </c>
      <c r="L25" s="17">
        <v>27984949.210000001</v>
      </c>
      <c r="M25" s="17">
        <v>56595174.640000001</v>
      </c>
      <c r="N25" s="17">
        <v>110201477.3</v>
      </c>
      <c r="O25" s="17">
        <v>249259217.68000001</v>
      </c>
      <c r="P25" s="17"/>
      <c r="Q25" s="17">
        <f>+K25+M25+N25+O25</f>
        <v>658041127.66000009</v>
      </c>
      <c r="R25" s="17">
        <f>K25+L25+M25+N25+O25+P25</f>
        <v>686026076.87</v>
      </c>
      <c r="S25" s="17">
        <v>1474668938.97</v>
      </c>
      <c r="T25" s="17">
        <v>438905.32</v>
      </c>
      <c r="U25" s="17">
        <v>524243641.07000005</v>
      </c>
      <c r="V25" s="17">
        <v>114273763.73999999</v>
      </c>
      <c r="W25" s="23"/>
      <c r="X25" s="17"/>
      <c r="Y25" s="23"/>
      <c r="Z25" s="17"/>
      <c r="AA25" s="17"/>
      <c r="AB25" s="17"/>
      <c r="AC25" s="17"/>
      <c r="AD25" s="17"/>
      <c r="AE25" s="17"/>
    </row>
    <row r="26" spans="1:31" s="56" customFormat="1" ht="11.25" x14ac:dyDescent="0.2">
      <c r="A26" s="16">
        <v>2009</v>
      </c>
      <c r="B26" s="17">
        <v>5758704041.0799999</v>
      </c>
      <c r="C26" s="17">
        <f t="shared" si="0"/>
        <v>3237240573.4900002</v>
      </c>
      <c r="D26" s="20">
        <f t="shared" si="1"/>
        <v>0.56214741205607799</v>
      </c>
      <c r="E26" s="33">
        <v>9.9966112155822268E-2</v>
      </c>
      <c r="F26" s="35">
        <f t="shared" si="2"/>
        <v>57606.562032777816</v>
      </c>
      <c r="G26" s="35">
        <f t="shared" si="3"/>
        <v>32383.379764173969</v>
      </c>
      <c r="H26" s="17">
        <v>1439757447.1000001</v>
      </c>
      <c r="I26" s="17">
        <v>460879501.02999997</v>
      </c>
      <c r="J26" s="17">
        <v>797419469.53999996</v>
      </c>
      <c r="K26" s="17">
        <v>181386960.09</v>
      </c>
      <c r="L26" s="17">
        <v>24326883.609999999</v>
      </c>
      <c r="M26" s="17">
        <v>52944928.140000001</v>
      </c>
      <c r="N26" s="17">
        <v>138642273.25</v>
      </c>
      <c r="O26" s="17">
        <v>285635894.57999998</v>
      </c>
      <c r="P26" s="17"/>
      <c r="Q26" s="17">
        <f t="shared" ref="Q26:Q35" si="4">+K26+M26+N26+O26</f>
        <v>658610056.05999994</v>
      </c>
      <c r="R26" s="17">
        <f t="shared" ref="R26:R35" si="5">K26+L26+M26+N26+O26+P26</f>
        <v>682936939.66999996</v>
      </c>
      <c r="S26" s="17">
        <v>1754431191.4300001</v>
      </c>
      <c r="T26" s="17">
        <v>2452972.85</v>
      </c>
      <c r="U26" s="17">
        <v>495303684.38</v>
      </c>
      <c r="V26" s="17">
        <v>125522835.08</v>
      </c>
      <c r="W26" s="23"/>
      <c r="X26" s="17"/>
      <c r="Y26" s="23"/>
      <c r="Z26" s="17"/>
      <c r="AA26" s="17"/>
      <c r="AB26" s="17"/>
      <c r="AC26" s="17"/>
      <c r="AD26" s="17"/>
      <c r="AE26" s="17"/>
    </row>
    <row r="27" spans="1:31" s="56" customFormat="1" ht="11.25" x14ac:dyDescent="0.2">
      <c r="A27" s="16">
        <v>2010</v>
      </c>
      <c r="B27" s="17">
        <v>6939102784.920001</v>
      </c>
      <c r="C27" s="17">
        <f t="shared" si="0"/>
        <v>3645723031.0800004</v>
      </c>
      <c r="D27" s="20">
        <f t="shared" si="1"/>
        <v>0.52538824457289413</v>
      </c>
      <c r="E27" s="33">
        <v>0.12447046231835315</v>
      </c>
      <c r="F27" s="35">
        <f t="shared" si="2"/>
        <v>55748.991814396359</v>
      </c>
      <c r="G27" s="35">
        <f t="shared" si="3"/>
        <v>29289.864946074351</v>
      </c>
      <c r="H27" s="17">
        <v>1719150536.9700003</v>
      </c>
      <c r="I27" s="17">
        <v>504972561.32000005</v>
      </c>
      <c r="J27" s="17">
        <v>914320637.71000004</v>
      </c>
      <c r="K27" s="17">
        <v>232343358.52000001</v>
      </c>
      <c r="L27" s="17">
        <v>19764758.629999999</v>
      </c>
      <c r="M27" s="17">
        <v>68886927.189999998</v>
      </c>
      <c r="N27" s="17">
        <v>215689493.91999999</v>
      </c>
      <c r="O27" s="17">
        <v>255831264.69</v>
      </c>
      <c r="P27" s="17"/>
      <c r="Q27" s="17">
        <f t="shared" si="4"/>
        <v>772751044.31999993</v>
      </c>
      <c r="R27" s="17">
        <f t="shared" si="5"/>
        <v>792515802.95000005</v>
      </c>
      <c r="S27" s="17">
        <v>1937846399.3899999</v>
      </c>
      <c r="T27" s="17">
        <v>1040191.03</v>
      </c>
      <c r="U27" s="17">
        <v>938966818.73999989</v>
      </c>
      <c r="V27" s="17">
        <v>130289836.81</v>
      </c>
      <c r="W27" s="23"/>
      <c r="X27" s="17"/>
      <c r="Y27" s="23"/>
      <c r="Z27" s="17"/>
      <c r="AA27" s="17"/>
      <c r="AB27" s="17"/>
      <c r="AC27" s="17"/>
      <c r="AD27" s="17"/>
      <c r="AE27" s="17"/>
    </row>
    <row r="28" spans="1:31" s="56" customFormat="1" ht="11.25" x14ac:dyDescent="0.2">
      <c r="A28" s="16">
        <v>2011</v>
      </c>
      <c r="B28" s="17">
        <v>8950926593.5500011</v>
      </c>
      <c r="C28" s="17">
        <f t="shared" si="0"/>
        <v>4572187638.6499996</v>
      </c>
      <c r="D28" s="20">
        <f t="shared" si="1"/>
        <v>0.51080607028379588</v>
      </c>
      <c r="E28" s="33">
        <v>0.15865742484081033</v>
      </c>
      <c r="F28" s="35">
        <f t="shared" si="2"/>
        <v>56416.688992216754</v>
      </c>
      <c r="G28" s="35">
        <f t="shared" si="3"/>
        <v>28817.987202537326</v>
      </c>
      <c r="H28" s="17">
        <v>2190678715.9600005</v>
      </c>
      <c r="I28" s="17">
        <v>678252129.78999996</v>
      </c>
      <c r="J28" s="17">
        <v>1146567511.1800001</v>
      </c>
      <c r="K28" s="17">
        <v>304173708.58999997</v>
      </c>
      <c r="L28" s="17">
        <v>16751901.92</v>
      </c>
      <c r="M28" s="17">
        <v>76537684.590000004</v>
      </c>
      <c r="N28" s="17">
        <v>259448975.28999999</v>
      </c>
      <c r="O28" s="17">
        <v>217354359.00999999</v>
      </c>
      <c r="P28" s="17"/>
      <c r="Q28" s="17">
        <f t="shared" si="4"/>
        <v>857514727.4799999</v>
      </c>
      <c r="R28" s="17">
        <f t="shared" si="5"/>
        <v>874266629.39999998</v>
      </c>
      <c r="S28" s="17">
        <v>2549203207.71</v>
      </c>
      <c r="T28" s="17">
        <v>2150290.36</v>
      </c>
      <c r="U28" s="17">
        <v>1219188738.3499999</v>
      </c>
      <c r="V28" s="17">
        <v>290619370.80000001</v>
      </c>
      <c r="W28" s="23"/>
      <c r="X28" s="17"/>
      <c r="Y28" s="23"/>
      <c r="Z28" s="17"/>
      <c r="AA28" s="17"/>
      <c r="AB28" s="17"/>
      <c r="AC28" s="17"/>
      <c r="AD28" s="17"/>
      <c r="AE28" s="17"/>
    </row>
    <row r="29" spans="1:31" s="56" customFormat="1" ht="11.25" x14ac:dyDescent="0.2">
      <c r="A29" s="16">
        <v>2012</v>
      </c>
      <c r="B29" s="17">
        <v>11452521217.250002</v>
      </c>
      <c r="C29" s="17">
        <f t="shared" si="0"/>
        <v>5827305466.0600004</v>
      </c>
      <c r="D29" s="20">
        <f t="shared" si="1"/>
        <v>0.50882293562423653</v>
      </c>
      <c r="E29" s="33">
        <v>0.20229451993920713</v>
      </c>
      <c r="F29" s="35">
        <f t="shared" si="2"/>
        <v>56613.106576943734</v>
      </c>
      <c r="G29" s="35">
        <f t="shared" si="3"/>
        <v>28806.047083288282</v>
      </c>
      <c r="H29" s="17">
        <v>2896091529.4000001</v>
      </c>
      <c r="I29" s="17">
        <v>900388581.02999997</v>
      </c>
      <c r="J29" s="17">
        <v>1616780765.4399998</v>
      </c>
      <c r="K29" s="17">
        <v>321688451.25999999</v>
      </c>
      <c r="L29" s="17">
        <v>13003836.199999999</v>
      </c>
      <c r="M29" s="17">
        <v>90893770.420000002</v>
      </c>
      <c r="N29" s="17">
        <v>317908269.69</v>
      </c>
      <c r="O29" s="17">
        <v>210782440.34</v>
      </c>
      <c r="P29" s="17">
        <v>666000</v>
      </c>
      <c r="Q29" s="17">
        <f t="shared" si="4"/>
        <v>941272931.71000004</v>
      </c>
      <c r="R29" s="17">
        <f t="shared" si="5"/>
        <v>954942767.90999997</v>
      </c>
      <c r="S29" s="17">
        <v>3254184822.4100003</v>
      </c>
      <c r="T29" s="17">
        <v>1397110.3</v>
      </c>
      <c r="U29" s="17">
        <v>1586473462.0999999</v>
      </c>
      <c r="V29" s="17">
        <v>242262178.66</v>
      </c>
      <c r="W29" s="23"/>
      <c r="X29" s="17"/>
      <c r="Y29" s="23"/>
      <c r="Z29" s="17"/>
      <c r="AA29" s="17"/>
      <c r="AB29" s="17"/>
      <c r="AC29" s="17"/>
      <c r="AD29" s="17"/>
      <c r="AE29" s="17"/>
    </row>
    <row r="30" spans="1:31" s="56" customFormat="1" ht="11.25" x14ac:dyDescent="0.2">
      <c r="A30" s="16">
        <v>2013</v>
      </c>
      <c r="B30" s="17">
        <v>14086721344.739998</v>
      </c>
      <c r="C30" s="17">
        <f t="shared" si="0"/>
        <v>7301800429.6099997</v>
      </c>
      <c r="D30" s="20">
        <f t="shared" si="1"/>
        <v>0.5183463384357001</v>
      </c>
      <c r="E30" s="33">
        <v>0.25078007326298768</v>
      </c>
      <c r="F30" s="35">
        <f t="shared" si="2"/>
        <v>56171.613483689973</v>
      </c>
      <c r="G30" s="35">
        <f t="shared" si="3"/>
        <v>29116.350173296101</v>
      </c>
      <c r="H30" s="17">
        <v>3581199215.9499998</v>
      </c>
      <c r="I30" s="17">
        <v>1091908599.54</v>
      </c>
      <c r="J30" s="17">
        <v>1925895869.6300001</v>
      </c>
      <c r="K30" s="17">
        <v>419186540.88999999</v>
      </c>
      <c r="L30" s="17">
        <v>61020653.340000004</v>
      </c>
      <c r="M30" s="17">
        <v>101094965.98</v>
      </c>
      <c r="N30" s="17">
        <v>410944767.85000002</v>
      </c>
      <c r="O30" s="17">
        <v>293307013.18000001</v>
      </c>
      <c r="P30" s="17"/>
      <c r="Q30" s="17">
        <f t="shared" si="4"/>
        <v>1224533287.9000001</v>
      </c>
      <c r="R30" s="17">
        <f t="shared" si="5"/>
        <v>1285553941.24</v>
      </c>
      <c r="S30" s="17">
        <v>4090207327.5499997</v>
      </c>
      <c r="T30" s="17">
        <v>143291.19</v>
      </c>
      <c r="U30" s="17">
        <v>1793603555.8300004</v>
      </c>
      <c r="V30" s="17">
        <v>318209543.81</v>
      </c>
      <c r="W30" s="23"/>
      <c r="X30" s="17"/>
      <c r="Y30" s="23"/>
      <c r="Z30" s="17"/>
      <c r="AA30" s="17"/>
      <c r="AB30" s="17"/>
      <c r="AC30" s="17"/>
      <c r="AD30" s="17"/>
      <c r="AE30" s="17"/>
    </row>
    <row r="31" spans="1:31" s="56" customFormat="1" ht="11.25" x14ac:dyDescent="0.2">
      <c r="A31" s="16">
        <v>2014</v>
      </c>
      <c r="B31" s="17">
        <v>21418694879.459999</v>
      </c>
      <c r="C31" s="17">
        <f t="shared" si="0"/>
        <v>11044618733.690001</v>
      </c>
      <c r="D31" s="20">
        <f t="shared" si="1"/>
        <v>0.51565320836992345</v>
      </c>
      <c r="E31" s="33">
        <v>0.3506587055587293</v>
      </c>
      <c r="F31" s="35">
        <f t="shared" si="2"/>
        <v>61081.315079094013</v>
      </c>
      <c r="G31" s="35">
        <f t="shared" si="3"/>
        <v>31496.776091989013</v>
      </c>
      <c r="H31" s="17">
        <v>5386913045.7599993</v>
      </c>
      <c r="I31" s="17">
        <v>1776323686.52</v>
      </c>
      <c r="J31" s="17">
        <v>2862469447.5700002</v>
      </c>
      <c r="K31" s="17">
        <v>753257226.52999997</v>
      </c>
      <c r="L31" s="17">
        <v>31845567.659999996</v>
      </c>
      <c r="M31" s="17">
        <v>114375242.84999999</v>
      </c>
      <c r="N31" s="17">
        <v>735776378.60000002</v>
      </c>
      <c r="O31" s="17">
        <v>518360159.91000003</v>
      </c>
      <c r="P31" s="17">
        <v>14398.62</v>
      </c>
      <c r="Q31" s="17">
        <f t="shared" si="4"/>
        <v>2121769007.8900001</v>
      </c>
      <c r="R31" s="17">
        <f t="shared" si="5"/>
        <v>2153628974.1699996</v>
      </c>
      <c r="S31" s="17">
        <v>6028217569.9500008</v>
      </c>
      <c r="T31" s="17">
        <v>302742</v>
      </c>
      <c r="U31" s="17">
        <v>2735715163.9799995</v>
      </c>
      <c r="V31" s="17">
        <v>475124249.50999999</v>
      </c>
      <c r="W31" s="23"/>
      <c r="X31" s="17"/>
      <c r="Y31" s="23"/>
      <c r="Z31" s="17"/>
      <c r="AA31" s="17"/>
      <c r="AB31" s="17"/>
      <c r="AC31" s="17"/>
      <c r="AD31" s="17"/>
      <c r="AE31" s="17"/>
    </row>
    <row r="32" spans="1:31" s="56" customFormat="1" ht="11.25" x14ac:dyDescent="0.2">
      <c r="A32" s="16">
        <v>2015</v>
      </c>
      <c r="B32" s="17">
        <v>31152143012.299999</v>
      </c>
      <c r="C32" s="17">
        <f t="shared" si="0"/>
        <v>16895023969.509998</v>
      </c>
      <c r="D32" s="20">
        <f t="shared" si="1"/>
        <v>0.54233906036060597</v>
      </c>
      <c r="E32" s="33">
        <v>0.44112314300138139</v>
      </c>
      <c r="F32" s="35">
        <f t="shared" si="2"/>
        <v>70620.060421999777</v>
      </c>
      <c r="G32" s="35">
        <f t="shared" si="3"/>
        <v>38300.017211876569</v>
      </c>
      <c r="H32" s="17">
        <v>7610717494.5900002</v>
      </c>
      <c r="I32" s="17">
        <v>2570237031.04</v>
      </c>
      <c r="J32" s="17">
        <v>4220786055.1900001</v>
      </c>
      <c r="K32" s="17">
        <v>1105981311.1800001</v>
      </c>
      <c r="L32" s="17">
        <v>41107926.370000005</v>
      </c>
      <c r="M32" s="17">
        <v>168747215.16</v>
      </c>
      <c r="N32" s="17">
        <v>1159996727.97</v>
      </c>
      <c r="O32" s="17">
        <v>864971954.62</v>
      </c>
      <c r="P32" s="17">
        <v>12130904.41</v>
      </c>
      <c r="Q32" s="17">
        <f t="shared" si="4"/>
        <v>3299697208.9300003</v>
      </c>
      <c r="R32" s="17">
        <f t="shared" si="5"/>
        <v>3352936039.71</v>
      </c>
      <c r="S32" s="17">
        <v>9319926284.6299992</v>
      </c>
      <c r="T32" s="17">
        <v>1375589.98</v>
      </c>
      <c r="U32" s="17">
        <v>3546407425.9599996</v>
      </c>
      <c r="V32" s="17">
        <v>529757091.19999999</v>
      </c>
      <c r="W32" s="23"/>
      <c r="X32" s="17"/>
      <c r="Y32" s="23"/>
      <c r="Z32" s="17"/>
      <c r="AA32" s="17"/>
      <c r="AB32" s="17"/>
      <c r="AC32" s="17"/>
      <c r="AD32" s="17"/>
      <c r="AE32" s="17"/>
    </row>
    <row r="33" spans="1:31" s="56" customFormat="1" ht="11.25" x14ac:dyDescent="0.2">
      <c r="A33" s="16">
        <v>2016</v>
      </c>
      <c r="B33" s="17">
        <v>41570452339.060005</v>
      </c>
      <c r="C33" s="17">
        <f t="shared" si="0"/>
        <v>21467629016.349998</v>
      </c>
      <c r="D33" s="20">
        <f t="shared" si="1"/>
        <v>0.51641557424620088</v>
      </c>
      <c r="E33" s="33">
        <v>0.60638981242867929</v>
      </c>
      <c r="F33" s="35">
        <f t="shared" si="2"/>
        <v>68554.008472807778</v>
      </c>
      <c r="G33" s="35">
        <f t="shared" si="3"/>
        <v>35402.357652363957</v>
      </c>
      <c r="H33" s="17">
        <v>10320321371.42</v>
      </c>
      <c r="I33" s="17">
        <v>3400788968.98</v>
      </c>
      <c r="J33" s="17">
        <v>5666333418.8299999</v>
      </c>
      <c r="K33" s="17">
        <v>1395318463.2</v>
      </c>
      <c r="L33" s="17">
        <v>56276381.470000029</v>
      </c>
      <c r="M33" s="17">
        <v>199670530</v>
      </c>
      <c r="N33" s="17">
        <v>1052623902.75</v>
      </c>
      <c r="O33" s="17">
        <v>690212489.38</v>
      </c>
      <c r="P33" s="17">
        <v>48790142.740000002</v>
      </c>
      <c r="Q33" s="17">
        <f t="shared" si="4"/>
        <v>3337825385.3299999</v>
      </c>
      <c r="R33" s="17">
        <f t="shared" si="5"/>
        <v>3442891909.54</v>
      </c>
      <c r="S33" s="17">
        <v>12357483373.450001</v>
      </c>
      <c r="T33" s="17">
        <v>920314.53</v>
      </c>
      <c r="U33" s="17">
        <v>4693203593.8699999</v>
      </c>
      <c r="V33" s="17">
        <v>1688509388.4400001</v>
      </c>
      <c r="W33" s="23"/>
      <c r="X33" s="17"/>
      <c r="Y33" s="23"/>
      <c r="Z33" s="17"/>
      <c r="AA33" s="17"/>
      <c r="AB33" s="17"/>
      <c r="AC33" s="17"/>
      <c r="AD33" s="17"/>
      <c r="AE33" s="17"/>
    </row>
    <row r="34" spans="1:31" s="56" customFormat="1" ht="11.25" x14ac:dyDescent="0.2">
      <c r="A34" s="16">
        <v>2017</v>
      </c>
      <c r="B34" s="17">
        <v>56430603324.68</v>
      </c>
      <c r="C34" s="17">
        <f t="shared" si="0"/>
        <v>29406535919.189995</v>
      </c>
      <c r="D34" s="20">
        <f t="shared" si="1"/>
        <v>0.52110972037630165</v>
      </c>
      <c r="E34" s="33">
        <v>0.74835831336484049</v>
      </c>
      <c r="F34" s="35">
        <f t="shared" si="2"/>
        <v>75405.861492940865</v>
      </c>
      <c r="G34" s="35">
        <f t="shared" si="3"/>
        <v>39294.727397320552</v>
      </c>
      <c r="H34" s="17">
        <v>13595326415.58</v>
      </c>
      <c r="I34" s="17">
        <v>4223149966.2199998</v>
      </c>
      <c r="J34" s="17">
        <v>7592684598.1499996</v>
      </c>
      <c r="K34" s="17">
        <v>2138250910.05</v>
      </c>
      <c r="L34" s="17">
        <v>7713827.3199999928</v>
      </c>
      <c r="M34" s="17">
        <v>258845524.66000003</v>
      </c>
      <c r="N34" s="17">
        <v>1727041827.1600001</v>
      </c>
      <c r="O34" s="17">
        <v>1018227257.47</v>
      </c>
      <c r="P34" s="17">
        <v>65644740.649999999</v>
      </c>
      <c r="Q34" s="17">
        <f t="shared" si="4"/>
        <v>5142365519.3400002</v>
      </c>
      <c r="R34" s="17">
        <f t="shared" si="5"/>
        <v>5215724087.3099995</v>
      </c>
      <c r="S34" s="17">
        <v>16597808278.309999</v>
      </c>
      <c r="T34" s="17">
        <v>318955.42000000004</v>
      </c>
      <c r="U34" s="17">
        <v>6285552185.8900003</v>
      </c>
      <c r="V34" s="17">
        <v>2920038837.8000002</v>
      </c>
      <c r="W34" s="23"/>
      <c r="X34" s="17"/>
      <c r="Y34" s="23"/>
      <c r="Z34" s="17"/>
      <c r="AA34" s="17"/>
      <c r="AB34" s="17"/>
      <c r="AC34" s="17"/>
      <c r="AD34" s="17"/>
      <c r="AE34" s="17"/>
    </row>
    <row r="35" spans="1:31" s="56" customFormat="1" ht="11.25" x14ac:dyDescent="0.2">
      <c r="A35" s="16">
        <v>2018</v>
      </c>
      <c r="B35" s="17">
        <f>+H35+J35+K35+L35+I35+M35+N35+O35+P35+R35+S35+T35+U35+V35</f>
        <v>85969406530.070007</v>
      </c>
      <c r="C35" s="17">
        <f t="shared" si="0"/>
        <v>40474458607.079994</v>
      </c>
      <c r="D35" s="20">
        <f t="shared" si="1"/>
        <v>0.47080072133478101</v>
      </c>
      <c r="E35" s="33">
        <v>1</v>
      </c>
      <c r="F35" s="35">
        <f t="shared" si="2"/>
        <v>85969.406530070002</v>
      </c>
      <c r="G35" s="35">
        <f t="shared" si="3"/>
        <v>40474.458607079992</v>
      </c>
      <c r="H35" s="17">
        <v>19732786758.309998</v>
      </c>
      <c r="I35" s="17">
        <v>5662276789.8699999</v>
      </c>
      <c r="J35" s="17">
        <v>11175949777.84</v>
      </c>
      <c r="K35" s="17">
        <v>3084687663.5500002</v>
      </c>
      <c r="L35" s="17">
        <v>6881484.7800000012</v>
      </c>
      <c r="M35" s="17">
        <v>370342009.84000003</v>
      </c>
      <c r="N35" s="17">
        <v>2378876670.75</v>
      </c>
      <c r="O35" s="17">
        <v>1602093089.1099999</v>
      </c>
      <c r="P35" s="17">
        <v>14657087.01</v>
      </c>
      <c r="Q35" s="17">
        <f t="shared" si="4"/>
        <v>7435999433.25</v>
      </c>
      <c r="R35" s="17">
        <f t="shared" si="5"/>
        <v>7457538005.04</v>
      </c>
      <c r="S35" s="17">
        <v>21840857060.93</v>
      </c>
      <c r="T35" s="17">
        <v>113763.27</v>
      </c>
      <c r="U35" s="17">
        <v>8273290757.1099997</v>
      </c>
      <c r="V35" s="17">
        <v>4369055612.6599998</v>
      </c>
      <c r="W35" s="23"/>
      <c r="X35" s="17"/>
      <c r="Y35" s="23"/>
      <c r="Z35" s="17"/>
      <c r="AA35" s="17"/>
      <c r="AB35" s="17"/>
      <c r="AC35" s="17"/>
      <c r="AD35" s="17"/>
      <c r="AE35" s="17"/>
    </row>
    <row r="36" spans="1:31" s="3" customFormat="1" x14ac:dyDescent="0.2">
      <c r="A36" s="16"/>
      <c r="B36" s="17"/>
      <c r="C36" s="17"/>
      <c r="D36" s="20">
        <f>AVERAGE(D7:D35)</f>
        <v>0.51040167299277228</v>
      </c>
      <c r="E36" s="33"/>
      <c r="F36" s="17"/>
      <c r="G36" s="17"/>
      <c r="H36" s="17"/>
      <c r="I36" s="17"/>
      <c r="J36" s="17"/>
      <c r="K36" s="19"/>
      <c r="L36" s="19"/>
      <c r="M36" s="19"/>
      <c r="N36" s="19"/>
      <c r="O36" s="19"/>
      <c r="P36" s="19"/>
      <c r="Q36" s="19"/>
      <c r="R36" s="19"/>
      <c r="S36" s="19"/>
      <c r="T36" s="19"/>
      <c r="U36" s="19"/>
      <c r="V36" s="19"/>
      <c r="W36" s="4"/>
      <c r="Y36" s="92"/>
    </row>
    <row r="37" spans="1:31" x14ac:dyDescent="0.2">
      <c r="E37" s="34"/>
    </row>
  </sheetData>
  <mergeCells count="3">
    <mergeCell ref="A4:A5"/>
    <mergeCell ref="B4:B5"/>
    <mergeCell ref="H4:V4"/>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K25" sqref="K25"/>
    </sheetView>
  </sheetViews>
  <sheetFormatPr baseColWidth="10" defaultRowHeight="12.75" x14ac:dyDescent="0.2"/>
  <cols>
    <col min="1" max="1" width="10.85546875" style="69"/>
    <col min="2" max="2" width="17.140625" style="69" customWidth="1"/>
    <col min="3" max="3" width="10.85546875" style="69"/>
    <col min="4" max="4" width="10.85546875" style="11"/>
    <col min="5" max="7" width="10.85546875" style="69"/>
  </cols>
  <sheetData>
    <row r="1" spans="1:6" x14ac:dyDescent="0.2">
      <c r="A1" s="69" t="s">
        <v>382</v>
      </c>
    </row>
    <row r="2" spans="1:6" x14ac:dyDescent="0.2">
      <c r="A2" s="78" t="s">
        <v>383</v>
      </c>
    </row>
    <row r="3" spans="1:6" x14ac:dyDescent="0.2">
      <c r="A3" s="69" t="s">
        <v>384</v>
      </c>
    </row>
    <row r="5" spans="1:6" ht="33.75" x14ac:dyDescent="0.2">
      <c r="A5" s="69" t="s">
        <v>385</v>
      </c>
      <c r="B5" s="73" t="s">
        <v>386</v>
      </c>
      <c r="C5" s="73" t="s">
        <v>387</v>
      </c>
      <c r="D5" s="146" t="s">
        <v>440</v>
      </c>
      <c r="E5" s="73" t="s">
        <v>389</v>
      </c>
      <c r="F5" s="75" t="s">
        <v>439</v>
      </c>
    </row>
    <row r="6" spans="1:6" x14ac:dyDescent="0.2">
      <c r="A6" s="69" t="s">
        <v>391</v>
      </c>
      <c r="B6" s="73">
        <v>89185564.025049999</v>
      </c>
      <c r="C6" s="73">
        <v>193361.35611705002</v>
      </c>
      <c r="D6" s="146">
        <v>35479.829784468457</v>
      </c>
      <c r="E6" s="73">
        <v>3063728</v>
      </c>
      <c r="F6" s="73">
        <v>63.113094934357754</v>
      </c>
    </row>
    <row r="7" spans="1:6" x14ac:dyDescent="0.2">
      <c r="A7" s="69" t="s">
        <v>392</v>
      </c>
      <c r="B7" s="73">
        <v>251512160</v>
      </c>
      <c r="C7" s="73">
        <v>687670</v>
      </c>
      <c r="D7" s="146">
        <v>28134.26386314545</v>
      </c>
      <c r="E7" s="73">
        <v>17020012</v>
      </c>
      <c r="F7" s="73">
        <v>40.403614286523421</v>
      </c>
    </row>
    <row r="8" spans="1:6" x14ac:dyDescent="0.2">
      <c r="A8" s="69" t="s">
        <v>393</v>
      </c>
      <c r="B8" s="73">
        <v>13087105.041381765</v>
      </c>
      <c r="C8" s="73">
        <v>42145</v>
      </c>
      <c r="D8" s="146">
        <v>23886.591239734189</v>
      </c>
      <c r="E8" s="73">
        <v>404433</v>
      </c>
      <c r="F8" s="73">
        <v>104.20761906174818</v>
      </c>
    </row>
    <row r="9" spans="1:6" x14ac:dyDescent="0.2">
      <c r="A9" s="69" t="s">
        <v>394</v>
      </c>
      <c r="B9" s="73">
        <v>59692188</v>
      </c>
      <c r="C9" s="73">
        <v>127075</v>
      </c>
      <c r="D9" s="146">
        <v>36133.832533785317</v>
      </c>
      <c r="E9" s="73">
        <v>3645321</v>
      </c>
      <c r="F9" s="73">
        <v>34.859755834945673</v>
      </c>
    </row>
    <row r="10" spans="1:6" x14ac:dyDescent="0.2">
      <c r="A10" s="69" t="s">
        <v>395</v>
      </c>
      <c r="B10" s="73">
        <v>21275600</v>
      </c>
      <c r="C10" s="73">
        <v>62899</v>
      </c>
      <c r="D10" s="146">
        <v>26019.246973475179</v>
      </c>
      <c r="E10" s="73">
        <v>1090938</v>
      </c>
      <c r="F10" s="73">
        <v>57.655888785613847</v>
      </c>
    </row>
    <row r="11" spans="1:6" x14ac:dyDescent="0.2">
      <c r="A11" s="69" t="s">
        <v>396</v>
      </c>
      <c r="B11" s="73">
        <v>31176849.419999998</v>
      </c>
      <c r="C11" s="73">
        <v>85175</v>
      </c>
      <c r="D11" s="146">
        <v>28156.374360479556</v>
      </c>
      <c r="E11" s="73">
        <v>1168165</v>
      </c>
      <c r="F11" s="73">
        <v>72.913501089315304</v>
      </c>
    </row>
    <row r="12" spans="1:6" x14ac:dyDescent="0.2">
      <c r="A12" s="69" t="s">
        <v>397</v>
      </c>
      <c r="B12" s="73">
        <v>22759324.592539996</v>
      </c>
      <c r="C12" s="73">
        <v>44605</v>
      </c>
      <c r="D12" s="146">
        <v>39249.35043939537</v>
      </c>
      <c r="E12" s="73">
        <v>587956</v>
      </c>
      <c r="F12" s="73">
        <v>75.86452047432121</v>
      </c>
    </row>
    <row r="13" spans="1:6" x14ac:dyDescent="0.2">
      <c r="A13" s="69" t="s">
        <v>398</v>
      </c>
      <c r="B13" s="73">
        <v>33536459.999999993</v>
      </c>
      <c r="C13" s="73">
        <v>78069</v>
      </c>
      <c r="D13" s="146">
        <v>33044.200544488747</v>
      </c>
      <c r="E13" s="73">
        <v>1347508</v>
      </c>
      <c r="F13" s="73">
        <v>57.935834147181318</v>
      </c>
    </row>
    <row r="14" spans="1:6" x14ac:dyDescent="0.2">
      <c r="A14" s="69" t="s">
        <v>399</v>
      </c>
      <c r="B14" s="73">
        <v>15845253.99584</v>
      </c>
      <c r="C14" s="73">
        <v>37935.166666666664</v>
      </c>
      <c r="D14" s="146">
        <v>32130.231631714436</v>
      </c>
      <c r="E14" s="73">
        <v>589916</v>
      </c>
      <c r="F14" s="73">
        <v>64.306048092722804</v>
      </c>
    </row>
    <row r="15" spans="1:6" x14ac:dyDescent="0.2">
      <c r="A15" s="69" t="s">
        <v>400</v>
      </c>
      <c r="B15" s="73">
        <v>19620962.5</v>
      </c>
      <c r="C15" s="73">
        <v>64285</v>
      </c>
      <c r="D15" s="146">
        <v>23478.335656720974</v>
      </c>
      <c r="E15" s="73">
        <v>745252</v>
      </c>
      <c r="F15" s="73">
        <v>86.259412923413819</v>
      </c>
    </row>
    <row r="16" spans="1:6" x14ac:dyDescent="0.2">
      <c r="A16" s="69" t="s">
        <v>401</v>
      </c>
      <c r="B16" s="73">
        <v>11837724.78551</v>
      </c>
      <c r="C16" s="73">
        <v>26106.73333333333</v>
      </c>
      <c r="D16" s="146">
        <v>34879.668882484977</v>
      </c>
      <c r="E16" s="73">
        <v>349299</v>
      </c>
      <c r="F16" s="73">
        <v>74.740360932419875</v>
      </c>
    </row>
    <row r="17" spans="1:6" x14ac:dyDescent="0.2">
      <c r="A17" s="69" t="s">
        <v>402</v>
      </c>
      <c r="B17" s="73">
        <v>10859516.799620001</v>
      </c>
      <c r="C17" s="73">
        <v>39394</v>
      </c>
      <c r="D17" s="146">
        <v>21204.941009407914</v>
      </c>
      <c r="E17" s="73">
        <v>378047</v>
      </c>
      <c r="F17" s="73">
        <v>104.2039746380741</v>
      </c>
    </row>
    <row r="18" spans="1:6" x14ac:dyDescent="0.2">
      <c r="A18" s="69" t="s">
        <v>403</v>
      </c>
      <c r="B18" s="73">
        <v>36900400.874397151</v>
      </c>
      <c r="C18" s="73">
        <v>93936.533190599992</v>
      </c>
      <c r="D18" s="146">
        <v>30217.129358970938</v>
      </c>
      <c r="E18" s="73">
        <v>1928304</v>
      </c>
      <c r="F18" s="73">
        <v>48.714587114168715</v>
      </c>
    </row>
    <row r="19" spans="1:6" x14ac:dyDescent="0.2">
      <c r="A19" s="69" t="s">
        <v>404</v>
      </c>
      <c r="B19" s="73">
        <v>21214840.000000004</v>
      </c>
      <c r="C19" s="73">
        <v>61181</v>
      </c>
      <c r="D19" s="146">
        <v>26673.489632905141</v>
      </c>
      <c r="E19" s="73">
        <v>1218771</v>
      </c>
      <c r="F19" s="73">
        <v>50.198929905618037</v>
      </c>
    </row>
    <row r="20" spans="1:6" x14ac:dyDescent="0.2">
      <c r="A20" s="69" t="s">
        <v>405</v>
      </c>
      <c r="B20" s="73">
        <v>32375629.613999996</v>
      </c>
      <c r="C20" s="73">
        <v>66911</v>
      </c>
      <c r="D20" s="146">
        <v>37220.084100234177</v>
      </c>
      <c r="E20" s="73">
        <v>637913</v>
      </c>
      <c r="F20" s="73">
        <v>104.89047879569785</v>
      </c>
    </row>
    <row r="21" spans="1:6" x14ac:dyDescent="0.2">
      <c r="A21" s="69" t="s">
        <v>406</v>
      </c>
      <c r="B21" s="73">
        <v>22451323.63631</v>
      </c>
      <c r="C21" s="73">
        <v>58017</v>
      </c>
      <c r="D21" s="146">
        <v>29767.566318506113</v>
      </c>
      <c r="E21" s="73">
        <v>718646</v>
      </c>
      <c r="F21" s="73">
        <v>80.73098577046278</v>
      </c>
    </row>
    <row r="22" spans="1:6" x14ac:dyDescent="0.2">
      <c r="A22" s="69" t="s">
        <v>407</v>
      </c>
      <c r="B22" s="73">
        <v>26801706.084000003</v>
      </c>
      <c r="C22" s="73">
        <v>70807</v>
      </c>
      <c r="D22" s="146">
        <v>29116.749738997991</v>
      </c>
      <c r="E22" s="73">
        <v>1370283</v>
      </c>
      <c r="F22" s="73">
        <v>51.673267492919344</v>
      </c>
    </row>
    <row r="23" spans="1:6" x14ac:dyDescent="0.2">
      <c r="A23" s="69" t="s">
        <v>408</v>
      </c>
      <c r="B23" s="73">
        <v>14227235.576999998</v>
      </c>
      <c r="C23" s="73">
        <v>40045</v>
      </c>
      <c r="D23" s="146">
        <v>27329.322929012549</v>
      </c>
      <c r="E23" s="73">
        <v>755994</v>
      </c>
      <c r="F23" s="73">
        <v>52.969997116379233</v>
      </c>
    </row>
    <row r="24" spans="1:6" x14ac:dyDescent="0.2">
      <c r="A24" s="69" t="s">
        <v>409</v>
      </c>
      <c r="B24" s="73">
        <v>9742462.9625299983</v>
      </c>
      <c r="C24" s="73">
        <v>26142.400000000001</v>
      </c>
      <c r="D24" s="146">
        <v>28666.848793030589</v>
      </c>
      <c r="E24" s="73">
        <v>489225</v>
      </c>
      <c r="F24" s="73">
        <v>53.436353416117335</v>
      </c>
    </row>
    <row r="25" spans="1:6" x14ac:dyDescent="0.2">
      <c r="A25" s="69" t="s">
        <v>410</v>
      </c>
      <c r="B25" s="73">
        <v>16794999.735470001</v>
      </c>
      <c r="C25" s="73">
        <v>34482</v>
      </c>
      <c r="D25" s="146">
        <v>37466.592905707774</v>
      </c>
      <c r="E25" s="73">
        <v>338542</v>
      </c>
      <c r="F25" s="73">
        <v>101.85442278949141</v>
      </c>
    </row>
    <row r="26" spans="1:6" x14ac:dyDescent="0.2">
      <c r="A26" s="69" t="s">
        <v>411</v>
      </c>
      <c r="B26" s="73">
        <v>64153416.439999998</v>
      </c>
      <c r="C26" s="73">
        <v>134618</v>
      </c>
      <c r="D26" s="146">
        <v>36658.38288856102</v>
      </c>
      <c r="E26" s="73">
        <v>3453674</v>
      </c>
      <c r="F26" s="73">
        <v>38.978201185172658</v>
      </c>
    </row>
    <row r="27" spans="1:6" x14ac:dyDescent="0.2">
      <c r="A27" s="69" t="s">
        <v>412</v>
      </c>
      <c r="B27" s="73">
        <v>13667427.000000002</v>
      </c>
      <c r="C27" s="73">
        <v>63797</v>
      </c>
      <c r="D27" s="146">
        <v>16479.46672197029</v>
      </c>
      <c r="E27" s="73">
        <v>948172</v>
      </c>
      <c r="F27" s="73">
        <v>67.284205819197368</v>
      </c>
    </row>
    <row r="28" spans="1:6" x14ac:dyDescent="0.2">
      <c r="A28" s="69" t="s">
        <v>413</v>
      </c>
      <c r="B28" s="73">
        <v>33377345.916270003</v>
      </c>
      <c r="C28" s="73">
        <v>90150</v>
      </c>
      <c r="D28" s="146">
        <v>28480.179117086907</v>
      </c>
      <c r="E28" s="73">
        <v>1633992</v>
      </c>
      <c r="F28" s="73">
        <v>55.171628747264371</v>
      </c>
    </row>
    <row r="29" spans="1:6" x14ac:dyDescent="0.2">
      <c r="A29" s="69" t="s">
        <v>414</v>
      </c>
      <c r="B29" s="73">
        <v>11380960.000000002</v>
      </c>
      <c r="C29" s="73">
        <v>19367</v>
      </c>
      <c r="D29" s="146">
        <v>45203.617573112075</v>
      </c>
      <c r="E29" s="73">
        <v>160720</v>
      </c>
      <c r="F29" s="73">
        <v>120.50149328023893</v>
      </c>
    </row>
    <row r="30" spans="1:6" x14ac:dyDescent="0.2">
      <c r="A30" s="69" t="s">
        <v>187</v>
      </c>
      <c r="B30" s="73">
        <v>883476456.99991894</v>
      </c>
      <c r="C30" s="73">
        <v>2248174.1893076501</v>
      </c>
      <c r="D30" s="146">
        <v>30228.853166605022</v>
      </c>
      <c r="E30" s="73">
        <v>44044811</v>
      </c>
      <c r="F30" s="73">
        <v>51.042884241407009</v>
      </c>
    </row>
    <row r="32" spans="1:6" x14ac:dyDescent="0.2">
      <c r="A32" s="69" t="s">
        <v>415</v>
      </c>
    </row>
    <row r="33" spans="1:1" x14ac:dyDescent="0.2">
      <c r="A33" s="69" t="s">
        <v>416</v>
      </c>
    </row>
    <row r="34" spans="1:1" x14ac:dyDescent="0.2">
      <c r="A34" s="69" t="s">
        <v>417</v>
      </c>
    </row>
    <row r="35" spans="1:1" x14ac:dyDescent="0.2">
      <c r="A35" s="69" t="s">
        <v>418</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V36" sqref="V36"/>
    </sheetView>
  </sheetViews>
  <sheetFormatPr baseColWidth="10" defaultRowHeight="12.75" x14ac:dyDescent="0.2"/>
  <cols>
    <col min="1" max="1" width="10.85546875" style="36"/>
    <col min="2" max="2" width="11.42578125" style="72"/>
    <col min="3" max="3" width="15.42578125" style="36" customWidth="1"/>
    <col min="4" max="9" width="10.85546875" style="36"/>
    <col min="10" max="10" width="11.42578125" style="90"/>
    <col min="11" max="17" width="10.85546875" style="36"/>
    <col min="18" max="18" width="11.42578125" style="11" bestFit="1" customWidth="1"/>
    <col min="19" max="19" width="12.28515625" style="36" bestFit="1" customWidth="1"/>
    <col min="20" max="27" width="10.85546875" style="36"/>
  </cols>
  <sheetData>
    <row r="1" spans="1:27" x14ac:dyDescent="0.2">
      <c r="A1" s="78" t="s">
        <v>228</v>
      </c>
      <c r="B1" s="78"/>
      <c r="C1" s="78"/>
      <c r="D1" s="78"/>
      <c r="E1" s="78"/>
      <c r="F1" s="78"/>
      <c r="G1" s="78"/>
      <c r="H1" s="78"/>
      <c r="I1" s="78"/>
      <c r="J1" s="78"/>
      <c r="K1" s="78"/>
      <c r="L1" s="78"/>
      <c r="M1" s="78"/>
      <c r="N1" s="78"/>
      <c r="O1" s="78"/>
      <c r="P1" s="78"/>
      <c r="Q1" s="78"/>
      <c r="R1" s="111"/>
      <c r="S1" s="78"/>
      <c r="T1" s="78"/>
      <c r="U1" s="78"/>
    </row>
    <row r="2" spans="1:27" x14ac:dyDescent="0.2">
      <c r="A2" s="78" t="s">
        <v>218</v>
      </c>
      <c r="B2" s="78"/>
      <c r="C2" s="116"/>
      <c r="D2" s="116"/>
      <c r="E2" s="116"/>
      <c r="F2" s="116"/>
      <c r="G2" s="116"/>
      <c r="H2" s="116"/>
      <c r="I2" s="78"/>
      <c r="J2" s="78"/>
      <c r="K2" s="78"/>
      <c r="L2" s="78"/>
      <c r="M2" s="78"/>
      <c r="N2" s="78"/>
      <c r="O2" s="78"/>
      <c r="P2" s="78"/>
      <c r="Q2" s="78"/>
      <c r="R2" s="111"/>
      <c r="S2" s="78"/>
      <c r="T2" s="78"/>
      <c r="U2" s="78"/>
    </row>
    <row r="3" spans="1:27" s="37" customFormat="1" x14ac:dyDescent="0.2">
      <c r="A3" s="78"/>
      <c r="B3" s="78"/>
      <c r="C3" s="116"/>
      <c r="D3" s="116"/>
      <c r="E3" s="116"/>
      <c r="F3" s="116"/>
      <c r="G3" s="116"/>
      <c r="H3" s="116"/>
      <c r="I3" s="78"/>
      <c r="J3" s="78"/>
      <c r="K3" s="78"/>
      <c r="L3" s="78"/>
      <c r="M3" s="78"/>
      <c r="N3" s="78"/>
      <c r="O3" s="78"/>
      <c r="P3" s="78"/>
      <c r="Q3" s="78"/>
      <c r="R3" s="111"/>
      <c r="S3" s="78"/>
      <c r="T3" s="78"/>
      <c r="U3" s="78"/>
      <c r="V3" s="36"/>
      <c r="W3" s="36"/>
      <c r="X3" s="36"/>
      <c r="Y3" s="36"/>
      <c r="Z3" s="36"/>
      <c r="AA3" s="36"/>
    </row>
    <row r="4" spans="1:27" s="13" customFormat="1" x14ac:dyDescent="0.2">
      <c r="A4" s="88"/>
      <c r="B4" s="88" t="s">
        <v>231</v>
      </c>
      <c r="C4" s="88"/>
      <c r="D4" s="88"/>
      <c r="E4" s="93" t="s">
        <v>226</v>
      </c>
      <c r="F4" s="93" t="s">
        <v>226</v>
      </c>
      <c r="G4" s="93" t="s">
        <v>226</v>
      </c>
      <c r="H4" s="93" t="s">
        <v>229</v>
      </c>
      <c r="I4" s="88" t="s">
        <v>202</v>
      </c>
      <c r="J4" s="88" t="s">
        <v>202</v>
      </c>
      <c r="K4" s="88" t="s">
        <v>202</v>
      </c>
      <c r="L4" s="88" t="s">
        <v>207</v>
      </c>
      <c r="M4" s="88" t="s">
        <v>208</v>
      </c>
      <c r="N4" s="88" t="s">
        <v>208</v>
      </c>
      <c r="O4" s="88" t="s">
        <v>208</v>
      </c>
      <c r="P4" s="88" t="s">
        <v>213</v>
      </c>
      <c r="Q4" s="88" t="s">
        <v>214</v>
      </c>
      <c r="R4" s="93" t="s">
        <v>216</v>
      </c>
      <c r="S4" s="88" t="s">
        <v>215</v>
      </c>
      <c r="T4" s="88" t="s">
        <v>217</v>
      </c>
      <c r="U4" s="88"/>
      <c r="V4" s="12"/>
      <c r="W4" s="12"/>
      <c r="X4" s="12"/>
      <c r="Y4" s="12"/>
      <c r="Z4" s="12"/>
      <c r="AA4" s="12"/>
    </row>
    <row r="5" spans="1:27" s="13" customFormat="1" x14ac:dyDescent="0.2">
      <c r="A5" s="88"/>
      <c r="B5" s="88" t="s">
        <v>230</v>
      </c>
      <c r="C5" s="116" t="s">
        <v>219</v>
      </c>
      <c r="D5" s="116" t="s">
        <v>219</v>
      </c>
      <c r="E5" s="116" t="s">
        <v>219</v>
      </c>
      <c r="F5" s="116" t="s">
        <v>219</v>
      </c>
      <c r="G5" s="116" t="s">
        <v>219</v>
      </c>
      <c r="H5" s="116" t="s">
        <v>219</v>
      </c>
      <c r="I5" s="88" t="s">
        <v>201</v>
      </c>
      <c r="J5" s="88" t="s">
        <v>201</v>
      </c>
      <c r="K5" s="88" t="s">
        <v>201</v>
      </c>
      <c r="L5" s="117" t="s">
        <v>203</v>
      </c>
      <c r="M5" s="117" t="s">
        <v>204</v>
      </c>
      <c r="N5" s="117" t="s">
        <v>205</v>
      </c>
      <c r="O5" s="117" t="s">
        <v>206</v>
      </c>
      <c r="P5" s="88" t="s">
        <v>209</v>
      </c>
      <c r="Q5" s="88" t="s">
        <v>209</v>
      </c>
      <c r="R5" s="93" t="s">
        <v>209</v>
      </c>
      <c r="S5" s="88" t="s">
        <v>209</v>
      </c>
      <c r="T5" s="88"/>
      <c r="U5" s="88"/>
      <c r="V5" s="12"/>
      <c r="W5" s="12"/>
      <c r="X5" s="12"/>
      <c r="Y5" s="12"/>
      <c r="Z5" s="12"/>
      <c r="AA5" s="12"/>
    </row>
    <row r="6" spans="1:27" s="13" customFormat="1" x14ac:dyDescent="0.2">
      <c r="A6" s="88"/>
      <c r="B6" s="88" t="s">
        <v>232</v>
      </c>
      <c r="C6" s="100" t="s">
        <v>220</v>
      </c>
      <c r="D6" s="100" t="s">
        <v>221</v>
      </c>
      <c r="E6" s="100" t="s">
        <v>222</v>
      </c>
      <c r="F6" s="100" t="s">
        <v>223</v>
      </c>
      <c r="G6" s="100" t="s">
        <v>224</v>
      </c>
      <c r="H6" s="100" t="s">
        <v>227</v>
      </c>
      <c r="I6" s="88" t="s">
        <v>183</v>
      </c>
      <c r="J6" s="88" t="s">
        <v>196</v>
      </c>
      <c r="K6" s="88" t="s">
        <v>197</v>
      </c>
      <c r="L6" s="117"/>
      <c r="M6" s="117"/>
      <c r="N6" s="117"/>
      <c r="O6" s="117"/>
      <c r="P6" s="118" t="s">
        <v>183</v>
      </c>
      <c r="Q6" s="118" t="s">
        <v>190</v>
      </c>
      <c r="R6" s="100" t="s">
        <v>210</v>
      </c>
      <c r="S6" s="118" t="s">
        <v>211</v>
      </c>
      <c r="T6" s="118" t="s">
        <v>212</v>
      </c>
      <c r="U6" s="88" t="s">
        <v>745</v>
      </c>
      <c r="V6" s="12"/>
      <c r="W6" s="12"/>
      <c r="X6" s="12"/>
      <c r="Y6" s="12"/>
      <c r="Z6" s="12"/>
      <c r="AA6" s="12"/>
    </row>
    <row r="7" spans="1:27" s="13" customFormat="1" x14ac:dyDescent="0.2">
      <c r="A7" s="88"/>
      <c r="B7" s="88" t="s">
        <v>225</v>
      </c>
      <c r="C7" s="93" t="s">
        <v>225</v>
      </c>
      <c r="D7" s="93" t="s">
        <v>10</v>
      </c>
      <c r="E7" s="93" t="s">
        <v>225</v>
      </c>
      <c r="F7" s="93" t="s">
        <v>225</v>
      </c>
      <c r="G7" s="93" t="s">
        <v>225</v>
      </c>
      <c r="H7" s="93" t="s">
        <v>225</v>
      </c>
      <c r="I7" s="88" t="s">
        <v>188</v>
      </c>
      <c r="J7" s="88" t="s">
        <v>188</v>
      </c>
      <c r="K7" s="88" t="s">
        <v>188</v>
      </c>
      <c r="L7" s="117" t="s">
        <v>10</v>
      </c>
      <c r="M7" s="117" t="s">
        <v>10</v>
      </c>
      <c r="N7" s="117" t="s">
        <v>10</v>
      </c>
      <c r="O7" s="117" t="s">
        <v>10</v>
      </c>
      <c r="P7" s="88"/>
      <c r="Q7" s="88"/>
      <c r="R7" s="93"/>
      <c r="S7" s="88"/>
      <c r="T7" s="88"/>
      <c r="U7" s="88" t="s">
        <v>259</v>
      </c>
      <c r="V7" s="12"/>
      <c r="W7" s="12"/>
      <c r="X7" s="12"/>
      <c r="Y7" s="12"/>
      <c r="Z7" s="12"/>
      <c r="AA7" s="12"/>
    </row>
    <row r="8" spans="1:27" s="13" customFormat="1" x14ac:dyDescent="0.2">
      <c r="A8" s="88">
        <v>1991</v>
      </c>
      <c r="B8" s="88"/>
      <c r="C8" s="93"/>
      <c r="D8" s="93"/>
      <c r="E8" s="93"/>
      <c r="F8" s="93"/>
      <c r="G8" s="93"/>
      <c r="H8" s="93"/>
      <c r="I8" s="119">
        <v>388833</v>
      </c>
      <c r="J8" s="119">
        <v>335553</v>
      </c>
      <c r="K8" s="119">
        <v>53280</v>
      </c>
      <c r="L8" s="88"/>
      <c r="M8" s="88"/>
      <c r="N8" s="88"/>
      <c r="O8" s="88"/>
      <c r="P8" s="88"/>
      <c r="Q8" s="88"/>
      <c r="R8" s="93"/>
      <c r="S8" s="88"/>
      <c r="T8" s="88"/>
      <c r="U8" s="88"/>
      <c r="V8" s="12"/>
      <c r="W8" s="12"/>
      <c r="X8" s="12"/>
      <c r="Y8" s="12"/>
      <c r="Z8" s="12"/>
      <c r="AA8" s="12"/>
    </row>
    <row r="9" spans="1:27" s="13" customFormat="1" x14ac:dyDescent="0.2">
      <c r="A9" s="88">
        <v>1992</v>
      </c>
      <c r="B9" s="88"/>
      <c r="C9" s="93"/>
      <c r="D9" s="93"/>
      <c r="E9" s="93"/>
      <c r="F9" s="93"/>
      <c r="G9" s="93"/>
      <c r="H9" s="93"/>
      <c r="I9" s="119">
        <v>396623.86102059623</v>
      </c>
      <c r="J9" s="119">
        <v>343169.10694233968</v>
      </c>
      <c r="K9" s="119">
        <v>53368.535026542457</v>
      </c>
      <c r="L9" s="88"/>
      <c r="M9" s="88"/>
      <c r="N9" s="88"/>
      <c r="O9" s="88"/>
      <c r="P9" s="88"/>
      <c r="Q9" s="88"/>
      <c r="R9" s="93"/>
      <c r="S9" s="88"/>
      <c r="T9" s="88"/>
      <c r="U9" s="88"/>
      <c r="V9" s="12"/>
      <c r="W9" s="12"/>
      <c r="X9" s="12"/>
      <c r="Y9" s="12"/>
      <c r="Z9" s="12"/>
      <c r="AA9" s="12"/>
    </row>
    <row r="10" spans="1:27" s="13" customFormat="1" x14ac:dyDescent="0.2">
      <c r="A10" s="88">
        <v>1993</v>
      </c>
      <c r="B10" s="88"/>
      <c r="C10" s="93"/>
      <c r="D10" s="93"/>
      <c r="E10" s="93"/>
      <c r="F10" s="93"/>
      <c r="G10" s="93"/>
      <c r="H10" s="93"/>
      <c r="I10" s="119">
        <v>404570.82380066824</v>
      </c>
      <c r="J10" s="119">
        <v>350958.07803715946</v>
      </c>
      <c r="K10" s="119">
        <v>53457.217171157827</v>
      </c>
      <c r="L10" s="88"/>
      <c r="M10" s="88"/>
      <c r="N10" s="88"/>
      <c r="O10" s="88"/>
      <c r="P10" s="88"/>
      <c r="Q10" s="88"/>
      <c r="R10" s="93"/>
      <c r="S10" s="88"/>
      <c r="T10" s="88"/>
      <c r="U10" s="88"/>
      <c r="V10" s="12"/>
      <c r="W10" s="12"/>
      <c r="X10" s="12"/>
      <c r="Y10" s="12"/>
      <c r="Z10" s="12"/>
      <c r="AA10" s="12"/>
    </row>
    <row r="11" spans="1:27" x14ac:dyDescent="0.2">
      <c r="A11" s="78">
        <v>1994</v>
      </c>
      <c r="B11" s="78"/>
      <c r="C11" s="93"/>
      <c r="D11" s="93"/>
      <c r="E11" s="93"/>
      <c r="F11" s="93"/>
      <c r="G11" s="93"/>
      <c r="H11" s="93"/>
      <c r="I11" s="98">
        <v>412677.01607657882</v>
      </c>
      <c r="J11" s="98">
        <v>358923.83681329619</v>
      </c>
      <c r="K11" s="98">
        <v>53546.04667831125</v>
      </c>
      <c r="L11" s="78"/>
      <c r="M11" s="78"/>
      <c r="N11" s="78"/>
      <c r="O11" s="78"/>
      <c r="P11" s="78"/>
      <c r="Q11" s="78"/>
      <c r="R11" s="111"/>
      <c r="S11" s="78"/>
      <c r="T11" s="78"/>
      <c r="U11" s="78"/>
    </row>
    <row r="12" spans="1:27" x14ac:dyDescent="0.2">
      <c r="A12" s="78">
        <v>1995</v>
      </c>
      <c r="B12" s="98">
        <f t="shared" ref="B12:B34" si="0">H12*P12*13</f>
        <v>1354930430.9932344</v>
      </c>
      <c r="C12" s="121">
        <v>1011.854834</v>
      </c>
      <c r="D12" s="120"/>
      <c r="E12" s="100">
        <v>807.5</v>
      </c>
      <c r="F12" s="100">
        <v>318</v>
      </c>
      <c r="G12" s="100">
        <v>622.4</v>
      </c>
      <c r="H12" s="121">
        <f t="shared" ref="H12:H34" si="1">+((C12*R12)+(F12*S12)+(G12*T12))/P12</f>
        <v>740.65374614242285</v>
      </c>
      <c r="I12" s="98">
        <v>420945.62825364963</v>
      </c>
      <c r="J12" s="98">
        <v>367070.39585262811</v>
      </c>
      <c r="K12" s="98">
        <v>53635.02379287409</v>
      </c>
      <c r="L12" s="122">
        <v>0.33429695233590007</v>
      </c>
      <c r="M12" s="122">
        <v>0.74637719137339165</v>
      </c>
      <c r="N12" s="122">
        <v>0.21739472236052515</v>
      </c>
      <c r="O12" s="122">
        <v>0.21894080343806505</v>
      </c>
      <c r="P12" s="98">
        <f t="shared" ref="P12:P34" si="2">L12*I12</f>
        <v>140720.84062431581</v>
      </c>
      <c r="Q12" s="98">
        <f>M12*P12</f>
        <v>105030.82579287951</v>
      </c>
      <c r="R12" s="126">
        <f>Q12-S12</f>
        <v>74438.857715016667</v>
      </c>
      <c r="S12" s="98">
        <f>+N12*P12</f>
        <v>30591.968077862843</v>
      </c>
      <c r="T12" s="98">
        <f>O12*P12</f>
        <v>30809.533906767607</v>
      </c>
      <c r="U12" s="78">
        <f>H12/H$12</f>
        <v>1</v>
      </c>
    </row>
    <row r="13" spans="1:27" x14ac:dyDescent="0.2">
      <c r="A13" s="78">
        <v>1996</v>
      </c>
      <c r="B13" s="98">
        <f t="shared" si="0"/>
        <v>1427470131.8878663</v>
      </c>
      <c r="C13" s="121">
        <v>1009.664677</v>
      </c>
      <c r="D13" s="123">
        <f>E13/E12-1</f>
        <v>-2.6006191950464386E-2</v>
      </c>
      <c r="E13" s="100">
        <v>786.5</v>
      </c>
      <c r="F13" s="100">
        <v>284.7</v>
      </c>
      <c r="G13" s="100">
        <v>527.4</v>
      </c>
      <c r="H13" s="121">
        <f t="shared" si="1"/>
        <v>696.92203458319057</v>
      </c>
      <c r="I13" s="98">
        <v>429379.91466182936</v>
      </c>
      <c r="J13" s="98">
        <v>375401.85881132784</v>
      </c>
      <c r="K13" s="98">
        <v>53724.148760124604</v>
      </c>
      <c r="L13" s="122">
        <v>0.36694228110987492</v>
      </c>
      <c r="M13" s="122">
        <v>0.74185434874987077</v>
      </c>
      <c r="N13" s="122">
        <v>0.23297079394976514</v>
      </c>
      <c r="O13" s="122">
        <v>0.22145145915402373</v>
      </c>
      <c r="P13" s="98">
        <f t="shared" si="2"/>
        <v>157557.64534877508</v>
      </c>
      <c r="Q13" s="98">
        <f t="shared" ref="Q13:Q34" si="3">M13*P13</f>
        <v>116884.82438077865</v>
      </c>
      <c r="R13" s="126">
        <f t="shared" ref="R13:R34" si="4">Q13-S13</f>
        <v>80178.494651018991</v>
      </c>
      <c r="S13" s="98">
        <f t="shared" ref="S13:S34" si="5">+N13*P13</f>
        <v>36706.329729759651</v>
      </c>
      <c r="T13" s="98">
        <f t="shared" ref="T13:T34" si="6">O13*P13</f>
        <v>34891.37046335842</v>
      </c>
      <c r="U13" s="78">
        <f t="shared" ref="U13:U34" si="7">H13/H$12</f>
        <v>0.94095525502030886</v>
      </c>
    </row>
    <row r="14" spans="1:27" x14ac:dyDescent="0.2">
      <c r="A14" s="78">
        <v>1997</v>
      </c>
      <c r="B14" s="98">
        <f t="shared" si="0"/>
        <v>1471365499.9368961</v>
      </c>
      <c r="C14" s="121">
        <v>982.89851499999997</v>
      </c>
      <c r="D14" s="123">
        <f t="shared" ref="D14:D34" si="8">E14/E13-1</f>
        <v>-3.5727908455181256E-2</v>
      </c>
      <c r="E14" s="100">
        <v>758.4</v>
      </c>
      <c r="F14" s="100">
        <v>292</v>
      </c>
      <c r="G14" s="100">
        <v>652.5</v>
      </c>
      <c r="H14" s="121">
        <f t="shared" si="1"/>
        <v>719.18531178583089</v>
      </c>
      <c r="I14" s="98">
        <v>437983.19483652076</v>
      </c>
      <c r="J14" s="98">
        <v>383922.42248699215</v>
      </c>
      <c r="K14" s="98">
        <v>53813.421825748643</v>
      </c>
      <c r="L14" s="122">
        <v>0.35931798875450022</v>
      </c>
      <c r="M14" s="122">
        <v>0.76340527091987798</v>
      </c>
      <c r="N14" s="122">
        <v>0.2455447105046889</v>
      </c>
      <c r="O14" s="122">
        <v>0.21223276706406835</v>
      </c>
      <c r="P14" s="98">
        <f t="shared" si="2"/>
        <v>157375.24067692904</v>
      </c>
      <c r="Q14" s="98">
        <f t="shared" si="3"/>
        <v>120141.08824505201</v>
      </c>
      <c r="R14" s="126">
        <f t="shared" si="4"/>
        <v>81498.430332429736</v>
      </c>
      <c r="S14" s="98">
        <f t="shared" si="5"/>
        <v>38642.657912622279</v>
      </c>
      <c r="T14" s="98">
        <f t="shared" si="6"/>
        <v>33400.182796238376</v>
      </c>
      <c r="U14" s="78">
        <f t="shared" si="7"/>
        <v>0.97101420944887284</v>
      </c>
    </row>
    <row r="15" spans="1:27" x14ac:dyDescent="0.2">
      <c r="A15" s="78">
        <v>1998</v>
      </c>
      <c r="B15" s="98">
        <f t="shared" si="0"/>
        <v>1476086143.6262708</v>
      </c>
      <c r="C15" s="125">
        <v>968.18648700000006</v>
      </c>
      <c r="D15" s="124">
        <f t="shared" si="8"/>
        <v>-3.3491561181434593E-2</v>
      </c>
      <c r="E15" s="115">
        <v>733</v>
      </c>
      <c r="F15" s="115">
        <v>321.8</v>
      </c>
      <c r="G15" s="115">
        <v>684.1</v>
      </c>
      <c r="H15" s="125">
        <f t="shared" si="1"/>
        <v>702.45055837680593</v>
      </c>
      <c r="I15" s="98">
        <v>446758.85482507123</v>
      </c>
      <c r="J15" s="98">
        <v>392636.37893268937</v>
      </c>
      <c r="K15" s="98">
        <v>53902.843235840293</v>
      </c>
      <c r="L15" s="122">
        <v>0.36180904522613067</v>
      </c>
      <c r="M15" s="122">
        <v>0.75978242174062605</v>
      </c>
      <c r="N15" s="122">
        <v>0.26730736154110768</v>
      </c>
      <c r="O15" s="122">
        <v>0.20409786721706227</v>
      </c>
      <c r="P15" s="98">
        <f t="shared" si="2"/>
        <v>161641.39471057855</v>
      </c>
      <c r="Q15" s="98">
        <f t="shared" si="3"/>
        <v>122812.29032673579</v>
      </c>
      <c r="R15" s="126">
        <f t="shared" si="4"/>
        <v>79604.355590826279</v>
      </c>
      <c r="S15" s="98">
        <f t="shared" si="5"/>
        <v>43207.934735909512</v>
      </c>
      <c r="T15" s="98">
        <f t="shared" si="6"/>
        <v>32990.663914420409</v>
      </c>
      <c r="U15" s="78">
        <f t="shared" si="7"/>
        <v>0.94841963877912971</v>
      </c>
    </row>
    <row r="16" spans="1:27" x14ac:dyDescent="0.2">
      <c r="A16" s="78">
        <v>1999</v>
      </c>
      <c r="B16" s="98">
        <f t="shared" si="0"/>
        <v>1480678269.338979</v>
      </c>
      <c r="C16" s="125">
        <v>938.616986</v>
      </c>
      <c r="D16" s="124">
        <f t="shared" si="8"/>
        <v>7.4488403819918281E-2</v>
      </c>
      <c r="E16" s="115">
        <v>787.6</v>
      </c>
      <c r="F16" s="115">
        <v>312.89999999999998</v>
      </c>
      <c r="G16" s="115">
        <v>590.5</v>
      </c>
      <c r="H16" s="125">
        <f t="shared" si="1"/>
        <v>674.21963885976504</v>
      </c>
      <c r="I16" s="98">
        <v>455710.34851944091</v>
      </c>
      <c r="J16" s="98">
        <v>401548.11761899042</v>
      </c>
      <c r="K16" s="98">
        <v>53992.41323690259</v>
      </c>
      <c r="L16" s="122">
        <v>0.37070381957730314</v>
      </c>
      <c r="M16" s="122">
        <v>0.75998785670916813</v>
      </c>
      <c r="N16" s="122">
        <v>0.25627403359643797</v>
      </c>
      <c r="O16" s="122">
        <v>0.20531268973891925</v>
      </c>
      <c r="P16" s="98">
        <f t="shared" si="2"/>
        <v>168933.56681706075</v>
      </c>
      <c r="Q16" s="98">
        <f t="shared" si="3"/>
        <v>128387.45937153304</v>
      </c>
      <c r="R16" s="126">
        <f t="shared" si="4"/>
        <v>85094.172793491511</v>
      </c>
      <c r="S16" s="98">
        <f t="shared" si="5"/>
        <v>43293.286578041523</v>
      </c>
      <c r="T16" s="98">
        <f t="shared" si="6"/>
        <v>34684.204990400176</v>
      </c>
      <c r="U16" s="78">
        <f t="shared" si="7"/>
        <v>0.9103034209592954</v>
      </c>
    </row>
    <row r="17" spans="1:21" x14ac:dyDescent="0.2">
      <c r="A17" s="78">
        <v>2000</v>
      </c>
      <c r="B17" s="98">
        <f t="shared" si="0"/>
        <v>1540441725.849772</v>
      </c>
      <c r="C17" s="125">
        <v>1013.657589</v>
      </c>
      <c r="D17" s="124">
        <f t="shared" si="8"/>
        <v>4.7993905535804959E-2</v>
      </c>
      <c r="E17" s="115">
        <v>825.4</v>
      </c>
      <c r="F17" s="115">
        <v>284.5</v>
      </c>
      <c r="G17" s="115">
        <v>538.9</v>
      </c>
      <c r="H17" s="125">
        <f t="shared" si="1"/>
        <v>709.64164271817481</v>
      </c>
      <c r="I17" s="98">
        <v>464841.19901557273</v>
      </c>
      <c r="J17" s="98">
        <v>410662.12764507101</v>
      </c>
      <c r="K17" s="98">
        <v>54082.132075848174</v>
      </c>
      <c r="L17" s="122">
        <v>0.35921810395747195</v>
      </c>
      <c r="M17" s="122">
        <v>0.73996197523251628</v>
      </c>
      <c r="N17" s="122">
        <v>0.22788140383330763</v>
      </c>
      <c r="O17" s="122">
        <v>0.23331791788705616</v>
      </c>
      <c r="P17" s="98">
        <f t="shared" si="2"/>
        <v>166979.37415169191</v>
      </c>
      <c r="Q17" s="98">
        <f t="shared" si="3"/>
        <v>123558.38752037531</v>
      </c>
      <c r="R17" s="126">
        <f t="shared" si="4"/>
        <v>85506.893327480648</v>
      </c>
      <c r="S17" s="98">
        <f t="shared" si="5"/>
        <v>38051.494192894672</v>
      </c>
      <c r="T17" s="98">
        <f t="shared" si="6"/>
        <v>38959.27990715648</v>
      </c>
      <c r="U17" s="78">
        <f t="shared" si="7"/>
        <v>0.95812874290345573</v>
      </c>
    </row>
    <row r="18" spans="1:21" x14ac:dyDescent="0.2">
      <c r="A18" s="78">
        <v>2001</v>
      </c>
      <c r="B18" s="98">
        <f t="shared" si="0"/>
        <v>1546650218.623167</v>
      </c>
      <c r="C18" s="125">
        <v>1050.8861690000001</v>
      </c>
      <c r="D18" s="124">
        <f t="shared" si="8"/>
        <v>-6.396898473467405E-2</v>
      </c>
      <c r="E18" s="115">
        <v>772.6</v>
      </c>
      <c r="F18" s="115">
        <v>277.5</v>
      </c>
      <c r="G18" s="115">
        <v>420.8</v>
      </c>
      <c r="H18" s="125">
        <f t="shared" si="1"/>
        <v>714.71593952316573</v>
      </c>
      <c r="I18" s="98">
        <v>474154.99999999953</v>
      </c>
      <c r="J18" s="98">
        <v>419983.00000000035</v>
      </c>
      <c r="K18" s="98">
        <v>54171.999999999978</v>
      </c>
      <c r="L18" s="122">
        <v>0.35107099699500594</v>
      </c>
      <c r="M18" s="122">
        <v>0.77083269873181237</v>
      </c>
      <c r="N18" s="122">
        <v>0.23348259161107557</v>
      </c>
      <c r="O18" s="122">
        <v>0.20254449825865342</v>
      </c>
      <c r="P18" s="98">
        <f t="shared" si="2"/>
        <v>166462.06858016687</v>
      </c>
      <c r="Q18" s="98">
        <f t="shared" si="3"/>
        <v>128314.40556013006</v>
      </c>
      <c r="R18" s="126">
        <f t="shared" si="4"/>
        <v>89448.410383092109</v>
      </c>
      <c r="S18" s="98">
        <f t="shared" si="5"/>
        <v>38865.995177037956</v>
      </c>
      <c r="T18" s="98">
        <f t="shared" si="6"/>
        <v>33715.976159667458</v>
      </c>
      <c r="U18" s="78">
        <f t="shared" si="7"/>
        <v>0.96497984820255067</v>
      </c>
    </row>
    <row r="19" spans="1:21" x14ac:dyDescent="0.2">
      <c r="A19" s="78">
        <v>2002</v>
      </c>
      <c r="B19" s="98">
        <f t="shared" si="0"/>
        <v>1683401163.2163012</v>
      </c>
      <c r="C19" s="125">
        <v>1165.421351</v>
      </c>
      <c r="D19" s="124">
        <f t="shared" si="8"/>
        <v>5.6562257312969155E-2</v>
      </c>
      <c r="E19" s="115">
        <v>816.3</v>
      </c>
      <c r="F19" s="115">
        <v>310.10000000000002</v>
      </c>
      <c r="G19" s="115">
        <v>440.1</v>
      </c>
      <c r="H19" s="125">
        <f t="shared" si="1"/>
        <v>799.27169324541956</v>
      </c>
      <c r="I19" s="98">
        <v>482160.40439269651</v>
      </c>
      <c r="J19" s="98">
        <v>428675.21723954607</v>
      </c>
      <c r="K19" s="98">
        <v>53229.183696932887</v>
      </c>
      <c r="L19" s="122">
        <v>0.33601471404775124</v>
      </c>
      <c r="M19" s="122">
        <v>0.77899531117675003</v>
      </c>
      <c r="N19" s="122">
        <v>0.2282031685704253</v>
      </c>
      <c r="O19" s="122">
        <v>0.1967756594303183</v>
      </c>
      <c r="P19" s="98">
        <f t="shared" si="2"/>
        <v>162012.99040716002</v>
      </c>
      <c r="Q19" s="98">
        <f t="shared" si="3"/>
        <v>126207.35987690144</v>
      </c>
      <c r="R19" s="126">
        <f t="shared" si="4"/>
        <v>89235.48211641761</v>
      </c>
      <c r="S19" s="98">
        <f t="shared" si="5"/>
        <v>36971.877760483832</v>
      </c>
      <c r="T19" s="98">
        <f t="shared" si="6"/>
        <v>31880.213023646746</v>
      </c>
      <c r="U19" s="78">
        <f t="shared" si="7"/>
        <v>1.079143523418735</v>
      </c>
    </row>
    <row r="20" spans="1:21" x14ac:dyDescent="0.2">
      <c r="A20" s="78">
        <v>2003</v>
      </c>
      <c r="B20" s="98">
        <f t="shared" si="0"/>
        <v>2351793296.5618033</v>
      </c>
      <c r="C20" s="125">
        <v>1411.5662789999999</v>
      </c>
      <c r="D20" s="124">
        <f t="shared" si="8"/>
        <v>0.11147862305524936</v>
      </c>
      <c r="E20" s="115">
        <v>907.3</v>
      </c>
      <c r="F20" s="115">
        <v>304.5</v>
      </c>
      <c r="G20" s="115">
        <v>794.4</v>
      </c>
      <c r="H20" s="125">
        <f t="shared" si="1"/>
        <v>993.09016531597013</v>
      </c>
      <c r="I20" s="98">
        <v>490300.96817312663</v>
      </c>
      <c r="J20" s="98">
        <v>437547.33376201382</v>
      </c>
      <c r="K20" s="98">
        <v>52302.776287414665</v>
      </c>
      <c r="L20" s="122">
        <v>0.37153896244844803</v>
      </c>
      <c r="M20" s="122">
        <v>0.79969386801271269</v>
      </c>
      <c r="N20" s="122">
        <v>0.25942933258553003</v>
      </c>
      <c r="O20" s="122">
        <v>0.19067816414283043</v>
      </c>
      <c r="P20" s="98">
        <f t="shared" si="2"/>
        <v>182165.913002513</v>
      </c>
      <c r="Q20" s="98">
        <f t="shared" si="3"/>
        <v>145676.96358904694</v>
      </c>
      <c r="R20" s="126">
        <f t="shared" si="4"/>
        <v>98417.782358971264</v>
      </c>
      <c r="S20" s="98">
        <f t="shared" si="5"/>
        <v>47259.181230075672</v>
      </c>
      <c r="T20" s="98">
        <f t="shared" si="6"/>
        <v>34735.06186072174</v>
      </c>
      <c r="U20" s="78">
        <f t="shared" si="7"/>
        <v>1.3408291937876804</v>
      </c>
    </row>
    <row r="21" spans="1:21" x14ac:dyDescent="0.2">
      <c r="A21" s="78">
        <v>2004</v>
      </c>
      <c r="B21" s="98">
        <f t="shared" si="0"/>
        <v>3105292272.374866</v>
      </c>
      <c r="C21" s="125">
        <v>1651.430752</v>
      </c>
      <c r="D21" s="124">
        <f t="shared" si="8"/>
        <v>4.3205114074727158E-2</v>
      </c>
      <c r="E21" s="115">
        <v>946.5</v>
      </c>
      <c r="F21" s="115">
        <v>339.2</v>
      </c>
      <c r="G21" s="115">
        <v>1181.5</v>
      </c>
      <c r="H21" s="125">
        <f t="shared" si="1"/>
        <v>1224.2957286319083</v>
      </c>
      <c r="I21" s="98">
        <v>498578.97330722143</v>
      </c>
      <c r="J21" s="98">
        <v>446603.07286965253</v>
      </c>
      <c r="K21" s="98">
        <v>51392.492188997669</v>
      </c>
      <c r="L21" s="122">
        <v>0.39132612008012191</v>
      </c>
      <c r="M21" s="122">
        <v>0.77519659634040972</v>
      </c>
      <c r="N21" s="122">
        <v>0.22536120134308932</v>
      </c>
      <c r="O21" s="122">
        <v>0.20299460795572619</v>
      </c>
      <c r="P21" s="98">
        <f t="shared" si="2"/>
        <v>195106.97517784563</v>
      </c>
      <c r="Q21" s="98">
        <f t="shared" si="3"/>
        <v>151246.26308013874</v>
      </c>
      <c r="R21" s="126">
        <f t="shared" si="4"/>
        <v>107276.72076364314</v>
      </c>
      <c r="S21" s="98">
        <f t="shared" si="5"/>
        <v>43969.542316495601</v>
      </c>
      <c r="T21" s="98">
        <f t="shared" si="6"/>
        <v>39605.663935654375</v>
      </c>
      <c r="U21" s="78">
        <f t="shared" si="7"/>
        <v>1.6529933656697988</v>
      </c>
    </row>
    <row r="22" spans="1:21" x14ac:dyDescent="0.2">
      <c r="A22" s="78">
        <v>2005</v>
      </c>
      <c r="B22" s="98">
        <f t="shared" si="0"/>
        <v>3472841305.2642937</v>
      </c>
      <c r="C22" s="125">
        <v>1914.3388299999999</v>
      </c>
      <c r="D22" s="124">
        <f t="shared" si="8"/>
        <v>0.13185419968304268</v>
      </c>
      <c r="E22" s="115">
        <v>1071.3</v>
      </c>
      <c r="F22" s="115">
        <v>426.3</v>
      </c>
      <c r="G22" s="115">
        <v>999.3</v>
      </c>
      <c r="H22" s="125">
        <f t="shared" si="1"/>
        <v>1369.5381173602691</v>
      </c>
      <c r="I22" s="98">
        <v>506996.74028852495</v>
      </c>
      <c r="J22" s="98">
        <v>455846.23492438253</v>
      </c>
      <c r="K22" s="98">
        <v>50498.050789547116</v>
      </c>
      <c r="L22" s="122">
        <v>0.38473552986750736</v>
      </c>
      <c r="M22" s="122">
        <v>0.82175068017738173</v>
      </c>
      <c r="N22" s="122">
        <v>0.23857623342402365</v>
      </c>
      <c r="O22" s="122">
        <v>0.15154566293193941</v>
      </c>
      <c r="P22" s="98">
        <f t="shared" si="2"/>
        <v>195059.65951600467</v>
      </c>
      <c r="Q22" s="98">
        <f t="shared" si="3"/>
        <v>160290.40788244532</v>
      </c>
      <c r="R22" s="126">
        <f t="shared" si="4"/>
        <v>113753.80902214441</v>
      </c>
      <c r="S22" s="98">
        <f t="shared" si="5"/>
        <v>46536.598860300903</v>
      </c>
      <c r="T22" s="98">
        <f t="shared" si="6"/>
        <v>29560.44541263131</v>
      </c>
      <c r="U22" s="78">
        <f t="shared" si="7"/>
        <v>1.849093620998058</v>
      </c>
    </row>
    <row r="23" spans="1:21" x14ac:dyDescent="0.2">
      <c r="A23" s="78">
        <v>2006</v>
      </c>
      <c r="B23" s="98">
        <f t="shared" si="0"/>
        <v>4991539740.5309868</v>
      </c>
      <c r="C23" s="125">
        <v>2401.119721</v>
      </c>
      <c r="D23" s="124">
        <f t="shared" si="8"/>
        <v>0.50975450387379828</v>
      </c>
      <c r="E23" s="115">
        <v>1617.4</v>
      </c>
      <c r="F23" s="115">
        <v>627.6</v>
      </c>
      <c r="G23" s="115">
        <v>872.1</v>
      </c>
      <c r="H23" s="125">
        <f t="shared" si="1"/>
        <v>1745.8820724903965</v>
      </c>
      <c r="I23" s="98">
        <v>515556.6287886753</v>
      </c>
      <c r="J23" s="98">
        <v>465280.69894266827</v>
      </c>
      <c r="K23" s="98">
        <v>49619.176360737125</v>
      </c>
      <c r="L23" s="122">
        <v>0.4265794207482706</v>
      </c>
      <c r="M23" s="122">
        <v>0.83905964038414371</v>
      </c>
      <c r="N23" s="122">
        <v>0.23070319427935321</v>
      </c>
      <c r="O23" s="122">
        <v>0.16094035961585632</v>
      </c>
      <c r="P23" s="98">
        <f t="shared" si="2"/>
        <v>219925.84807160427</v>
      </c>
      <c r="Q23" s="98">
        <f t="shared" si="3"/>
        <v>184530.9029941381</v>
      </c>
      <c r="R23" s="126">
        <f t="shared" si="4"/>
        <v>133793.30733942328</v>
      </c>
      <c r="S23" s="98">
        <f t="shared" si="5"/>
        <v>50737.595654714838</v>
      </c>
      <c r="T23" s="98">
        <f t="shared" si="6"/>
        <v>35394.945077466175</v>
      </c>
      <c r="U23" s="78">
        <f t="shared" si="7"/>
        <v>2.3572176358839005</v>
      </c>
    </row>
    <row r="24" spans="1:21" x14ac:dyDescent="0.2">
      <c r="A24" s="78">
        <v>2007</v>
      </c>
      <c r="B24" s="98">
        <f t="shared" si="0"/>
        <v>6293660867.7577391</v>
      </c>
      <c r="C24" s="125">
        <v>3040.3708019999999</v>
      </c>
      <c r="D24" s="124">
        <f t="shared" si="8"/>
        <v>0.20001236552491641</v>
      </c>
      <c r="E24" s="115">
        <v>1940.9</v>
      </c>
      <c r="F24" s="115">
        <v>816.1</v>
      </c>
      <c r="G24" s="115">
        <v>1079.2</v>
      </c>
      <c r="H24" s="125">
        <f t="shared" si="1"/>
        <v>2168.3178561051141</v>
      </c>
      <c r="I24" s="98">
        <v>524261.03831886878</v>
      </c>
      <c r="J24" s="98">
        <v>474910.42422339943</v>
      </c>
      <c r="K24" s="98">
        <v>48755.597973052267</v>
      </c>
      <c r="L24" s="122">
        <v>0.42588216730113021</v>
      </c>
      <c r="M24" s="122">
        <v>0.79268055465500797</v>
      </c>
      <c r="N24" s="122">
        <v>0.20703229929880787</v>
      </c>
      <c r="O24" s="122">
        <v>0.20271584583036154</v>
      </c>
      <c r="P24" s="98">
        <f t="shared" si="2"/>
        <v>223273.42723078071</v>
      </c>
      <c r="Q24" s="98">
        <f t="shared" si="3"/>
        <v>176984.5041370198</v>
      </c>
      <c r="R24" s="126">
        <f t="shared" si="4"/>
        <v>130759.69312510622</v>
      </c>
      <c r="S24" s="98">
        <f t="shared" si="5"/>
        <v>46224.811011913589</v>
      </c>
      <c r="T24" s="98">
        <f t="shared" si="6"/>
        <v>45261.061652531389</v>
      </c>
      <c r="U24" s="78">
        <f t="shared" si="7"/>
        <v>2.9275729278336233</v>
      </c>
    </row>
    <row r="25" spans="1:21" x14ac:dyDescent="0.2">
      <c r="A25" s="78">
        <v>2008</v>
      </c>
      <c r="B25" s="98">
        <f t="shared" si="0"/>
        <v>8716071835.7444344</v>
      </c>
      <c r="C25" s="125">
        <v>4119.541217</v>
      </c>
      <c r="D25" s="124">
        <f t="shared" si="8"/>
        <v>0.20325622134061527</v>
      </c>
      <c r="E25" s="115">
        <v>2335.4</v>
      </c>
      <c r="F25" s="115">
        <v>911.2</v>
      </c>
      <c r="G25" s="115">
        <v>1178.2</v>
      </c>
      <c r="H25" s="125">
        <f t="shared" si="1"/>
        <v>2860.622044090795</v>
      </c>
      <c r="I25" s="98">
        <v>533112.40890249179</v>
      </c>
      <c r="J25" s="98">
        <v>484739.45200946357</v>
      </c>
      <c r="K25" s="98">
        <v>47907.049412268498</v>
      </c>
      <c r="L25" s="122">
        <v>0.43964098902633991</v>
      </c>
      <c r="M25" s="122">
        <v>0.78020988711286066</v>
      </c>
      <c r="N25" s="122">
        <v>0.18903962082630915</v>
      </c>
      <c r="O25" s="122">
        <v>0.21475035084157848</v>
      </c>
      <c r="P25" s="98">
        <f t="shared" si="2"/>
        <v>234378.06671210603</v>
      </c>
      <c r="Q25" s="98">
        <f t="shared" si="3"/>
        <v>182864.08497118278</v>
      </c>
      <c r="R25" s="126">
        <f t="shared" si="4"/>
        <v>138557.34410992285</v>
      </c>
      <c r="S25" s="98">
        <f t="shared" si="5"/>
        <v>44306.740861259917</v>
      </c>
      <c r="T25" s="98">
        <f t="shared" si="6"/>
        <v>50332.772055995658</v>
      </c>
      <c r="U25" s="78">
        <f t="shared" si="7"/>
        <v>3.8622933577125473</v>
      </c>
    </row>
    <row r="26" spans="1:21" x14ac:dyDescent="0.2">
      <c r="A26" s="78">
        <v>2009</v>
      </c>
      <c r="B26" s="98">
        <f t="shared" si="0"/>
        <v>9958440814.2631245</v>
      </c>
      <c r="C26" s="125">
        <v>4897.9594960000004</v>
      </c>
      <c r="D26" s="124">
        <f t="shared" si="8"/>
        <v>0.22445833690160133</v>
      </c>
      <c r="E26" s="115">
        <v>2859.6</v>
      </c>
      <c r="F26" s="115">
        <v>1004.6</v>
      </c>
      <c r="G26" s="115">
        <v>1796.5</v>
      </c>
      <c r="H26" s="125">
        <f t="shared" si="1"/>
        <v>3511.9816403522732</v>
      </c>
      <c r="I26" s="98">
        <v>542113.22175910883</v>
      </c>
      <c r="J26" s="98">
        <v>494771.90718370775</v>
      </c>
      <c r="K26" s="98">
        <v>47073.269097387609</v>
      </c>
      <c r="L26" s="122">
        <v>0.40235162331353325</v>
      </c>
      <c r="M26" s="122">
        <v>0.77213068181818179</v>
      </c>
      <c r="N26" s="122">
        <v>0.17127840909090908</v>
      </c>
      <c r="O26" s="122">
        <v>0.2209659090909091</v>
      </c>
      <c r="P26" s="98">
        <f t="shared" si="2"/>
        <v>218120.13479450686</v>
      </c>
      <c r="Q26" s="98">
        <f t="shared" si="3"/>
        <v>168417.24839715631</v>
      </c>
      <c r="R26" s="126">
        <f t="shared" si="4"/>
        <v>131057.97871885853</v>
      </c>
      <c r="S26" s="98">
        <f t="shared" si="5"/>
        <v>37359.26967829778</v>
      </c>
      <c r="T26" s="98">
        <f t="shared" si="6"/>
        <v>48197.113875899842</v>
      </c>
      <c r="U26" s="78">
        <f t="shared" si="7"/>
        <v>4.7417320963322886</v>
      </c>
    </row>
    <row r="27" spans="1:21" x14ac:dyDescent="0.2">
      <c r="A27" s="78">
        <v>2010</v>
      </c>
      <c r="B27" s="98">
        <f t="shared" si="0"/>
        <v>12393712490.698797</v>
      </c>
      <c r="C27" s="125">
        <v>6285.2392060000002</v>
      </c>
      <c r="D27" s="124">
        <f t="shared" si="8"/>
        <v>0.25244789481046315</v>
      </c>
      <c r="E27" s="115">
        <v>3581.5</v>
      </c>
      <c r="F27" s="115">
        <v>1193.7</v>
      </c>
      <c r="G27" s="115">
        <v>1506.9</v>
      </c>
      <c r="H27" s="125">
        <f t="shared" si="1"/>
        <v>4275.3119867771829</v>
      </c>
      <c r="I27" s="98">
        <v>551265.99999999942</v>
      </c>
      <c r="J27" s="98">
        <v>505012.00000000058</v>
      </c>
      <c r="K27" s="98">
        <v>46254.000000000007</v>
      </c>
      <c r="L27" s="122">
        <v>0.40450979728840825</v>
      </c>
      <c r="M27" s="122">
        <v>0.75312450635122707</v>
      </c>
      <c r="N27" s="122">
        <v>0.16306903184441121</v>
      </c>
      <c r="O27" s="122">
        <v>0.24687549364877295</v>
      </c>
      <c r="P27" s="98">
        <f t="shared" si="2"/>
        <v>222992.49791199144</v>
      </c>
      <c r="Q27" s="98">
        <f t="shared" si="3"/>
        <v>167941.11490999558</v>
      </c>
      <c r="R27" s="126">
        <f t="shared" si="4"/>
        <v>131577.94416692026</v>
      </c>
      <c r="S27" s="98">
        <f t="shared" si="5"/>
        <v>36363.17074307533</v>
      </c>
      <c r="T27" s="98">
        <f t="shared" si="6"/>
        <v>55051.383001995855</v>
      </c>
      <c r="U27" s="78">
        <f t="shared" si="7"/>
        <v>5.7723491024577473</v>
      </c>
    </row>
    <row r="28" spans="1:21" x14ac:dyDescent="0.2">
      <c r="A28" s="78">
        <v>2011</v>
      </c>
      <c r="B28" s="98">
        <f t="shared" si="0"/>
        <v>16825566400.099596</v>
      </c>
      <c r="C28" s="125">
        <v>8494.0869729999995</v>
      </c>
      <c r="D28" s="124">
        <f t="shared" si="8"/>
        <v>0.26301828842663699</v>
      </c>
      <c r="E28" s="115">
        <v>4523.5</v>
      </c>
      <c r="F28" s="115">
        <v>2106.1999999999998</v>
      </c>
      <c r="G28" s="115">
        <v>2218.1999999999998</v>
      </c>
      <c r="H28" s="125">
        <f t="shared" si="1"/>
        <v>5922.1987355396113</v>
      </c>
      <c r="I28" s="98">
        <v>560573.30933543714</v>
      </c>
      <c r="J28" s="98">
        <v>515464.02785012178</v>
      </c>
      <c r="K28" s="98">
        <v>45448.989565050862</v>
      </c>
      <c r="L28" s="122">
        <v>0.3898620368935049</v>
      </c>
      <c r="M28" s="122">
        <v>0.80496071191896246</v>
      </c>
      <c r="N28" s="122">
        <v>0.2103095711445612</v>
      </c>
      <c r="O28" s="122">
        <v>0.19305121651046103</v>
      </c>
      <c r="P28" s="98">
        <f t="shared" si="2"/>
        <v>218546.25220564633</v>
      </c>
      <c r="Q28" s="98">
        <f t="shared" si="3"/>
        <v>175921.1467626782</v>
      </c>
      <c r="R28" s="126">
        <f t="shared" si="4"/>
        <v>129958.77818605761</v>
      </c>
      <c r="S28" s="98">
        <f t="shared" si="5"/>
        <v>45962.368576620589</v>
      </c>
      <c r="T28" s="98">
        <f t="shared" si="6"/>
        <v>42190.619852102056</v>
      </c>
      <c r="U28" s="78">
        <f t="shared" si="7"/>
        <v>7.995907353988879</v>
      </c>
    </row>
    <row r="29" spans="1:21" x14ac:dyDescent="0.2">
      <c r="A29" s="78">
        <v>2012</v>
      </c>
      <c r="B29" s="98">
        <f t="shared" si="0"/>
        <v>23023714465.276432</v>
      </c>
      <c r="C29" s="125">
        <v>10740.567951999999</v>
      </c>
      <c r="D29" s="124">
        <f t="shared" si="8"/>
        <v>0.16076047308500052</v>
      </c>
      <c r="E29" s="115">
        <v>5250.7</v>
      </c>
      <c r="F29" s="115">
        <v>1923.6</v>
      </c>
      <c r="G29" s="115">
        <v>2566</v>
      </c>
      <c r="H29" s="125">
        <f t="shared" si="1"/>
        <v>7263.9082051530922</v>
      </c>
      <c r="I29" s="98">
        <v>570037.75879391085</v>
      </c>
      <c r="J29" s="98">
        <v>526132.37706721982</v>
      </c>
      <c r="K29" s="98">
        <v>44657.989632985293</v>
      </c>
      <c r="L29" s="122">
        <v>0.42771853150031452</v>
      </c>
      <c r="M29" s="122">
        <v>0.79998299825732133</v>
      </c>
      <c r="N29" s="122">
        <v>0.2079653164449356</v>
      </c>
      <c r="O29" s="122">
        <v>0.19690568283249033</v>
      </c>
      <c r="P29" s="98">
        <f t="shared" si="2"/>
        <v>243815.71309106206</v>
      </c>
      <c r="Q29" s="98">
        <f t="shared" si="3"/>
        <v>195048.42518083466</v>
      </c>
      <c r="R29" s="126">
        <f t="shared" si="4"/>
        <v>144343.21325360431</v>
      </c>
      <c r="S29" s="98">
        <f t="shared" si="5"/>
        <v>50705.211927230346</v>
      </c>
      <c r="T29" s="98">
        <f t="shared" si="6"/>
        <v>48008.699471486128</v>
      </c>
      <c r="U29" s="78">
        <f t="shared" si="7"/>
        <v>9.8074278878436818</v>
      </c>
    </row>
    <row r="30" spans="1:21" x14ac:dyDescent="0.2">
      <c r="A30" s="78">
        <v>2013</v>
      </c>
      <c r="B30" s="98">
        <f t="shared" si="0"/>
        <v>32320912387.544518</v>
      </c>
      <c r="C30" s="125">
        <v>13990.87</v>
      </c>
      <c r="D30" s="124">
        <f t="shared" si="8"/>
        <v>0.26226979259908201</v>
      </c>
      <c r="E30" s="115">
        <v>6627.8</v>
      </c>
      <c r="F30" s="115">
        <v>2856.1</v>
      </c>
      <c r="G30" s="115">
        <v>4336.8999999999996</v>
      </c>
      <c r="H30" s="125">
        <f t="shared" si="1"/>
        <v>10632.510734312873</v>
      </c>
      <c r="I30" s="98">
        <v>579662.00145348825</v>
      </c>
      <c r="J30" s="98">
        <v>537021.52476659534</v>
      </c>
      <c r="K30" s="98">
        <v>43880.756363248533</v>
      </c>
      <c r="L30" s="122">
        <v>0.40339415186040956</v>
      </c>
      <c r="M30" s="122">
        <v>0.80067669108365036</v>
      </c>
      <c r="N30" s="122">
        <v>0.12879457960137056</v>
      </c>
      <c r="O30" s="122">
        <v>0.19932330891634964</v>
      </c>
      <c r="P30" s="98">
        <f t="shared" si="2"/>
        <v>233832.26144203739</v>
      </c>
      <c r="Q30" s="98">
        <f t="shared" si="3"/>
        <v>187224.04136001752</v>
      </c>
      <c r="R30" s="126">
        <f t="shared" si="4"/>
        <v>157107.71355035255</v>
      </c>
      <c r="S30" s="98">
        <f t="shared" si="5"/>
        <v>30116.327809664974</v>
      </c>
      <c r="T30" s="98">
        <f t="shared" si="6"/>
        <v>46608.220082019849</v>
      </c>
      <c r="U30" s="78">
        <f t="shared" si="7"/>
        <v>14.355575448974117</v>
      </c>
    </row>
    <row r="31" spans="1:21" x14ac:dyDescent="0.2">
      <c r="A31" s="78">
        <v>2014</v>
      </c>
      <c r="B31" s="98">
        <f t="shared" si="0"/>
        <v>45831121694.548111</v>
      </c>
      <c r="C31" s="125">
        <v>19602.307856325318</v>
      </c>
      <c r="D31" s="124">
        <f t="shared" si="8"/>
        <v>0.46756087992999196</v>
      </c>
      <c r="E31" s="115">
        <v>9726.7000000000007</v>
      </c>
      <c r="F31" s="115">
        <v>3434.8</v>
      </c>
      <c r="G31" s="115">
        <v>6124.6</v>
      </c>
      <c r="H31" s="125">
        <f t="shared" si="1"/>
        <v>13863.270714732875</v>
      </c>
      <c r="I31" s="98">
        <v>589448.73518552794</v>
      </c>
      <c r="J31" s="98">
        <v>548136.0407245825</v>
      </c>
      <c r="K31" s="98">
        <v>43117.050159117513</v>
      </c>
      <c r="L31" s="122">
        <v>0.43142508175406802</v>
      </c>
      <c r="M31" s="122">
        <v>0.78946727549467277</v>
      </c>
      <c r="N31" s="122">
        <v>0.17946727549467276</v>
      </c>
      <c r="O31" s="122">
        <v>0.21053272450532726</v>
      </c>
      <c r="P31" s="98">
        <f t="shared" si="2"/>
        <v>254302.96876724839</v>
      </c>
      <c r="Q31" s="98">
        <f t="shared" si="3"/>
        <v>200763.87190288646</v>
      </c>
      <c r="R31" s="126">
        <f t="shared" si="4"/>
        <v>155124.81094802154</v>
      </c>
      <c r="S31" s="98">
        <f t="shared" si="5"/>
        <v>45639.06095486493</v>
      </c>
      <c r="T31" s="98">
        <f t="shared" si="6"/>
        <v>53539.096864361949</v>
      </c>
      <c r="U31" s="78">
        <f t="shared" si="7"/>
        <v>18.71761371212596</v>
      </c>
    </row>
    <row r="32" spans="1:21" x14ac:dyDescent="0.2">
      <c r="A32" s="78">
        <v>2015</v>
      </c>
      <c r="B32" s="98">
        <f t="shared" si="0"/>
        <v>59302586318.881668</v>
      </c>
      <c r="C32" s="125">
        <v>25708.633683849166</v>
      </c>
      <c r="D32" s="124">
        <f t="shared" si="8"/>
        <v>0.12166510738482739</v>
      </c>
      <c r="E32" s="115">
        <v>10910.1</v>
      </c>
      <c r="F32" s="115">
        <v>4248.8</v>
      </c>
      <c r="G32" s="115">
        <v>7640.5</v>
      </c>
      <c r="H32" s="125">
        <f t="shared" si="1"/>
        <v>18034.747498839599</v>
      </c>
      <c r="I32" s="98">
        <v>599400.7034109477</v>
      </c>
      <c r="J32" s="98">
        <v>559480.58929631638</v>
      </c>
      <c r="K32" s="98">
        <v>42366.635593840663</v>
      </c>
      <c r="L32" s="127">
        <v>0.42199078514828625</v>
      </c>
      <c r="M32" s="127">
        <v>0.80550461543203222</v>
      </c>
      <c r="N32" s="127">
        <v>0.1923148048265553</v>
      </c>
      <c r="O32" s="127">
        <v>0.19021898260159345</v>
      </c>
      <c r="P32" s="98">
        <f t="shared" si="2"/>
        <v>252941.57345082087</v>
      </c>
      <c r="Q32" s="98">
        <f t="shared" si="3"/>
        <v>203745.6048492766</v>
      </c>
      <c r="R32" s="126">
        <f t="shared" si="4"/>
        <v>155101.19551856018</v>
      </c>
      <c r="S32" s="98">
        <f t="shared" si="5"/>
        <v>48644.409330716415</v>
      </c>
      <c r="T32" s="98">
        <f t="shared" si="6"/>
        <v>48114.288759461364</v>
      </c>
      <c r="U32" s="78">
        <f t="shared" si="7"/>
        <v>24.349768826216987</v>
      </c>
    </row>
    <row r="33" spans="1:21" x14ac:dyDescent="0.2">
      <c r="A33" s="78">
        <v>2016</v>
      </c>
      <c r="B33" s="98">
        <f t="shared" si="0"/>
        <v>69409780995.957413</v>
      </c>
      <c r="C33" s="125">
        <v>31709.2633602483</v>
      </c>
      <c r="D33" s="124">
        <f t="shared" si="8"/>
        <v>0.39486347512855069</v>
      </c>
      <c r="E33" s="115">
        <v>15218.1</v>
      </c>
      <c r="F33" s="115">
        <v>6252</v>
      </c>
      <c r="G33" s="115">
        <v>9508.4</v>
      </c>
      <c r="H33" s="125">
        <f t="shared" si="1"/>
        <v>22430.059108153597</v>
      </c>
      <c r="I33" s="98">
        <v>609520.69586926128</v>
      </c>
      <c r="J33" s="98">
        <v>571059.93137319235</v>
      </c>
      <c r="K33" s="98">
        <v>41629.281338063221</v>
      </c>
      <c r="L33" s="122">
        <v>0.39053363824338944</v>
      </c>
      <c r="M33" s="122">
        <v>0.74209751222847531</v>
      </c>
      <c r="N33" s="122">
        <v>0.1395887024667333</v>
      </c>
      <c r="O33" s="122">
        <v>0.25790248777152475</v>
      </c>
      <c r="P33" s="98">
        <f t="shared" si="2"/>
        <v>238038.33494246507</v>
      </c>
      <c r="Q33" s="98">
        <f t="shared" si="3"/>
        <v>176647.65617581186</v>
      </c>
      <c r="R33" s="126">
        <f t="shared" si="4"/>
        <v>143420.19386385148</v>
      </c>
      <c r="S33" s="98">
        <f t="shared" si="5"/>
        <v>33227.462311960364</v>
      </c>
      <c r="T33" s="98">
        <f t="shared" si="6"/>
        <v>61390.678766653211</v>
      </c>
      <c r="U33" s="78">
        <f t="shared" si="7"/>
        <v>30.284136446992928</v>
      </c>
    </row>
    <row r="34" spans="1:21" x14ac:dyDescent="0.2">
      <c r="A34" s="78">
        <v>2017</v>
      </c>
      <c r="B34" s="98">
        <f t="shared" si="0"/>
        <v>97705741178.082596</v>
      </c>
      <c r="C34" s="125">
        <v>39474.89134421973</v>
      </c>
      <c r="D34" s="124">
        <f t="shared" si="8"/>
        <v>0.42260860422786029</v>
      </c>
      <c r="E34" s="115">
        <v>21649.4</v>
      </c>
      <c r="F34" s="115">
        <v>8292.6</v>
      </c>
      <c r="G34" s="115">
        <v>14878.8</v>
      </c>
      <c r="H34" s="125">
        <f t="shared" si="1"/>
        <v>28752.478030523249</v>
      </c>
      <c r="I34" s="98">
        <v>619811.54940059909</v>
      </c>
      <c r="J34" s="98">
        <v>582878.92638083745</v>
      </c>
      <c r="K34" s="98">
        <v>40904.760088515621</v>
      </c>
      <c r="L34" s="122">
        <v>0.42173707971160973</v>
      </c>
      <c r="M34" s="122">
        <v>0.76401981147148101</v>
      </c>
      <c r="N34" s="122">
        <v>0.15772487617830325</v>
      </c>
      <c r="O34" s="122">
        <v>0.23598018852851893</v>
      </c>
      <c r="P34" s="98">
        <f t="shared" si="2"/>
        <v>261397.51281573679</v>
      </c>
      <c r="Q34" s="98">
        <f t="shared" si="3"/>
        <v>199712.87846059326</v>
      </c>
      <c r="R34" s="126">
        <f t="shared" si="4"/>
        <v>158483.98811841474</v>
      </c>
      <c r="S34" s="98">
        <f t="shared" si="5"/>
        <v>41228.890342178522</v>
      </c>
      <c r="T34" s="98">
        <f t="shared" si="6"/>
        <v>61684.634355143513</v>
      </c>
      <c r="U34" s="78">
        <f t="shared" si="7"/>
        <v>38.820404514627725</v>
      </c>
    </row>
    <row r="35" spans="1:21" x14ac:dyDescent="0.2">
      <c r="A35" s="78">
        <v>2018</v>
      </c>
      <c r="B35" s="78"/>
      <c r="C35" s="128">
        <v>51942.1318772698</v>
      </c>
      <c r="D35" s="78"/>
      <c r="E35" s="78"/>
      <c r="F35" s="78"/>
      <c r="G35" s="78"/>
      <c r="H35" s="78"/>
      <c r="I35" s="98">
        <v>630276.14874093269</v>
      </c>
      <c r="J35" s="98">
        <v>594942.53431843349</v>
      </c>
      <c r="K35" s="98">
        <v>40192.848497942992</v>
      </c>
      <c r="L35" s="78"/>
      <c r="M35" s="78"/>
      <c r="N35" s="78"/>
      <c r="O35" s="78"/>
      <c r="P35" s="78"/>
      <c r="Q35" s="78"/>
      <c r="R35" s="111"/>
      <c r="S35" s="78"/>
      <c r="T35" s="78"/>
      <c r="U35" s="78"/>
    </row>
    <row r="36" spans="1:21" x14ac:dyDescent="0.2">
      <c r="A36" s="78">
        <v>2019</v>
      </c>
      <c r="B36" s="78"/>
      <c r="C36" s="128">
        <v>77691.879238240857</v>
      </c>
      <c r="D36" s="78"/>
      <c r="E36" s="78"/>
      <c r="F36" s="78"/>
      <c r="G36" s="78"/>
      <c r="H36" s="78"/>
      <c r="I36" s="98">
        <v>640917.42733072466</v>
      </c>
      <c r="J36" s="98">
        <v>607255.81784024672</v>
      </c>
      <c r="K36" s="98">
        <v>39493.327106254183</v>
      </c>
      <c r="L36" s="78"/>
      <c r="M36" s="78"/>
      <c r="N36" s="78"/>
      <c r="O36" s="78"/>
      <c r="P36" s="78"/>
      <c r="Q36" s="78"/>
      <c r="R36" s="111"/>
      <c r="S36" s="78"/>
      <c r="T36" s="78"/>
      <c r="U36" s="78"/>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A3" sqref="A3:XFD3"/>
    </sheetView>
  </sheetViews>
  <sheetFormatPr baseColWidth="10" defaultRowHeight="12.75" x14ac:dyDescent="0.2"/>
  <cols>
    <col min="1" max="1" width="10.85546875" style="36"/>
    <col min="2" max="2" width="13.85546875" style="36" bestFit="1" customWidth="1"/>
    <col min="3" max="4" width="13" style="36" bestFit="1" customWidth="1"/>
    <col min="5" max="7" width="13.85546875" bestFit="1" customWidth="1"/>
    <col min="8" max="8" width="12.140625" bestFit="1" customWidth="1"/>
    <col min="14" max="16" width="10.85546875" style="36"/>
  </cols>
  <sheetData>
    <row r="1" spans="1:16" x14ac:dyDescent="0.2">
      <c r="A1" s="36" t="s">
        <v>253</v>
      </c>
    </row>
    <row r="2" spans="1:16" x14ac:dyDescent="0.2">
      <c r="A2" s="78" t="s">
        <v>717</v>
      </c>
    </row>
    <row r="3" spans="1:16" s="58" customFormat="1" x14ac:dyDescent="0.2">
      <c r="A3" s="78"/>
      <c r="B3" s="104"/>
      <c r="C3" s="104"/>
      <c r="D3" s="104"/>
      <c r="N3" s="104"/>
      <c r="O3" s="104"/>
      <c r="P3" s="104"/>
    </row>
    <row r="4" spans="1:16" x14ac:dyDescent="0.2">
      <c r="B4" s="36" t="s">
        <v>254</v>
      </c>
      <c r="C4" s="36" t="s">
        <v>255</v>
      </c>
      <c r="D4" s="36" t="s">
        <v>256</v>
      </c>
      <c r="E4" s="36" t="s">
        <v>254</v>
      </c>
      <c r="F4" s="36" t="s">
        <v>255</v>
      </c>
      <c r="G4" s="36" t="s">
        <v>256</v>
      </c>
      <c r="H4" s="36" t="s">
        <v>254</v>
      </c>
      <c r="I4" s="36" t="s">
        <v>255</v>
      </c>
      <c r="J4" s="36" t="s">
        <v>256</v>
      </c>
      <c r="K4" s="36" t="s">
        <v>254</v>
      </c>
      <c r="L4" s="36" t="s">
        <v>255</v>
      </c>
      <c r="M4" s="36" t="s">
        <v>256</v>
      </c>
      <c r="N4" s="36" t="s">
        <v>257</v>
      </c>
      <c r="O4" s="36" t="s">
        <v>257</v>
      </c>
      <c r="P4" s="36" t="s">
        <v>252</v>
      </c>
    </row>
    <row r="5" spans="1:16" x14ac:dyDescent="0.2">
      <c r="B5" s="36" t="s">
        <v>191</v>
      </c>
      <c r="C5" s="36" t="s">
        <v>191</v>
      </c>
      <c r="D5" s="36" t="s">
        <v>191</v>
      </c>
      <c r="E5" s="36" t="s">
        <v>180</v>
      </c>
      <c r="F5" s="36" t="s">
        <v>180</v>
      </c>
      <c r="G5" s="36" t="s">
        <v>180</v>
      </c>
      <c r="H5" s="36" t="s">
        <v>435</v>
      </c>
      <c r="I5" s="72" t="s">
        <v>435</v>
      </c>
      <c r="J5" s="72" t="s">
        <v>435</v>
      </c>
      <c r="K5" s="36" t="s">
        <v>436</v>
      </c>
      <c r="L5" s="72" t="s">
        <v>437</v>
      </c>
      <c r="M5" s="72" t="s">
        <v>438</v>
      </c>
      <c r="N5" s="36">
        <v>2018</v>
      </c>
      <c r="O5" s="36">
        <v>2010</v>
      </c>
      <c r="P5" s="36" t="s">
        <v>258</v>
      </c>
    </row>
    <row r="8" spans="1:16" x14ac:dyDescent="0.2">
      <c r="A8" s="36">
        <v>1993</v>
      </c>
      <c r="B8" s="40">
        <v>3739179732.7620192</v>
      </c>
      <c r="C8" s="40"/>
      <c r="D8" s="40"/>
      <c r="E8" s="40">
        <f>B8/$N8</f>
        <v>124901961479.87518</v>
      </c>
      <c r="F8" s="40"/>
      <c r="G8" s="40"/>
      <c r="H8" s="40">
        <f>B8/$O8/1000000</f>
        <v>15546.604889869202</v>
      </c>
      <c r="I8" s="40"/>
      <c r="J8" s="40"/>
      <c r="K8" s="40">
        <f>B8/$P8*100/1000000</f>
        <v>10705.883951113328</v>
      </c>
      <c r="L8" s="40"/>
      <c r="M8" s="40"/>
      <c r="N8" s="36">
        <v>2.9936917630909218E-2</v>
      </c>
      <c r="O8" s="36">
        <v>0.24051423183711451</v>
      </c>
      <c r="P8" s="45">
        <v>34.926398883421236</v>
      </c>
    </row>
    <row r="9" spans="1:16" x14ac:dyDescent="0.2">
      <c r="A9" s="36">
        <v>1994</v>
      </c>
      <c r="B9" s="40">
        <v>4398100347.057971</v>
      </c>
      <c r="C9" s="40"/>
      <c r="D9" s="40"/>
      <c r="E9" s="40">
        <f t="shared" ref="E9:E31" si="0">B9/$N9</f>
        <v>145630645878.56064</v>
      </c>
      <c r="F9" s="40"/>
      <c r="G9" s="40"/>
      <c r="H9" s="40">
        <f t="shared" ref="H9:H32" si="1">B9/$O9/1000000</f>
        <v>18126.713820224817</v>
      </c>
      <c r="I9" s="40"/>
      <c r="J9" s="40"/>
      <c r="K9" s="40">
        <f t="shared" ref="K9:K32" si="2">B9/$P9*100/1000000</f>
        <v>12924.495499153612</v>
      </c>
      <c r="L9" s="40"/>
      <c r="M9" s="40"/>
      <c r="N9" s="36">
        <v>3.0200376579566125E-2</v>
      </c>
      <c r="O9" s="36">
        <v>0.24263087014430637</v>
      </c>
      <c r="P9" s="45">
        <v>34.029183942583984</v>
      </c>
    </row>
    <row r="10" spans="1:16" x14ac:dyDescent="0.2">
      <c r="A10" s="36">
        <v>1995</v>
      </c>
      <c r="B10" s="40">
        <v>4741542174.7193489</v>
      </c>
      <c r="C10" s="40">
        <v>1354930430.9932344</v>
      </c>
      <c r="D10" s="40">
        <f>B10-C10</f>
        <v>3386611743.7261143</v>
      </c>
      <c r="E10" s="40">
        <f t="shared" si="0"/>
        <v>150123425397.9942</v>
      </c>
      <c r="F10" s="40">
        <f t="shared" ref="F10:G23" si="3">C10/$N10</f>
        <v>42898869182.519623</v>
      </c>
      <c r="G10" s="40">
        <f t="shared" si="3"/>
        <v>107224556215.47456</v>
      </c>
      <c r="H10" s="40">
        <f t="shared" si="1"/>
        <v>18685.932164103138</v>
      </c>
      <c r="I10" s="40">
        <f>C10/$O10/1000000</f>
        <v>5339.64208008277</v>
      </c>
      <c r="J10" s="40">
        <f>D10/$O10/1000000</f>
        <v>13346.290084020369</v>
      </c>
      <c r="K10" s="40">
        <f t="shared" si="2"/>
        <v>13299.045940842334</v>
      </c>
      <c r="L10" s="40">
        <f>C10/$P10*100/1000000</f>
        <v>3800.2998569744632</v>
      </c>
      <c r="M10" s="40">
        <f>D10/$P10*100/1000000</f>
        <v>9498.7460838678708</v>
      </c>
      <c r="N10" s="36">
        <v>3.1584292472337239E-2</v>
      </c>
      <c r="O10" s="36">
        <v>0.25374929829982751</v>
      </c>
      <c r="P10" s="45">
        <v>35.653250585124525</v>
      </c>
    </row>
    <row r="11" spans="1:16" x14ac:dyDescent="0.2">
      <c r="A11" s="36">
        <v>1996</v>
      </c>
      <c r="B11" s="40">
        <v>5236891279.1584415</v>
      </c>
      <c r="C11" s="40">
        <v>1427470131.8878663</v>
      </c>
      <c r="D11" s="40">
        <f t="shared" ref="D11:D32" si="4">B11-C11</f>
        <v>3809421147.2705755</v>
      </c>
      <c r="E11" s="40">
        <f t="shared" si="0"/>
        <v>165076736709.14212</v>
      </c>
      <c r="F11" s="40">
        <f t="shared" si="3"/>
        <v>44996563526.078186</v>
      </c>
      <c r="G11" s="40">
        <f t="shared" si="3"/>
        <v>120080173183.06393</v>
      </c>
      <c r="H11" s="40">
        <f t="shared" si="1"/>
        <v>20547.177736191981</v>
      </c>
      <c r="I11" s="40">
        <f t="shared" ref="I11:I32" si="5">C11/$O11/1000000</f>
        <v>5600.7430648280997</v>
      </c>
      <c r="J11" s="40">
        <f t="shared" ref="J11:J32" si="6">D11/$O11/1000000</f>
        <v>14946.434671363882</v>
      </c>
      <c r="K11" s="40">
        <f t="shared" si="2"/>
        <v>13855.227322825442</v>
      </c>
      <c r="L11" s="40">
        <f t="shared" ref="L11:L32" si="7">C11/$P11*100/1000000</f>
        <v>3776.653384530121</v>
      </c>
      <c r="M11" s="40">
        <f t="shared" ref="M11:M32" si="8">D11/$P11*100/1000000</f>
        <v>10078.57393829532</v>
      </c>
      <c r="N11" s="36">
        <v>3.1723981122704234E-2</v>
      </c>
      <c r="O11" s="36">
        <v>0.25487156174904424</v>
      </c>
      <c r="P11" s="45">
        <v>37.797223799648947</v>
      </c>
    </row>
    <row r="12" spans="1:16" x14ac:dyDescent="0.2">
      <c r="A12" s="36">
        <v>1997</v>
      </c>
      <c r="B12" s="40">
        <v>5327451670.9678402</v>
      </c>
      <c r="C12" s="40">
        <v>1471365499.9368961</v>
      </c>
      <c r="D12" s="40">
        <f t="shared" si="4"/>
        <v>3856086171.0309439</v>
      </c>
      <c r="E12" s="40">
        <f t="shared" si="0"/>
        <v>171871040160.05386</v>
      </c>
      <c r="F12" s="40">
        <f t="shared" si="3"/>
        <v>47468308404.913277</v>
      </c>
      <c r="G12" s="40">
        <f t="shared" si="3"/>
        <v>124402731755.14059</v>
      </c>
      <c r="H12" s="40">
        <f t="shared" si="1"/>
        <v>21392.867827858146</v>
      </c>
      <c r="I12" s="40">
        <f t="shared" si="5"/>
        <v>5908.4022926297248</v>
      </c>
      <c r="J12" s="40">
        <f t="shared" si="6"/>
        <v>15484.465535228423</v>
      </c>
      <c r="K12" s="40">
        <f t="shared" si="2"/>
        <v>14642.149618749439</v>
      </c>
      <c r="L12" s="40">
        <f t="shared" si="7"/>
        <v>4043.9510528733158</v>
      </c>
      <c r="M12" s="40">
        <f t="shared" si="8"/>
        <v>10598.198565876126</v>
      </c>
      <c r="N12" s="36">
        <v>3.0996796586595873E-2</v>
      </c>
      <c r="O12" s="36">
        <v>0.24902933603087773</v>
      </c>
      <c r="P12" s="45">
        <v>36.38435482277805</v>
      </c>
    </row>
    <row r="13" spans="1:16" x14ac:dyDescent="0.2">
      <c r="A13" s="36">
        <v>1998</v>
      </c>
      <c r="B13" s="40">
        <v>5004192954.8297644</v>
      </c>
      <c r="C13" s="40">
        <v>1476086143.6262708</v>
      </c>
      <c r="D13" s="40">
        <f t="shared" si="4"/>
        <v>3528106811.2034936</v>
      </c>
      <c r="E13" s="40">
        <f t="shared" si="0"/>
        <v>167363573834.12024</v>
      </c>
      <c r="F13" s="40">
        <f t="shared" si="3"/>
        <v>49367211559.235573</v>
      </c>
      <c r="G13" s="40">
        <f t="shared" si="3"/>
        <v>117996362274.88466</v>
      </c>
      <c r="H13" s="40">
        <f t="shared" si="1"/>
        <v>20831.821410384779</v>
      </c>
      <c r="I13" s="40">
        <f t="shared" si="5"/>
        <v>6144.7596461459998</v>
      </c>
      <c r="J13" s="40">
        <f t="shared" si="6"/>
        <v>14687.061764238777</v>
      </c>
      <c r="K13" s="40">
        <f t="shared" si="2"/>
        <v>15152.84361426121</v>
      </c>
      <c r="L13" s="40">
        <f t="shared" si="7"/>
        <v>4469.6323058365533</v>
      </c>
      <c r="M13" s="40">
        <f t="shared" si="8"/>
        <v>10683.211308424658</v>
      </c>
      <c r="N13" s="36">
        <v>2.9900132031057076E-2</v>
      </c>
      <c r="O13" s="36">
        <v>0.24021869505539956</v>
      </c>
      <c r="P13" s="45">
        <v>33.02477793752211</v>
      </c>
    </row>
    <row r="14" spans="1:16" x14ac:dyDescent="0.2">
      <c r="A14" s="36">
        <v>1999</v>
      </c>
      <c r="B14" s="40">
        <v>5306685917.2002144</v>
      </c>
      <c r="C14" s="40">
        <v>1480678269.338979</v>
      </c>
      <c r="D14" s="40">
        <f t="shared" si="4"/>
        <v>3826007647.8612356</v>
      </c>
      <c r="E14" s="40">
        <f t="shared" si="0"/>
        <v>183533018777.45956</v>
      </c>
      <c r="F14" s="40">
        <f t="shared" si="3"/>
        <v>51209616858.829124</v>
      </c>
      <c r="G14" s="40">
        <f t="shared" si="3"/>
        <v>132323401918.63046</v>
      </c>
      <c r="H14" s="40">
        <f t="shared" si="1"/>
        <v>22844.439697913382</v>
      </c>
      <c r="I14" s="40">
        <f t="shared" si="5"/>
        <v>6374.084685564193</v>
      </c>
      <c r="J14" s="40">
        <f t="shared" si="6"/>
        <v>16470.355012349191</v>
      </c>
      <c r="K14" s="40">
        <f t="shared" si="2"/>
        <v>14865.93603397816</v>
      </c>
      <c r="L14" s="40">
        <f t="shared" si="7"/>
        <v>4147.9124226195036</v>
      </c>
      <c r="M14" s="40">
        <f t="shared" si="8"/>
        <v>10718.023611358654</v>
      </c>
      <c r="N14" s="36">
        <v>2.8914066539900175E-2</v>
      </c>
      <c r="O14" s="36">
        <v>0.23229661078905464</v>
      </c>
      <c r="P14" s="45">
        <v>35.696951103994046</v>
      </c>
    </row>
    <row r="15" spans="1:16" x14ac:dyDescent="0.2">
      <c r="A15" s="36">
        <v>2000</v>
      </c>
      <c r="B15" s="40">
        <v>6296351421.9830666</v>
      </c>
      <c r="C15" s="40">
        <v>1540441725.849772</v>
      </c>
      <c r="D15" s="40">
        <f t="shared" si="4"/>
        <v>4755909696.1332951</v>
      </c>
      <c r="E15" s="40">
        <f t="shared" si="0"/>
        <v>224882898069.15097</v>
      </c>
      <c r="F15" s="40">
        <f t="shared" si="3"/>
        <v>55019006468.770912</v>
      </c>
      <c r="G15" s="40">
        <f t="shared" si="3"/>
        <v>169863891600.38007</v>
      </c>
      <c r="H15" s="40">
        <f t="shared" si="1"/>
        <v>27991.278290158309</v>
      </c>
      <c r="I15" s="40">
        <f t="shared" si="5"/>
        <v>6848.2411714643786</v>
      </c>
      <c r="J15" s="40">
        <f t="shared" si="6"/>
        <v>21143.03711869393</v>
      </c>
      <c r="K15" s="40">
        <f t="shared" si="2"/>
        <v>14523.315452187495</v>
      </c>
      <c r="L15" s="40">
        <f t="shared" si="7"/>
        <v>3553.219892097778</v>
      </c>
      <c r="M15" s="40">
        <f t="shared" si="8"/>
        <v>10970.095560089714</v>
      </c>
      <c r="N15" s="36">
        <v>2.7998355926767509E-2</v>
      </c>
      <c r="O15" s="36">
        <v>0.22493976004650185</v>
      </c>
      <c r="P15" s="45">
        <v>43.353402621539246</v>
      </c>
    </row>
    <row r="16" spans="1:16" x14ac:dyDescent="0.2">
      <c r="A16" s="36">
        <v>2001</v>
      </c>
      <c r="B16" s="40">
        <v>5824055200.1630373</v>
      </c>
      <c r="C16" s="40">
        <v>1546650218.623167</v>
      </c>
      <c r="D16" s="40">
        <f t="shared" si="4"/>
        <v>4277404981.5398703</v>
      </c>
      <c r="E16" s="40">
        <f t="shared" si="0"/>
        <v>218154049910.50052</v>
      </c>
      <c r="F16" s="40">
        <f t="shared" si="3"/>
        <v>57933518380.485062</v>
      </c>
      <c r="G16" s="40">
        <f t="shared" si="3"/>
        <v>160220531530.01547</v>
      </c>
      <c r="H16" s="40">
        <f t="shared" si="1"/>
        <v>27153.73544898109</v>
      </c>
      <c r="I16" s="40">
        <f t="shared" si="5"/>
        <v>7211.011816547787</v>
      </c>
      <c r="J16" s="40">
        <f t="shared" si="6"/>
        <v>19942.723632433303</v>
      </c>
      <c r="K16" s="40">
        <f t="shared" si="2"/>
        <v>14148.057380843258</v>
      </c>
      <c r="L16" s="40">
        <f t="shared" si="7"/>
        <v>3757.1924181902968</v>
      </c>
      <c r="M16" s="40">
        <f t="shared" si="8"/>
        <v>10390.86496265296</v>
      </c>
      <c r="N16" s="36">
        <v>2.6696984092444781E-2</v>
      </c>
      <c r="O16" s="36">
        <v>0.21448449371195363</v>
      </c>
      <c r="P16" s="45">
        <v>41.165052157965661</v>
      </c>
    </row>
    <row r="17" spans="1:16" x14ac:dyDescent="0.2">
      <c r="A17" s="36">
        <v>2002</v>
      </c>
      <c r="B17" s="40">
        <v>9849630274.9235497</v>
      </c>
      <c r="C17" s="40">
        <v>1683401163.2163012</v>
      </c>
      <c r="D17" s="40">
        <f t="shared" si="4"/>
        <v>8166229111.7072487</v>
      </c>
      <c r="E17" s="40">
        <f t="shared" si="0"/>
        <v>257628022426.25262</v>
      </c>
      <c r="F17" s="40">
        <f t="shared" si="3"/>
        <v>44031227622.179474</v>
      </c>
      <c r="G17" s="40">
        <f t="shared" si="3"/>
        <v>213596794804.07318</v>
      </c>
      <c r="H17" s="40">
        <f t="shared" si="1"/>
        <v>32067.07905755872</v>
      </c>
      <c r="I17" s="40">
        <f t="shared" si="5"/>
        <v>5480.5872585773213</v>
      </c>
      <c r="J17" s="40">
        <f t="shared" si="6"/>
        <v>26586.491798981398</v>
      </c>
      <c r="K17" s="40">
        <f t="shared" si="2"/>
        <v>12992.266288345232</v>
      </c>
      <c r="L17" s="40">
        <f t="shared" si="7"/>
        <v>2220.5093564068889</v>
      </c>
      <c r="M17" s="40">
        <f t="shared" si="8"/>
        <v>10771.756931938344</v>
      </c>
      <c r="N17" s="36">
        <v>3.8231983392812238E-2</v>
      </c>
      <c r="O17" s="36">
        <v>0.30715707711463153</v>
      </c>
      <c r="P17" s="45">
        <v>75.811487051794828</v>
      </c>
    </row>
    <row r="18" spans="1:16" x14ac:dyDescent="0.2">
      <c r="A18" s="36">
        <v>2003</v>
      </c>
      <c r="B18" s="40">
        <v>11204177394.327984</v>
      </c>
      <c r="C18" s="40">
        <v>2351793296.5618033</v>
      </c>
      <c r="D18" s="40">
        <f t="shared" si="4"/>
        <v>8852384097.76618</v>
      </c>
      <c r="E18" s="40">
        <f t="shared" si="0"/>
        <v>247352334109.05353</v>
      </c>
      <c r="F18" s="40">
        <f t="shared" si="3"/>
        <v>51920059882.404129</v>
      </c>
      <c r="G18" s="40">
        <f t="shared" si="3"/>
        <v>195432274226.64938</v>
      </c>
      <c r="H18" s="40">
        <f t="shared" si="1"/>
        <v>30788.059382077645</v>
      </c>
      <c r="I18" s="40">
        <f t="shared" si="5"/>
        <v>6462.5138571594216</v>
      </c>
      <c r="J18" s="40">
        <f t="shared" si="6"/>
        <v>24325.545524918223</v>
      </c>
      <c r="K18" s="40">
        <f t="shared" si="2"/>
        <v>13619.506833620475</v>
      </c>
      <c r="L18" s="40">
        <f t="shared" si="7"/>
        <v>2858.7788060193825</v>
      </c>
      <c r="M18" s="40">
        <f t="shared" si="8"/>
        <v>10760.728027601095</v>
      </c>
      <c r="N18" s="36">
        <v>4.5296428815538275E-2</v>
      </c>
      <c r="O18" s="36">
        <v>0.36391307601706663</v>
      </c>
      <c r="P18" s="45">
        <v>82.26566153386608</v>
      </c>
    </row>
    <row r="19" spans="1:16" x14ac:dyDescent="0.2">
      <c r="A19" s="36">
        <v>2004</v>
      </c>
      <c r="B19" s="40">
        <v>13442824244.412977</v>
      </c>
      <c r="C19" s="40">
        <v>3105292272.374866</v>
      </c>
      <c r="D19" s="40">
        <f t="shared" si="4"/>
        <v>10337531972.038111</v>
      </c>
      <c r="E19" s="40">
        <f t="shared" si="0"/>
        <v>283015368153.33765</v>
      </c>
      <c r="F19" s="40">
        <f t="shared" si="3"/>
        <v>65376547346.823143</v>
      </c>
      <c r="G19" s="40">
        <f t="shared" si="3"/>
        <v>217638820806.51447</v>
      </c>
      <c r="H19" s="40">
        <f t="shared" si="1"/>
        <v>35227.05371724486</v>
      </c>
      <c r="I19" s="40">
        <f t="shared" si="5"/>
        <v>8137.4490730367816</v>
      </c>
      <c r="J19" s="40">
        <f t="shared" si="6"/>
        <v>27089.604644208077</v>
      </c>
      <c r="K19" s="40">
        <f t="shared" si="2"/>
        <v>13442.82424441301</v>
      </c>
      <c r="L19" s="40">
        <f t="shared" si="7"/>
        <v>3105.2922723748738</v>
      </c>
      <c r="M19" s="40">
        <f t="shared" si="8"/>
        <v>10337.531972038136</v>
      </c>
      <c r="N19" s="36">
        <v>4.7498566357462468E-2</v>
      </c>
      <c r="O19" s="36">
        <v>0.38160512520614948</v>
      </c>
      <c r="P19" s="45">
        <v>99.999999999999758</v>
      </c>
    </row>
    <row r="20" spans="1:16" x14ac:dyDescent="0.2">
      <c r="A20" s="36">
        <v>2005</v>
      </c>
      <c r="B20" s="40">
        <v>15897832702.616995</v>
      </c>
      <c r="C20" s="40">
        <v>3472841305.2642937</v>
      </c>
      <c r="D20" s="40">
        <f t="shared" si="4"/>
        <v>12424991397.352701</v>
      </c>
      <c r="E20" s="40">
        <f t="shared" si="0"/>
        <v>310066389978.17358</v>
      </c>
      <c r="F20" s="40">
        <f t="shared" si="3"/>
        <v>67733217894.105171</v>
      </c>
      <c r="G20" s="40">
        <f t="shared" si="3"/>
        <v>242333172084.06839</v>
      </c>
      <c r="H20" s="40">
        <f t="shared" si="1"/>
        <v>38594.106909966038</v>
      </c>
      <c r="I20" s="40">
        <f t="shared" si="5"/>
        <v>8430.7849455890209</v>
      </c>
      <c r="J20" s="40">
        <f t="shared" si="6"/>
        <v>30163.321964377024</v>
      </c>
      <c r="K20" s="40">
        <f t="shared" si="2"/>
        <v>13280.669188415653</v>
      </c>
      <c r="L20" s="40">
        <f t="shared" si="7"/>
        <v>2901.12856147294</v>
      </c>
      <c r="M20" s="40">
        <f t="shared" si="8"/>
        <v>10379.540626942713</v>
      </c>
      <c r="N20" s="36">
        <v>5.1272350749580073E-2</v>
      </c>
      <c r="O20" s="36">
        <v>0.41192383955675221</v>
      </c>
      <c r="P20" s="45">
        <v>119.7065635554285</v>
      </c>
    </row>
    <row r="21" spans="1:16" x14ac:dyDescent="0.2">
      <c r="A21" s="36">
        <v>2006</v>
      </c>
      <c r="B21" s="40">
        <v>18879020660.338135</v>
      </c>
      <c r="C21" s="40">
        <v>4991539740.5309868</v>
      </c>
      <c r="D21" s="40">
        <f t="shared" si="4"/>
        <v>13887480919.807148</v>
      </c>
      <c r="E21" s="40">
        <f t="shared" si="0"/>
        <v>337840625348.65979</v>
      </c>
      <c r="F21" s="40">
        <f t="shared" si="3"/>
        <v>89323749241.740173</v>
      </c>
      <c r="G21" s="40">
        <f t="shared" si="3"/>
        <v>248516876106.91962</v>
      </c>
      <c r="H21" s="40">
        <f t="shared" si="1"/>
        <v>42051.17882706922</v>
      </c>
      <c r="I21" s="40">
        <f t="shared" si="5"/>
        <v>11118.168364128045</v>
      </c>
      <c r="J21" s="40">
        <f t="shared" si="6"/>
        <v>30933.010462941176</v>
      </c>
      <c r="K21" s="40">
        <f t="shared" si="2"/>
        <v>13337.953997127677</v>
      </c>
      <c r="L21" s="40">
        <f t="shared" si="7"/>
        <v>3526.5032350912475</v>
      </c>
      <c r="M21" s="40">
        <f t="shared" si="8"/>
        <v>9811.4507620364311</v>
      </c>
      <c r="N21" s="36">
        <v>5.588144007504877E-2</v>
      </c>
      <c r="O21" s="36">
        <v>0.44895342263711557</v>
      </c>
      <c r="P21" s="45">
        <v>141.54360304739185</v>
      </c>
    </row>
    <row r="22" spans="1:16" x14ac:dyDescent="0.2">
      <c r="A22" s="36">
        <v>2007</v>
      </c>
      <c r="B22" s="40">
        <v>21217127031.793823</v>
      </c>
      <c r="C22" s="40">
        <v>6293660867.7577391</v>
      </c>
      <c r="D22" s="40">
        <f t="shared" si="4"/>
        <v>14923466164.036083</v>
      </c>
      <c r="E22" s="40">
        <f t="shared" si="0"/>
        <v>315543651737.15588</v>
      </c>
      <c r="F22" s="40">
        <f t="shared" si="3"/>
        <v>93600077429.50354</v>
      </c>
      <c r="G22" s="40">
        <f t="shared" si="3"/>
        <v>221943574307.65234</v>
      </c>
      <c r="H22" s="40">
        <f t="shared" si="1"/>
        <v>39275.864213345223</v>
      </c>
      <c r="I22" s="40">
        <f t="shared" si="5"/>
        <v>11650.44491068396</v>
      </c>
      <c r="J22" s="40">
        <f t="shared" si="6"/>
        <v>27625.419302661263</v>
      </c>
      <c r="K22" s="40">
        <f t="shared" si="2"/>
        <v>13514.026841505707</v>
      </c>
      <c r="L22" s="40">
        <f t="shared" si="7"/>
        <v>4008.6813719294269</v>
      </c>
      <c r="M22" s="40">
        <f t="shared" si="8"/>
        <v>9505.3454695762812</v>
      </c>
      <c r="N22" s="36">
        <v>6.7239910912444648E-2</v>
      </c>
      <c r="O22" s="36">
        <v>0.54020777026173317</v>
      </c>
      <c r="P22" s="45">
        <v>157.00077616117753</v>
      </c>
    </row>
    <row r="23" spans="1:16" x14ac:dyDescent="0.2">
      <c r="A23" s="36">
        <v>2008</v>
      </c>
      <c r="B23" s="40">
        <v>25418649886.63966</v>
      </c>
      <c r="C23" s="40">
        <v>8716071835.7444344</v>
      </c>
      <c r="D23" s="40">
        <f t="shared" si="4"/>
        <v>16702578050.895226</v>
      </c>
      <c r="E23" s="40">
        <f t="shared" si="0"/>
        <v>293118620697.44281</v>
      </c>
      <c r="F23" s="40">
        <f t="shared" si="3"/>
        <v>100510568648.89163</v>
      </c>
      <c r="G23" s="40">
        <f t="shared" si="3"/>
        <v>192608052048.55118</v>
      </c>
      <c r="H23" s="40">
        <f t="shared" si="1"/>
        <v>36484.610232328705</v>
      </c>
      <c r="I23" s="40">
        <f t="shared" si="5"/>
        <v>12510.596947608114</v>
      </c>
      <c r="J23" s="40">
        <f t="shared" si="6"/>
        <v>23974.013284720593</v>
      </c>
      <c r="K23" s="40">
        <f t="shared" si="2"/>
        <v>13295.391939311214</v>
      </c>
      <c r="L23" s="40">
        <f t="shared" si="7"/>
        <v>4558.9986779086894</v>
      </c>
      <c r="M23" s="40">
        <f t="shared" si="8"/>
        <v>8736.3932614025271</v>
      </c>
      <c r="N23" s="36">
        <v>8.6717963622231983E-2</v>
      </c>
      <c r="O23" s="36">
        <v>0.69669511952511987</v>
      </c>
      <c r="P23" s="45">
        <v>191.18390794845951</v>
      </c>
    </row>
    <row r="24" spans="1:16" x14ac:dyDescent="0.2">
      <c r="A24" s="36">
        <v>2009</v>
      </c>
      <c r="B24" s="40">
        <v>27938598803.108952</v>
      </c>
      <c r="C24" s="40">
        <v>9958440814.2631245</v>
      </c>
      <c r="D24" s="40">
        <f t="shared" si="4"/>
        <v>17980157988.845825</v>
      </c>
      <c r="E24" s="40">
        <f t="shared" si="0"/>
        <v>279480698014.53955</v>
      </c>
      <c r="F24" s="40">
        <f t="shared" ref="F24:F32" si="9">C24/$N24</f>
        <v>99618166591.698547</v>
      </c>
      <c r="G24" s="40">
        <f t="shared" ref="G24:G32" si="10">D24/$N24</f>
        <v>179862531422.84094</v>
      </c>
      <c r="H24" s="40">
        <f t="shared" si="1"/>
        <v>34787.091690925779</v>
      </c>
      <c r="I24" s="40">
        <f t="shared" si="5"/>
        <v>12399.519250975442</v>
      </c>
      <c r="J24" s="40">
        <f t="shared" si="6"/>
        <v>22387.572439950334</v>
      </c>
      <c r="K24" s="40">
        <f t="shared" si="2"/>
        <v>12939.587516246149</v>
      </c>
      <c r="L24" s="40">
        <f t="shared" si="7"/>
        <v>4612.1896573845424</v>
      </c>
      <c r="M24" s="40">
        <f t="shared" si="8"/>
        <v>8327.3978588616064</v>
      </c>
      <c r="N24" s="36">
        <v>9.9966112155822268E-2</v>
      </c>
      <c r="O24" s="36">
        <v>0.8031312031294856</v>
      </c>
      <c r="P24" s="45">
        <v>215.91568330930926</v>
      </c>
    </row>
    <row r="25" spans="1:16" x14ac:dyDescent="0.2">
      <c r="A25" s="36">
        <v>2010</v>
      </c>
      <c r="B25" s="40">
        <v>32221727943.042397</v>
      </c>
      <c r="C25" s="40">
        <v>12393712490.698797</v>
      </c>
      <c r="D25" s="40">
        <f t="shared" si="4"/>
        <v>19828015452.343597</v>
      </c>
      <c r="E25" s="40">
        <f t="shared" si="0"/>
        <v>258870476921.9075</v>
      </c>
      <c r="F25" s="40">
        <f t="shared" si="9"/>
        <v>99571514878.766113</v>
      </c>
      <c r="G25" s="40">
        <f t="shared" si="10"/>
        <v>159298962043.14136</v>
      </c>
      <c r="H25" s="40">
        <f t="shared" si="1"/>
        <v>32221.727943042395</v>
      </c>
      <c r="I25" s="40">
        <f t="shared" si="5"/>
        <v>12393.712490698797</v>
      </c>
      <c r="J25" s="40">
        <f t="shared" si="6"/>
        <v>19828.015452343596</v>
      </c>
      <c r="K25" s="40">
        <f t="shared" si="2"/>
        <v>12684.830770344877</v>
      </c>
      <c r="L25" s="40">
        <f t="shared" si="7"/>
        <v>4879.0724643546127</v>
      </c>
      <c r="M25" s="40">
        <f t="shared" si="8"/>
        <v>7805.7583059902636</v>
      </c>
      <c r="N25" s="36">
        <v>0.12447046231835315</v>
      </c>
      <c r="O25" s="36">
        <v>1</v>
      </c>
      <c r="P25" s="45">
        <v>254.01779910514603</v>
      </c>
    </row>
    <row r="26" spans="1:16" x14ac:dyDescent="0.2">
      <c r="A26" s="36">
        <v>2011</v>
      </c>
      <c r="B26" s="40">
        <v>39840935670.657692</v>
      </c>
      <c r="C26" s="40">
        <v>16825566400.099596</v>
      </c>
      <c r="D26" s="40">
        <f t="shared" si="4"/>
        <v>23015369270.558098</v>
      </c>
      <c r="E26" s="40">
        <f t="shared" si="0"/>
        <v>251112960585.56528</v>
      </c>
      <c r="F26" s="40">
        <f t="shared" si="9"/>
        <v>106049662768.58211</v>
      </c>
      <c r="G26" s="40">
        <f t="shared" si="10"/>
        <v>145063297816.98322</v>
      </c>
      <c r="H26" s="40">
        <f t="shared" si="1"/>
        <v>31256.146298215706</v>
      </c>
      <c r="I26" s="40">
        <f t="shared" si="5"/>
        <v>13200.050553510859</v>
      </c>
      <c r="J26" s="40">
        <f t="shared" si="6"/>
        <v>18056.095744704849</v>
      </c>
      <c r="K26" s="40">
        <f t="shared" si="2"/>
        <v>12918.630274255391</v>
      </c>
      <c r="L26" s="40">
        <f t="shared" si="7"/>
        <v>5455.7772757808507</v>
      </c>
      <c r="M26" s="40">
        <f t="shared" si="8"/>
        <v>7462.8529984745419</v>
      </c>
      <c r="N26" s="36">
        <v>0.15865742484081033</v>
      </c>
      <c r="O26" s="36">
        <v>1.2746592395151433</v>
      </c>
      <c r="P26" s="45">
        <v>308.39907037245138</v>
      </c>
    </row>
    <row r="27" spans="1:16" x14ac:dyDescent="0.2">
      <c r="A27" s="36">
        <v>2012</v>
      </c>
      <c r="B27" s="40">
        <v>46516138449.168633</v>
      </c>
      <c r="C27" s="40">
        <v>23023714465.276432</v>
      </c>
      <c r="D27" s="40">
        <f t="shared" si="4"/>
        <v>23492423983.8922</v>
      </c>
      <c r="E27" s="40">
        <f t="shared" si="0"/>
        <v>229942652243.60751</v>
      </c>
      <c r="F27" s="40">
        <f t="shared" si="9"/>
        <v>113812843136.80588</v>
      </c>
      <c r="G27" s="40">
        <f t="shared" si="10"/>
        <v>116129809106.80164</v>
      </c>
      <c r="H27" s="40">
        <f t="shared" si="1"/>
        <v>28621.068231470133</v>
      </c>
      <c r="I27" s="40">
        <f t="shared" si="5"/>
        <v>14166.337203004434</v>
      </c>
      <c r="J27" s="40">
        <f t="shared" si="6"/>
        <v>14454.731028465698</v>
      </c>
      <c r="K27" s="40">
        <f t="shared" si="2"/>
        <v>12738.227324903111</v>
      </c>
      <c r="L27" s="40">
        <f t="shared" si="7"/>
        <v>6304.9367058454309</v>
      </c>
      <c r="M27" s="40">
        <f t="shared" si="8"/>
        <v>6433.2906190576814</v>
      </c>
      <c r="N27" s="36">
        <v>0.20229451993920713</v>
      </c>
      <c r="O27" s="36">
        <v>1.6252411710483285</v>
      </c>
      <c r="P27" s="45">
        <v>365.16963673768038</v>
      </c>
    </row>
    <row r="28" spans="1:16" x14ac:dyDescent="0.2">
      <c r="A28" s="36">
        <v>2013</v>
      </c>
      <c r="B28" s="40">
        <v>57643128792.283752</v>
      </c>
      <c r="C28" s="40">
        <v>32320912387.544518</v>
      </c>
      <c r="D28" s="40">
        <f t="shared" si="4"/>
        <v>25322216404.739235</v>
      </c>
      <c r="E28" s="40">
        <f t="shared" si="0"/>
        <v>229855299275.85052</v>
      </c>
      <c r="F28" s="40">
        <f t="shared" si="9"/>
        <v>128881501496.53346</v>
      </c>
      <c r="G28" s="40">
        <f t="shared" si="10"/>
        <v>100973797779.31706</v>
      </c>
      <c r="H28" s="40">
        <f t="shared" si="1"/>
        <v>28610.195367188539</v>
      </c>
      <c r="I28" s="40">
        <f t="shared" si="5"/>
        <v>16041.940075557042</v>
      </c>
      <c r="J28" s="40">
        <f t="shared" si="6"/>
        <v>12568.255291631494</v>
      </c>
      <c r="K28" s="40">
        <f t="shared" si="2"/>
        <v>13119.246443314119</v>
      </c>
      <c r="L28" s="40">
        <f t="shared" si="7"/>
        <v>7356.0548111975804</v>
      </c>
      <c r="M28" s="40">
        <f t="shared" si="8"/>
        <v>5763.191632116539</v>
      </c>
      <c r="N28" s="36">
        <v>0.25078007326298768</v>
      </c>
      <c r="O28" s="36">
        <v>2.014775783684144</v>
      </c>
      <c r="P28" s="45">
        <v>439.37835180815637</v>
      </c>
    </row>
    <row r="29" spans="1:16" x14ac:dyDescent="0.2">
      <c r="A29" s="36">
        <v>2014</v>
      </c>
      <c r="B29" s="40">
        <v>87123853403.779678</v>
      </c>
      <c r="C29" s="40">
        <v>45831121694.548111</v>
      </c>
      <c r="D29" s="40">
        <f t="shared" si="4"/>
        <v>41292731709.231567</v>
      </c>
      <c r="E29" s="40">
        <f t="shared" si="0"/>
        <v>248457694113.0239</v>
      </c>
      <c r="F29" s="40">
        <f t="shared" si="9"/>
        <v>130700082353.64397</v>
      </c>
      <c r="G29" s="40">
        <f t="shared" si="10"/>
        <v>117757611759.37993</v>
      </c>
      <c r="H29" s="40">
        <f t="shared" si="1"/>
        <v>30925.644052800057</v>
      </c>
      <c r="I29" s="40">
        <f t="shared" si="5"/>
        <v>16268.299675604896</v>
      </c>
      <c r="J29" s="40">
        <f t="shared" si="6"/>
        <v>14657.344377195161</v>
      </c>
      <c r="K29" s="40">
        <f t="shared" si="2"/>
        <v>13782.196952521455</v>
      </c>
      <c r="L29" s="40">
        <f t="shared" si="7"/>
        <v>7250.0643746989963</v>
      </c>
      <c r="M29" s="40">
        <f t="shared" si="8"/>
        <v>6532.1325778224591</v>
      </c>
      <c r="N29" s="36">
        <v>0.3506587055587293</v>
      </c>
      <c r="O29" s="36">
        <v>2.8172041705916016</v>
      </c>
      <c r="P29" s="45">
        <v>632.14778967325924</v>
      </c>
    </row>
    <row r="30" spans="1:16" x14ac:dyDescent="0.2">
      <c r="A30" s="36">
        <v>2015</v>
      </c>
      <c r="B30" s="40">
        <v>110177161965.29912</v>
      </c>
      <c r="C30" s="40">
        <v>59302586318.881668</v>
      </c>
      <c r="D30" s="40">
        <f t="shared" si="4"/>
        <v>50874575646.41745</v>
      </c>
      <c r="E30" s="40">
        <f t="shared" si="0"/>
        <v>249765091025.73676</v>
      </c>
      <c r="F30" s="40">
        <f t="shared" si="9"/>
        <v>134435445656.71532</v>
      </c>
      <c r="G30" s="40">
        <f t="shared" si="10"/>
        <v>115329645369.02144</v>
      </c>
      <c r="H30" s="40">
        <f t="shared" si="1"/>
        <v>31088.376350959014</v>
      </c>
      <c r="I30" s="40">
        <f t="shared" si="5"/>
        <v>16733.2420728652</v>
      </c>
      <c r="J30" s="40">
        <f t="shared" si="6"/>
        <v>14355.134278093818</v>
      </c>
      <c r="K30" s="40">
        <f t="shared" si="2"/>
        <v>14538.016542899051</v>
      </c>
      <c r="L30" s="40">
        <f t="shared" si="7"/>
        <v>7825.051631046158</v>
      </c>
      <c r="M30" s="40">
        <f t="shared" si="8"/>
        <v>6712.9649118528932</v>
      </c>
      <c r="N30" s="36">
        <v>0.44112314300138139</v>
      </c>
      <c r="O30" s="36">
        <v>3.5439985903895677</v>
      </c>
      <c r="P30" s="45">
        <v>757.85552754178184</v>
      </c>
    </row>
    <row r="31" spans="1:16" x14ac:dyDescent="0.2">
      <c r="A31" s="36">
        <v>2016</v>
      </c>
      <c r="B31" s="40">
        <v>154678478939.93173</v>
      </c>
      <c r="C31" s="40">
        <v>69409780995.957413</v>
      </c>
      <c r="D31" s="40">
        <f t="shared" si="4"/>
        <v>85268697943.974319</v>
      </c>
      <c r="E31" s="40">
        <f t="shared" si="0"/>
        <v>255080932709.64093</v>
      </c>
      <c r="F31" s="40">
        <f t="shared" si="9"/>
        <v>114463962905.24928</v>
      </c>
      <c r="G31" s="40">
        <f t="shared" si="10"/>
        <v>140616969804.39166</v>
      </c>
      <c r="H31" s="40">
        <f t="shared" si="1"/>
        <v>31750.041622965738</v>
      </c>
      <c r="I31" s="40">
        <f t="shared" si="5"/>
        <v>14247.382381607204</v>
      </c>
      <c r="J31" s="40">
        <f t="shared" si="6"/>
        <v>17502.659241358535</v>
      </c>
      <c r="K31" s="40">
        <f t="shared" si="2"/>
        <v>14184.534942458549</v>
      </c>
      <c r="L31" s="40">
        <f t="shared" si="7"/>
        <v>6365.1095526216959</v>
      </c>
      <c r="M31" s="40">
        <f t="shared" si="8"/>
        <v>7819.4253898368543</v>
      </c>
      <c r="N31" s="36">
        <v>0.60638981242867929</v>
      </c>
      <c r="O31" s="36">
        <v>4.8717567295423079</v>
      </c>
      <c r="P31" s="45">
        <v>1090.4726842818995</v>
      </c>
    </row>
    <row r="32" spans="1:16" x14ac:dyDescent="0.2">
      <c r="A32" s="36">
        <v>2017</v>
      </c>
      <c r="B32" s="40">
        <v>194101069653.59711</v>
      </c>
      <c r="C32" s="40">
        <v>97705741178.082596</v>
      </c>
      <c r="D32" s="40">
        <f t="shared" si="4"/>
        <v>96395328475.514511</v>
      </c>
      <c r="E32" s="40">
        <f>B32/$N32</f>
        <v>259369163390.27658</v>
      </c>
      <c r="F32" s="40">
        <f t="shared" si="9"/>
        <v>130560106613.59351</v>
      </c>
      <c r="G32" s="40">
        <f t="shared" si="10"/>
        <v>128809056776.68306</v>
      </c>
      <c r="H32" s="40">
        <f t="shared" si="1"/>
        <v>32283.799678312203</v>
      </c>
      <c r="I32" s="40">
        <f t="shared" si="5"/>
        <v>16250.876830527463</v>
      </c>
      <c r="J32" s="40">
        <f t="shared" si="6"/>
        <v>16032.922847784743</v>
      </c>
      <c r="K32" s="40">
        <f t="shared" si="2"/>
        <v>14419.517563636089</v>
      </c>
      <c r="L32" s="40">
        <f t="shared" si="7"/>
        <v>7258.4332147153327</v>
      </c>
      <c r="M32" s="40">
        <f t="shared" si="8"/>
        <v>7161.0843489207537</v>
      </c>
      <c r="N32" s="36">
        <v>0.74835831336484049</v>
      </c>
      <c r="O32" s="36">
        <v>6.0123365770972566</v>
      </c>
      <c r="P32" s="45">
        <v>1346.0996097615055</v>
      </c>
    </row>
    <row r="33" spans="16:16" x14ac:dyDescent="0.2">
      <c r="P33" s="45">
        <v>2201.2475486114404</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0"/>
  <sheetViews>
    <sheetView workbookViewId="0">
      <selection activeCell="A3" sqref="A3"/>
    </sheetView>
  </sheetViews>
  <sheetFormatPr baseColWidth="10" defaultRowHeight="12.75" x14ac:dyDescent="0.2"/>
  <cols>
    <col min="10" max="10" width="11.42578125" style="58"/>
    <col min="29" max="29" width="10.85546875" style="37"/>
    <col min="38" max="38" width="10.85546875" style="37"/>
    <col min="47" max="47" width="10.85546875" style="37"/>
  </cols>
  <sheetData>
    <row r="1" spans="1:63" s="12" customFormat="1" ht="11.25" x14ac:dyDescent="0.2">
      <c r="A1" s="12" t="s">
        <v>276</v>
      </c>
    </row>
    <row r="2" spans="1:63" s="12" customFormat="1" ht="11.25" x14ac:dyDescent="0.2">
      <c r="A2" s="88" t="s">
        <v>738</v>
      </c>
    </row>
    <row r="3" spans="1:63" s="12" customFormat="1" ht="11.25" x14ac:dyDescent="0.2"/>
    <row r="4" spans="1:63" s="12" customFormat="1" ht="11.25" x14ac:dyDescent="0.2">
      <c r="B4" s="12" t="s">
        <v>269</v>
      </c>
      <c r="C4" s="12" t="s">
        <v>269</v>
      </c>
      <c r="D4" s="12" t="s">
        <v>269</v>
      </c>
      <c r="E4" s="12" t="s">
        <v>269</v>
      </c>
      <c r="F4" s="12" t="s">
        <v>269</v>
      </c>
      <c r="G4" s="12" t="s">
        <v>269</v>
      </c>
      <c r="H4" s="12" t="s">
        <v>269</v>
      </c>
      <c r="I4" s="12" t="s">
        <v>269</v>
      </c>
      <c r="K4" s="12" t="s">
        <v>699</v>
      </c>
      <c r="L4" s="12" t="s">
        <v>269</v>
      </c>
      <c r="M4" s="12" t="s">
        <v>269</v>
      </c>
      <c r="N4" s="12" t="s">
        <v>269</v>
      </c>
      <c r="O4" s="12" t="s">
        <v>269</v>
      </c>
      <c r="P4" s="12" t="s">
        <v>269</v>
      </c>
      <c r="Q4" s="12" t="s">
        <v>269</v>
      </c>
      <c r="R4" s="12" t="s">
        <v>269</v>
      </c>
      <c r="S4" s="12" t="s">
        <v>269</v>
      </c>
      <c r="U4" s="12" t="s">
        <v>270</v>
      </c>
      <c r="V4" s="12" t="s">
        <v>270</v>
      </c>
      <c r="W4" s="12" t="s">
        <v>270</v>
      </c>
      <c r="X4" s="12" t="s">
        <v>270</v>
      </c>
      <c r="Y4" s="12" t="s">
        <v>270</v>
      </c>
      <c r="Z4" s="12" t="s">
        <v>270</v>
      </c>
      <c r="AA4" s="12" t="s">
        <v>270</v>
      </c>
      <c r="AB4" s="12" t="s">
        <v>270</v>
      </c>
      <c r="AD4" s="47" t="s">
        <v>271</v>
      </c>
      <c r="AE4" s="47" t="s">
        <v>271</v>
      </c>
      <c r="AF4" s="47" t="s">
        <v>271</v>
      </c>
      <c r="AG4" s="47" t="s">
        <v>271</v>
      </c>
      <c r="AH4" s="47" t="s">
        <v>271</v>
      </c>
      <c r="AI4" s="47" t="s">
        <v>271</v>
      </c>
      <c r="AJ4" s="47" t="s">
        <v>271</v>
      </c>
      <c r="AK4" s="47" t="s">
        <v>271</v>
      </c>
      <c r="AL4" s="47"/>
      <c r="AM4" s="12" t="s">
        <v>274</v>
      </c>
      <c r="AN4" s="12" t="s">
        <v>274</v>
      </c>
      <c r="AO4" s="12" t="s">
        <v>274</v>
      </c>
      <c r="AP4" s="12" t="s">
        <v>274</v>
      </c>
      <c r="AQ4" s="12" t="s">
        <v>274</v>
      </c>
      <c r="AR4" s="12" t="s">
        <v>274</v>
      </c>
      <c r="AS4" s="12" t="s">
        <v>274</v>
      </c>
      <c r="AT4" s="12" t="s">
        <v>274</v>
      </c>
      <c r="AV4" s="12" t="s">
        <v>275</v>
      </c>
      <c r="AW4" s="12" t="s">
        <v>275</v>
      </c>
      <c r="AX4" s="12" t="s">
        <v>275</v>
      </c>
      <c r="AY4" s="12" t="s">
        <v>275</v>
      </c>
      <c r="AZ4" s="12" t="s">
        <v>275</v>
      </c>
      <c r="BA4" s="12" t="s">
        <v>275</v>
      </c>
      <c r="BB4" s="12" t="s">
        <v>275</v>
      </c>
      <c r="BC4" s="12" t="s">
        <v>275</v>
      </c>
      <c r="BE4" s="12" t="s">
        <v>275</v>
      </c>
      <c r="BF4" s="12" t="s">
        <v>275</v>
      </c>
      <c r="BG4" s="12" t="s">
        <v>275</v>
      </c>
      <c r="BH4" s="12" t="s">
        <v>275</v>
      </c>
      <c r="BI4" s="12" t="s">
        <v>275</v>
      </c>
      <c r="BJ4" s="12" t="s">
        <v>275</v>
      </c>
      <c r="BK4" s="12" t="s">
        <v>275</v>
      </c>
    </row>
    <row r="5" spans="1:63" s="47" customFormat="1" ht="11.25" x14ac:dyDescent="0.2">
      <c r="B5" s="47" t="s">
        <v>183</v>
      </c>
      <c r="C5" s="47" t="s">
        <v>262</v>
      </c>
      <c r="D5" s="47" t="s">
        <v>263</v>
      </c>
      <c r="E5" s="47" t="s">
        <v>264</v>
      </c>
      <c r="F5" s="47" t="s">
        <v>265</v>
      </c>
      <c r="G5" s="47" t="s">
        <v>266</v>
      </c>
      <c r="H5" s="47" t="s">
        <v>267</v>
      </c>
      <c r="I5" s="47" t="s">
        <v>268</v>
      </c>
      <c r="L5" s="47" t="s">
        <v>183</v>
      </c>
      <c r="M5" s="47" t="s">
        <v>262</v>
      </c>
      <c r="N5" s="47" t="s">
        <v>263</v>
      </c>
      <c r="O5" s="47" t="s">
        <v>264</v>
      </c>
      <c r="P5" s="47" t="s">
        <v>265</v>
      </c>
      <c r="Q5" s="47" t="s">
        <v>266</v>
      </c>
      <c r="R5" s="47" t="s">
        <v>267</v>
      </c>
      <c r="S5" s="47" t="s">
        <v>268</v>
      </c>
      <c r="U5" s="47" t="s">
        <v>183</v>
      </c>
      <c r="V5" s="47" t="s">
        <v>262</v>
      </c>
      <c r="W5" s="47" t="s">
        <v>263</v>
      </c>
      <c r="X5" s="47" t="s">
        <v>264</v>
      </c>
      <c r="Y5" s="47" t="s">
        <v>265</v>
      </c>
      <c r="Z5" s="47" t="s">
        <v>266</v>
      </c>
      <c r="AA5" s="47" t="s">
        <v>267</v>
      </c>
      <c r="AB5" s="47" t="s">
        <v>268</v>
      </c>
      <c r="AD5" s="47" t="s">
        <v>183</v>
      </c>
      <c r="AE5" s="47" t="s">
        <v>262</v>
      </c>
      <c r="AF5" s="47" t="s">
        <v>263</v>
      </c>
      <c r="AG5" s="47" t="s">
        <v>264</v>
      </c>
      <c r="AH5" s="47" t="s">
        <v>265</v>
      </c>
      <c r="AI5" s="47" t="s">
        <v>266</v>
      </c>
      <c r="AJ5" s="47" t="s">
        <v>267</v>
      </c>
      <c r="AK5" s="47" t="s">
        <v>268</v>
      </c>
      <c r="AM5" s="47" t="s">
        <v>183</v>
      </c>
      <c r="AN5" s="47" t="s">
        <v>262</v>
      </c>
      <c r="AO5" s="47" t="s">
        <v>263</v>
      </c>
      <c r="AP5" s="47" t="s">
        <v>264</v>
      </c>
      <c r="AQ5" s="47" t="s">
        <v>265</v>
      </c>
      <c r="AR5" s="47" t="s">
        <v>266</v>
      </c>
      <c r="AS5" s="47" t="s">
        <v>267</v>
      </c>
      <c r="AT5" s="47" t="s">
        <v>268</v>
      </c>
      <c r="AU5" s="46"/>
      <c r="AV5" s="46" t="s">
        <v>183</v>
      </c>
      <c r="AW5" s="47" t="s">
        <v>262</v>
      </c>
      <c r="AX5" s="47" t="s">
        <v>263</v>
      </c>
      <c r="AY5" s="47" t="s">
        <v>264</v>
      </c>
      <c r="AZ5" s="47" t="s">
        <v>265</v>
      </c>
      <c r="BB5" s="47" t="s">
        <v>267</v>
      </c>
      <c r="BC5" s="47" t="s">
        <v>268</v>
      </c>
      <c r="BE5" s="47" t="s">
        <v>183</v>
      </c>
      <c r="BF5" s="47" t="s">
        <v>262</v>
      </c>
      <c r="BG5" s="47" t="s">
        <v>263</v>
      </c>
      <c r="BH5" s="47" t="s">
        <v>264</v>
      </c>
      <c r="BI5" s="47" t="s">
        <v>265</v>
      </c>
      <c r="BJ5" s="47" t="s">
        <v>267</v>
      </c>
      <c r="BK5" s="47" t="s">
        <v>268</v>
      </c>
    </row>
    <row r="6" spans="1:63" s="47" customFormat="1" ht="11.25" x14ac:dyDescent="0.2">
      <c r="B6" s="47" t="s">
        <v>261</v>
      </c>
      <c r="C6" s="47" t="s">
        <v>261</v>
      </c>
      <c r="D6" s="47" t="s">
        <v>261</v>
      </c>
      <c r="E6" s="47" t="s">
        <v>261</v>
      </c>
      <c r="F6" s="47" t="s">
        <v>261</v>
      </c>
      <c r="G6" s="47" t="s">
        <v>261</v>
      </c>
      <c r="H6" s="47" t="s">
        <v>261</v>
      </c>
      <c r="I6" s="47" t="s">
        <v>261</v>
      </c>
      <c r="L6" s="47" t="s">
        <v>259</v>
      </c>
      <c r="M6" s="47" t="s">
        <v>259</v>
      </c>
      <c r="N6" s="47" t="s">
        <v>259</v>
      </c>
      <c r="O6" s="47" t="s">
        <v>259</v>
      </c>
      <c r="P6" s="47" t="s">
        <v>259</v>
      </c>
      <c r="Q6" s="47" t="s">
        <v>259</v>
      </c>
      <c r="R6" s="47" t="s">
        <v>259</v>
      </c>
      <c r="S6" s="47" t="s">
        <v>259</v>
      </c>
      <c r="U6" s="47" t="s">
        <v>10</v>
      </c>
      <c r="V6" s="47" t="s">
        <v>10</v>
      </c>
      <c r="W6" s="47" t="s">
        <v>10</v>
      </c>
      <c r="X6" s="47" t="s">
        <v>10</v>
      </c>
      <c r="Y6" s="47" t="s">
        <v>10</v>
      </c>
      <c r="Z6" s="47" t="s">
        <v>10</v>
      </c>
      <c r="AA6" s="47" t="s">
        <v>10</v>
      </c>
      <c r="AB6" s="47" t="s">
        <v>10</v>
      </c>
      <c r="AD6" s="47" t="s">
        <v>272</v>
      </c>
      <c r="AE6" s="47" t="s">
        <v>272</v>
      </c>
      <c r="AF6" s="47" t="s">
        <v>272</v>
      </c>
      <c r="AG6" s="47" t="s">
        <v>272</v>
      </c>
      <c r="AH6" s="47" t="s">
        <v>272</v>
      </c>
      <c r="AI6" s="47" t="s">
        <v>272</v>
      </c>
      <c r="AJ6" s="47" t="s">
        <v>272</v>
      </c>
      <c r="AK6" s="47" t="s">
        <v>272</v>
      </c>
      <c r="AM6" s="47" t="s">
        <v>272</v>
      </c>
      <c r="AN6" s="47" t="s">
        <v>273</v>
      </c>
      <c r="AO6" s="47" t="s">
        <v>273</v>
      </c>
      <c r="AP6" s="47" t="s">
        <v>273</v>
      </c>
      <c r="AQ6" s="47" t="s">
        <v>273</v>
      </c>
      <c r="AR6" s="47" t="s">
        <v>273</v>
      </c>
      <c r="AS6" s="47" t="s">
        <v>273</v>
      </c>
      <c r="AT6" s="47" t="s">
        <v>273</v>
      </c>
      <c r="AV6" s="47" t="s">
        <v>272</v>
      </c>
      <c r="AW6" s="47" t="s">
        <v>272</v>
      </c>
      <c r="AX6" s="47" t="s">
        <v>272</v>
      </c>
      <c r="AY6" s="47" t="s">
        <v>272</v>
      </c>
      <c r="AZ6" s="47" t="s">
        <v>272</v>
      </c>
      <c r="BA6" s="47" t="s">
        <v>272</v>
      </c>
      <c r="BB6" s="47" t="s">
        <v>272</v>
      </c>
      <c r="BC6" s="47" t="s">
        <v>272</v>
      </c>
      <c r="BE6" s="47" t="s">
        <v>273</v>
      </c>
      <c r="BF6" s="47" t="s">
        <v>273</v>
      </c>
      <c r="BG6" s="47" t="s">
        <v>273</v>
      </c>
      <c r="BH6" s="47" t="s">
        <v>273</v>
      </c>
      <c r="BI6" s="47" t="s">
        <v>273</v>
      </c>
      <c r="BJ6" s="47" t="s">
        <v>273</v>
      </c>
      <c r="BK6" s="47" t="s">
        <v>273</v>
      </c>
    </row>
    <row r="7" spans="1:63" s="47" customFormat="1" ht="11.25" x14ac:dyDescent="0.2">
      <c r="A7" s="47">
        <v>1996</v>
      </c>
      <c r="B7" s="48">
        <v>44.073249999999987</v>
      </c>
      <c r="C7" s="48">
        <v>3.3920000000000021</v>
      </c>
      <c r="D7" s="48">
        <v>5.167249999999993</v>
      </c>
      <c r="E7" s="48">
        <v>5.0057499999999848</v>
      </c>
      <c r="F7" s="48">
        <v>6.8374999999999897</v>
      </c>
      <c r="G7" s="48">
        <v>17.393500000000017</v>
      </c>
      <c r="H7" s="48">
        <v>1.1492499999999999</v>
      </c>
      <c r="I7" s="48">
        <v>5.1280000000000001</v>
      </c>
      <c r="J7" s="48"/>
      <c r="K7" s="49">
        <f>D7/B7</f>
        <v>0.11724231818620126</v>
      </c>
      <c r="L7" s="48">
        <f t="shared" ref="L7:L29" si="0">B7/B$7*100</f>
        <v>100</v>
      </c>
      <c r="M7" s="48">
        <f t="shared" ref="M7:M29" si="1">C7/C$7*100</f>
        <v>100</v>
      </c>
      <c r="N7" s="48">
        <f t="shared" ref="N7:N29" si="2">D7/D$7*100</f>
        <v>100</v>
      </c>
      <c r="O7" s="48">
        <f t="shared" ref="O7:O29" si="3">E7/E$7*100</f>
        <v>100</v>
      </c>
      <c r="P7" s="48">
        <f t="shared" ref="P7:P29" si="4">F7/F$7*100</f>
        <v>100</v>
      </c>
      <c r="Q7" s="48">
        <f t="shared" ref="Q7:Q29" si="5">G7/G$7*100</f>
        <v>100</v>
      </c>
      <c r="R7" s="48">
        <f t="shared" ref="R7:R29" si="6">H7/H$7*100</f>
        <v>100</v>
      </c>
      <c r="S7" s="48">
        <f t="shared" ref="S7:S29" si="7">I7/I$7*100</f>
        <v>100</v>
      </c>
      <c r="T7" s="48"/>
      <c r="U7" s="49">
        <f>SUM(V7:AB7)</f>
        <v>1</v>
      </c>
      <c r="V7" s="49">
        <f t="shared" ref="V7:V29" si="8">C7/$B7</f>
        <v>7.6962783547843722E-2</v>
      </c>
      <c r="W7" s="49">
        <f t="shared" ref="W7:W29" si="9">D7/$B7</f>
        <v>0.11724231818620126</v>
      </c>
      <c r="X7" s="49">
        <f t="shared" ref="X7:X29" si="10">E7/$B7</f>
        <v>0.11357796395772915</v>
      </c>
      <c r="Y7" s="49">
        <f t="shared" ref="Y7:Y29" si="11">F7/$B7</f>
        <v>0.1551394553385555</v>
      </c>
      <c r="Z7" s="49">
        <f t="shared" ref="Z7:Z29" si="12">G7/$B7</f>
        <v>0.39464981593143283</v>
      </c>
      <c r="AA7" s="49">
        <f t="shared" ref="AA7:AA29" si="13">H7/$B7</f>
        <v>2.6075907721804046E-2</v>
      </c>
      <c r="AB7" s="49">
        <f t="shared" ref="AB7:AB29" si="14">I7/$B7</f>
        <v>0.11635175531643348</v>
      </c>
      <c r="AC7" s="49"/>
      <c r="AD7" s="47">
        <v>13856435722.942776</v>
      </c>
      <c r="AE7" s="47">
        <v>136017488.83027935</v>
      </c>
      <c r="AF7" s="47">
        <v>9556731798.1547642</v>
      </c>
      <c r="AG7" s="47">
        <v>455905267.65618801</v>
      </c>
      <c r="AH7" s="47">
        <v>539150310.6392591</v>
      </c>
      <c r="AJ7" s="47">
        <v>390434273.45915264</v>
      </c>
      <c r="AK7" s="47">
        <v>306640832.1173321</v>
      </c>
      <c r="AM7" s="47">
        <f t="shared" ref="AM7:AM28" si="15">AD7/AD$7*100</f>
        <v>100</v>
      </c>
      <c r="AN7" s="47">
        <f t="shared" ref="AN7:AN28" si="16">AE7/AE$7*100</f>
        <v>100</v>
      </c>
      <c r="AO7" s="47">
        <f t="shared" ref="AO7:AO28" si="17">AF7/AF$7*100</f>
        <v>100</v>
      </c>
      <c r="AP7" s="47">
        <f t="shared" ref="AP7:AP28" si="18">AG7/AG$7*100</f>
        <v>100</v>
      </c>
      <c r="AQ7" s="47">
        <f t="shared" ref="AQ7:AQ28" si="19">AH7/AH$7*100</f>
        <v>100</v>
      </c>
      <c r="AS7" s="47">
        <f t="shared" ref="AS7:AS22" si="20">AJ7/AJ$7*100</f>
        <v>100</v>
      </c>
      <c r="AT7" s="47">
        <f t="shared" ref="AT7:AT22" si="21">AK7/AK$7*100</f>
        <v>100</v>
      </c>
      <c r="AV7" s="47">
        <f t="shared" ref="AV7:AV29" si="22">AD7/(B7*1000)</f>
        <v>314395.5964886361</v>
      </c>
      <c r="AW7" s="47">
        <f t="shared" ref="AW7:AW29" si="23">AE7/(C7*1000)</f>
        <v>40099.495527794592</v>
      </c>
      <c r="AX7" s="47">
        <f t="shared" ref="AX7:AX29" si="24">AF7/(D7*1000)</f>
        <v>1849481.2130542896</v>
      </c>
      <c r="AY7" s="47">
        <f t="shared" ref="AY7:AY29" si="25">AG7/(E7*1000)</f>
        <v>91076.31576810457</v>
      </c>
      <c r="AZ7" s="47">
        <f t="shared" ref="AZ7:AZ29" si="26">AH7/(F7*1000)</f>
        <v>78851.964992944777</v>
      </c>
      <c r="BB7" s="47">
        <f t="shared" ref="BB7:BB29" si="27">AJ7/(H7*1000)</f>
        <v>339729.62667753117</v>
      </c>
      <c r="BC7" s="47">
        <f t="shared" ref="BC7:BC29" si="28">AK7/(I7*1000)</f>
        <v>59797.354157046044</v>
      </c>
      <c r="BE7" s="48">
        <f>AV7/AV$7*100</f>
        <v>100</v>
      </c>
      <c r="BF7" s="48">
        <f>AW7/AW$7*100</f>
        <v>100</v>
      </c>
      <c r="BG7" s="48">
        <f>AX7/AX$7*100</f>
        <v>100</v>
      </c>
      <c r="BH7" s="48">
        <f>AY7/AY$7*100</f>
        <v>100</v>
      </c>
      <c r="BI7" s="48">
        <f>AZ7/AZ$7*100</f>
        <v>100</v>
      </c>
      <c r="BJ7" s="48">
        <f>BB7/BB$7*100</f>
        <v>100</v>
      </c>
      <c r="BK7" s="48">
        <f>BC7/BC$7*100</f>
        <v>100</v>
      </c>
    </row>
    <row r="8" spans="1:63" s="47" customFormat="1" ht="11.25" x14ac:dyDescent="0.2">
      <c r="A8" s="47">
        <v>1997</v>
      </c>
      <c r="B8" s="48">
        <v>47.191500000000012</v>
      </c>
      <c r="C8" s="48">
        <v>3.7722500000000005</v>
      </c>
      <c r="D8" s="48">
        <v>5.6967499999999944</v>
      </c>
      <c r="E8" s="48">
        <v>5.2295000000000087</v>
      </c>
      <c r="F8" s="48">
        <v>7.3815000000000071</v>
      </c>
      <c r="G8" s="48">
        <v>18.716999999999999</v>
      </c>
      <c r="H8" s="48">
        <v>1.1144999999999994</v>
      </c>
      <c r="I8" s="48">
        <v>5.28</v>
      </c>
      <c r="J8" s="48"/>
      <c r="K8" s="49">
        <f t="shared" ref="K8:K29" si="29">D8/B8</f>
        <v>0.1207155949694329</v>
      </c>
      <c r="L8" s="48">
        <f t="shared" si="0"/>
        <v>107.07515329593353</v>
      </c>
      <c r="M8" s="48">
        <f t="shared" si="1"/>
        <v>111.21020047169804</v>
      </c>
      <c r="N8" s="48">
        <f t="shared" si="2"/>
        <v>110.24723015143456</v>
      </c>
      <c r="O8" s="48">
        <f t="shared" si="3"/>
        <v>104.46985966138989</v>
      </c>
      <c r="P8" s="48">
        <f t="shared" si="4"/>
        <v>107.95612431444268</v>
      </c>
      <c r="Q8" s="48">
        <f t="shared" si="5"/>
        <v>107.60916434300158</v>
      </c>
      <c r="R8" s="48">
        <f t="shared" si="6"/>
        <v>96.976288884054767</v>
      </c>
      <c r="S8" s="48">
        <f t="shared" si="7"/>
        <v>102.96411856474259</v>
      </c>
      <c r="T8" s="48"/>
      <c r="U8" s="49">
        <f t="shared" ref="U8:U29" si="30">SUM(V8:AB8)</f>
        <v>1</v>
      </c>
      <c r="V8" s="49">
        <f t="shared" si="8"/>
        <v>7.9934945911869712E-2</v>
      </c>
      <c r="W8" s="49">
        <f t="shared" si="9"/>
        <v>0.1207155949694329</v>
      </c>
      <c r="X8" s="49">
        <f t="shared" si="10"/>
        <v>0.11081444751703183</v>
      </c>
      <c r="Y8" s="49">
        <f t="shared" si="11"/>
        <v>0.15641587997838605</v>
      </c>
      <c r="Z8" s="49">
        <f t="shared" si="12"/>
        <v>0.39661803502749421</v>
      </c>
      <c r="AA8" s="49">
        <f t="shared" si="13"/>
        <v>2.3616541114395581E-2</v>
      </c>
      <c r="AB8" s="49">
        <f t="shared" si="14"/>
        <v>0.11188455548138963</v>
      </c>
      <c r="AC8" s="49"/>
      <c r="AD8" s="47">
        <v>14643156912.183413</v>
      </c>
      <c r="AE8" s="47">
        <v>136220206.0845437</v>
      </c>
      <c r="AF8" s="47">
        <v>10155271836.771721</v>
      </c>
      <c r="AG8" s="47">
        <v>581248191.41560328</v>
      </c>
      <c r="AH8" s="47">
        <v>554659731.65996611</v>
      </c>
      <c r="AJ8" s="47">
        <v>417710155.16201478</v>
      </c>
      <c r="AK8" s="47">
        <v>247675387.43397141</v>
      </c>
      <c r="AM8" s="47">
        <f t="shared" si="15"/>
        <v>105.67765913955797</v>
      </c>
      <c r="AN8" s="47">
        <f t="shared" si="16"/>
        <v>100.14903763920925</v>
      </c>
      <c r="AO8" s="47">
        <f t="shared" si="17"/>
        <v>106.26302015436411</v>
      </c>
      <c r="AP8" s="47">
        <f t="shared" si="18"/>
        <v>127.4931948919573</v>
      </c>
      <c r="AQ8" s="47">
        <f t="shared" si="19"/>
        <v>102.8766413956653</v>
      </c>
      <c r="AS8" s="47">
        <f t="shared" si="20"/>
        <v>106.98603671783331</v>
      </c>
      <c r="AT8" s="47">
        <f t="shared" si="21"/>
        <v>80.770517652131105</v>
      </c>
      <c r="AV8" s="47">
        <f t="shared" si="22"/>
        <v>310292.25415982556</v>
      </c>
      <c r="AW8" s="47">
        <f t="shared" si="23"/>
        <v>36111.128924261036</v>
      </c>
      <c r="AX8" s="47">
        <f t="shared" si="24"/>
        <v>1782643.057317195</v>
      </c>
      <c r="AY8" s="47">
        <f t="shared" si="25"/>
        <v>111147.94749318334</v>
      </c>
      <c r="AZ8" s="47">
        <f t="shared" si="26"/>
        <v>75141.872473069918</v>
      </c>
      <c r="BB8" s="47">
        <f t="shared" si="27"/>
        <v>374796.01180979365</v>
      </c>
      <c r="BC8" s="47">
        <f t="shared" si="28"/>
        <v>46908.217317040042</v>
      </c>
      <c r="BE8" s="48">
        <f t="shared" ref="BE8:BE29" si="31">AV8/AV$7*100</f>
        <v>98.694847391426848</v>
      </c>
      <c r="BF8" s="48">
        <f t="shared" ref="BF8:BI29" si="32">AW8/AW$7*100</f>
        <v>90.053823493193192</v>
      </c>
      <c r="BG8" s="48">
        <f t="shared" si="32"/>
        <v>96.3861132913745</v>
      </c>
      <c r="BH8" s="48">
        <f t="shared" si="32"/>
        <v>122.03825611060562</v>
      </c>
      <c r="BI8" s="48">
        <f t="shared" si="32"/>
        <v>95.294863583669965</v>
      </c>
      <c r="BJ8" s="48">
        <f t="shared" ref="BJ8:BK29" si="33">BB8/BB$7*100</f>
        <v>110.32185078328398</v>
      </c>
      <c r="BK8" s="48">
        <f t="shared" si="33"/>
        <v>78.445305780327317</v>
      </c>
    </row>
    <row r="9" spans="1:63" s="47" customFormat="1" ht="11.25" x14ac:dyDescent="0.2">
      <c r="A9" s="47">
        <v>1998</v>
      </c>
      <c r="B9" s="48">
        <v>57.970499999999973</v>
      </c>
      <c r="C9" s="48">
        <v>4.6369999999999987</v>
      </c>
      <c r="D9" s="48">
        <v>5.5587499999999999</v>
      </c>
      <c r="E9" s="48">
        <v>7.1447499999999957</v>
      </c>
      <c r="F9" s="48">
        <v>9.1995000000000058</v>
      </c>
      <c r="G9" s="48">
        <v>22.393749999999976</v>
      </c>
      <c r="H9" s="48">
        <v>1.1927499999999998</v>
      </c>
      <c r="I9" s="48">
        <v>7.8440000000000003</v>
      </c>
      <c r="J9" s="48"/>
      <c r="K9" s="49">
        <f t="shared" si="29"/>
        <v>9.5889288517435639E-2</v>
      </c>
      <c r="L9" s="48">
        <f t="shared" si="0"/>
        <v>131.53216520224851</v>
      </c>
      <c r="M9" s="48">
        <f t="shared" si="1"/>
        <v>136.70400943396214</v>
      </c>
      <c r="N9" s="48">
        <f t="shared" si="2"/>
        <v>107.5765639363299</v>
      </c>
      <c r="O9" s="48">
        <f t="shared" si="3"/>
        <v>142.73085951156204</v>
      </c>
      <c r="P9" s="48">
        <f t="shared" si="4"/>
        <v>134.54478976234032</v>
      </c>
      <c r="Q9" s="48">
        <f t="shared" si="5"/>
        <v>128.74780808922847</v>
      </c>
      <c r="R9" s="48">
        <f t="shared" si="6"/>
        <v>103.78507722427671</v>
      </c>
      <c r="S9" s="48">
        <f t="shared" si="7"/>
        <v>152.96411856474259</v>
      </c>
      <c r="T9" s="48"/>
      <c r="U9" s="49">
        <f t="shared" si="30"/>
        <v>1</v>
      </c>
      <c r="V9" s="49">
        <f t="shared" si="8"/>
        <v>7.9988959902019138E-2</v>
      </c>
      <c r="W9" s="49">
        <f t="shared" si="9"/>
        <v>9.5889288517435639E-2</v>
      </c>
      <c r="X9" s="49">
        <f t="shared" si="10"/>
        <v>0.123248031326278</v>
      </c>
      <c r="Y9" s="49">
        <f t="shared" si="11"/>
        <v>0.15869278339845283</v>
      </c>
      <c r="Z9" s="49">
        <f t="shared" si="12"/>
        <v>0.38629561587359063</v>
      </c>
      <c r="AA9" s="49">
        <f t="shared" si="13"/>
        <v>2.0575120104190929E-2</v>
      </c>
      <c r="AB9" s="49">
        <f t="shared" si="14"/>
        <v>0.13531020087803286</v>
      </c>
      <c r="AC9" s="49"/>
      <c r="AD9" s="47">
        <v>15154616830.008657</v>
      </c>
      <c r="AE9" s="47">
        <v>143400900.77797484</v>
      </c>
      <c r="AF9" s="47">
        <v>10365809818.676594</v>
      </c>
      <c r="AG9" s="47">
        <v>690447964.47823632</v>
      </c>
      <c r="AH9" s="47">
        <v>557632212.86484945</v>
      </c>
      <c r="AJ9" s="47">
        <v>365843276.78026271</v>
      </c>
      <c r="AK9" s="47">
        <v>375153229.7474457</v>
      </c>
      <c r="AM9" s="47">
        <f t="shared" si="15"/>
        <v>109.36879535995263</v>
      </c>
      <c r="AN9" s="47">
        <f t="shared" si="16"/>
        <v>105.42828132704936</v>
      </c>
      <c r="AO9" s="47">
        <f t="shared" si="17"/>
        <v>108.46605343343472</v>
      </c>
      <c r="AP9" s="47">
        <f t="shared" si="18"/>
        <v>151.44548954826379</v>
      </c>
      <c r="AQ9" s="47">
        <f t="shared" si="19"/>
        <v>103.4279683904247</v>
      </c>
      <c r="AS9" s="47">
        <f t="shared" si="20"/>
        <v>93.701629608225815</v>
      </c>
      <c r="AT9" s="47">
        <f t="shared" si="21"/>
        <v>122.34288146071108</v>
      </c>
      <c r="AV9" s="47">
        <f t="shared" si="22"/>
        <v>261419.46041536066</v>
      </c>
      <c r="AW9" s="47">
        <f t="shared" si="23"/>
        <v>30925.361392705385</v>
      </c>
      <c r="AX9" s="47">
        <f t="shared" si="24"/>
        <v>1864773.5225862998</v>
      </c>
      <c r="AY9" s="47">
        <f t="shared" si="25"/>
        <v>96637.106193811793</v>
      </c>
      <c r="AZ9" s="47">
        <f t="shared" si="26"/>
        <v>60615.491370710268</v>
      </c>
      <c r="BB9" s="47">
        <f t="shared" si="27"/>
        <v>306722.51249655231</v>
      </c>
      <c r="BC9" s="47">
        <f t="shared" si="28"/>
        <v>47826.775847456105</v>
      </c>
      <c r="BE9" s="48">
        <f t="shared" si="31"/>
        <v>83.149847941591545</v>
      </c>
      <c r="BF9" s="48">
        <f t="shared" si="32"/>
        <v>77.121572193519881</v>
      </c>
      <c r="BG9" s="48">
        <f t="shared" si="32"/>
        <v>100.82684319386819</v>
      </c>
      <c r="BH9" s="48">
        <f t="shared" si="32"/>
        <v>106.10563830871894</v>
      </c>
      <c r="BI9" s="48">
        <f t="shared" si="32"/>
        <v>76.872518492257996</v>
      </c>
      <c r="BJ9" s="48">
        <f t="shared" si="33"/>
        <v>90.284299163490687</v>
      </c>
      <c r="BK9" s="48">
        <f t="shared" si="33"/>
        <v>79.981424799914123</v>
      </c>
    </row>
    <row r="10" spans="1:63" s="47" customFormat="1" ht="11.25" x14ac:dyDescent="0.2">
      <c r="A10" s="47">
        <v>1999</v>
      </c>
      <c r="B10" s="48">
        <v>57.717249999999879</v>
      </c>
      <c r="C10" s="48">
        <v>4.5372500000000002</v>
      </c>
      <c r="D10" s="48">
        <v>5.4852500000000024</v>
      </c>
      <c r="E10" s="48">
        <v>7.0877499999999785</v>
      </c>
      <c r="F10" s="48">
        <v>9.3572500000000112</v>
      </c>
      <c r="G10" s="48">
        <v>22.219499999999883</v>
      </c>
      <c r="H10" s="48">
        <v>1.2340000000000002</v>
      </c>
      <c r="I10" s="48">
        <v>7.7962500000000059</v>
      </c>
      <c r="J10" s="48"/>
      <c r="K10" s="49">
        <f t="shared" si="29"/>
        <v>9.5036579185599004E-2</v>
      </c>
      <c r="L10" s="48">
        <f t="shared" si="0"/>
        <v>130.95755361812414</v>
      </c>
      <c r="M10" s="48">
        <f t="shared" si="1"/>
        <v>133.76326650943389</v>
      </c>
      <c r="N10" s="48">
        <f t="shared" si="2"/>
        <v>106.15414388698071</v>
      </c>
      <c r="O10" s="48">
        <f t="shared" si="3"/>
        <v>141.59216900564351</v>
      </c>
      <c r="P10" s="48">
        <f t="shared" si="4"/>
        <v>136.85191956124351</v>
      </c>
      <c r="Q10" s="48">
        <f t="shared" si="5"/>
        <v>127.74599706786938</v>
      </c>
      <c r="R10" s="48">
        <f t="shared" si="6"/>
        <v>107.37437459212533</v>
      </c>
      <c r="S10" s="48">
        <f t="shared" si="7"/>
        <v>152.03295631825284</v>
      </c>
      <c r="T10" s="48"/>
      <c r="U10" s="49">
        <f t="shared" si="30"/>
        <v>0.99999999999999989</v>
      </c>
      <c r="V10" s="49">
        <f t="shared" si="8"/>
        <v>7.8611680216919722E-2</v>
      </c>
      <c r="W10" s="49">
        <f t="shared" si="9"/>
        <v>9.5036579185599004E-2</v>
      </c>
      <c r="X10" s="49">
        <f t="shared" si="10"/>
        <v>0.12280124226292821</v>
      </c>
      <c r="Y10" s="49">
        <f t="shared" si="11"/>
        <v>0.16212224248383336</v>
      </c>
      <c r="Z10" s="49">
        <f t="shared" si="12"/>
        <v>0.38497156396051319</v>
      </c>
      <c r="AA10" s="49">
        <f t="shared" si="13"/>
        <v>2.1380090007753361E-2</v>
      </c>
      <c r="AB10" s="49">
        <f t="shared" si="14"/>
        <v>0.13507660188245321</v>
      </c>
      <c r="AC10" s="49"/>
      <c r="AD10" s="47">
        <v>14866959723.640808</v>
      </c>
      <c r="AE10" s="47">
        <v>139478626.07841647</v>
      </c>
      <c r="AF10" s="47">
        <v>10316116478.880987</v>
      </c>
      <c r="AG10" s="47">
        <v>540103520.25890565</v>
      </c>
      <c r="AH10" s="47">
        <v>515762726.44165474</v>
      </c>
      <c r="AJ10" s="47">
        <v>349667910.48188275</v>
      </c>
      <c r="AK10" s="47">
        <v>307708796.66265059</v>
      </c>
      <c r="AM10" s="47">
        <f t="shared" si="15"/>
        <v>107.29281339662882</v>
      </c>
      <c r="AN10" s="47">
        <f t="shared" si="16"/>
        <v>102.54462663434103</v>
      </c>
      <c r="AO10" s="47">
        <f t="shared" si="17"/>
        <v>107.94607086151404</v>
      </c>
      <c r="AP10" s="47">
        <f t="shared" si="18"/>
        <v>118.46836581546457</v>
      </c>
      <c r="AQ10" s="47">
        <f t="shared" si="19"/>
        <v>95.662140272186022</v>
      </c>
      <c r="AS10" s="47">
        <f t="shared" si="20"/>
        <v>89.558713015614671</v>
      </c>
      <c r="AT10" s="47">
        <f t="shared" si="21"/>
        <v>100.34827864832752</v>
      </c>
      <c r="AV10" s="47">
        <f t="shared" si="22"/>
        <v>257582.60699601661</v>
      </c>
      <c r="AW10" s="47">
        <f t="shared" si="23"/>
        <v>30740.784853912937</v>
      </c>
      <c r="AX10" s="47">
        <f t="shared" si="24"/>
        <v>1880701.2403957855</v>
      </c>
      <c r="AY10" s="47">
        <f t="shared" si="25"/>
        <v>76202.394308335832</v>
      </c>
      <c r="AZ10" s="47">
        <f t="shared" si="26"/>
        <v>55119.049554265854</v>
      </c>
      <c r="BB10" s="47">
        <f t="shared" si="27"/>
        <v>283361.35371303296</v>
      </c>
      <c r="BC10" s="47">
        <f t="shared" si="28"/>
        <v>39468.821120750406</v>
      </c>
      <c r="BE10" s="48">
        <f t="shared" si="31"/>
        <v>81.929457623725654</v>
      </c>
      <c r="BF10" s="48">
        <f t="shared" si="32"/>
        <v>76.661275782397936</v>
      </c>
      <c r="BG10" s="48">
        <f t="shared" si="32"/>
        <v>101.68804241541542</v>
      </c>
      <c r="BH10" s="48">
        <f t="shared" si="32"/>
        <v>83.668727336709352</v>
      </c>
      <c r="BI10" s="48">
        <f t="shared" si="32"/>
        <v>69.901935302687249</v>
      </c>
      <c r="BJ10" s="48">
        <f t="shared" si="33"/>
        <v>83.407901890757813</v>
      </c>
      <c r="BK10" s="48">
        <f t="shared" si="33"/>
        <v>66.004293462706187</v>
      </c>
    </row>
    <row r="11" spans="1:63" s="47" customFormat="1" ht="11.25" x14ac:dyDescent="0.2">
      <c r="A11" s="47">
        <v>2000</v>
      </c>
      <c r="B11" s="48">
        <v>51.938749999999949</v>
      </c>
      <c r="C11" s="48">
        <v>3.4642499999999976</v>
      </c>
      <c r="D11" s="48">
        <v>5.7930000000000055</v>
      </c>
      <c r="E11" s="48">
        <v>4.7844999999999862</v>
      </c>
      <c r="F11" s="48">
        <v>8.9857500000000048</v>
      </c>
      <c r="G11" s="48">
        <v>21.327749999999963</v>
      </c>
      <c r="H11" s="48">
        <v>1.1677499999999998</v>
      </c>
      <c r="I11" s="48">
        <v>6.4157499999999956</v>
      </c>
      <c r="J11" s="48"/>
      <c r="K11" s="49">
        <f t="shared" si="29"/>
        <v>0.11153522177564942</v>
      </c>
      <c r="L11" s="48">
        <f t="shared" si="0"/>
        <v>117.84642612015217</v>
      </c>
      <c r="M11" s="48">
        <f t="shared" si="1"/>
        <v>102.13001179245269</v>
      </c>
      <c r="N11" s="48">
        <f t="shared" si="2"/>
        <v>112.10992307320167</v>
      </c>
      <c r="O11" s="48">
        <f t="shared" si="3"/>
        <v>95.580082904659662</v>
      </c>
      <c r="P11" s="48">
        <f t="shared" si="4"/>
        <v>131.41864716636223</v>
      </c>
      <c r="Q11" s="48">
        <f t="shared" si="5"/>
        <v>122.61908184091726</v>
      </c>
      <c r="R11" s="48">
        <f t="shared" si="6"/>
        <v>101.60974548618664</v>
      </c>
      <c r="S11" s="48">
        <f t="shared" si="7"/>
        <v>125.11212948517931</v>
      </c>
      <c r="T11" s="48"/>
      <c r="U11" s="49">
        <f t="shared" si="30"/>
        <v>1</v>
      </c>
      <c r="V11" s="49">
        <f t="shared" si="8"/>
        <v>6.6698755745950772E-2</v>
      </c>
      <c r="W11" s="49">
        <f t="shared" si="9"/>
        <v>0.11153522177564942</v>
      </c>
      <c r="X11" s="49">
        <f t="shared" si="10"/>
        <v>9.2118119900844564E-2</v>
      </c>
      <c r="Y11" s="49">
        <f t="shared" si="11"/>
        <v>0.17300666650622154</v>
      </c>
      <c r="Z11" s="49">
        <f t="shared" si="12"/>
        <v>0.41063271642078381</v>
      </c>
      <c r="AA11" s="49">
        <f t="shared" si="13"/>
        <v>2.2483213400399528E-2</v>
      </c>
      <c r="AB11" s="49">
        <f t="shared" si="14"/>
        <v>0.12352530625015046</v>
      </c>
      <c r="AC11" s="49"/>
      <c r="AD11" s="47">
        <v>14524312524.914402</v>
      </c>
      <c r="AE11" s="47">
        <v>140006831.84763008</v>
      </c>
      <c r="AF11" s="47">
        <v>9946005169.8063946</v>
      </c>
      <c r="AG11" s="47">
        <v>488043074.96209949</v>
      </c>
      <c r="AH11" s="47">
        <v>497981995.84190124</v>
      </c>
      <c r="AJ11" s="47">
        <v>463563588.19698572</v>
      </c>
      <c r="AK11" s="47">
        <v>226051032.72690839</v>
      </c>
      <c r="AM11" s="47">
        <f t="shared" si="15"/>
        <v>104.81997546357316</v>
      </c>
      <c r="AN11" s="47">
        <f t="shared" si="16"/>
        <v>102.9329632914548</v>
      </c>
      <c r="AO11" s="47">
        <f t="shared" si="17"/>
        <v>104.07328969645033</v>
      </c>
      <c r="AP11" s="47">
        <f t="shared" si="18"/>
        <v>107.04922921183433</v>
      </c>
      <c r="AQ11" s="47">
        <f t="shared" si="19"/>
        <v>92.36422311459944</v>
      </c>
      <c r="AS11" s="47">
        <f t="shared" si="20"/>
        <v>118.73024980361615</v>
      </c>
      <c r="AT11" s="47">
        <f t="shared" si="21"/>
        <v>73.718503555460259</v>
      </c>
      <c r="AV11" s="47">
        <f t="shared" si="22"/>
        <v>279643.08969535108</v>
      </c>
      <c r="AW11" s="47">
        <f t="shared" si="23"/>
        <v>40414.759860757789</v>
      </c>
      <c r="AX11" s="47">
        <f t="shared" si="24"/>
        <v>1716900.5989653694</v>
      </c>
      <c r="AY11" s="47">
        <f t="shared" si="25"/>
        <v>102005.03186583778</v>
      </c>
      <c r="AZ11" s="47">
        <f t="shared" si="26"/>
        <v>55419.079747589341</v>
      </c>
      <c r="BB11" s="47">
        <f t="shared" si="27"/>
        <v>396971.60196701845</v>
      </c>
      <c r="BC11" s="47">
        <f t="shared" si="28"/>
        <v>35233.765768134443</v>
      </c>
      <c r="BE11" s="48">
        <f t="shared" si="31"/>
        <v>88.946248871987251</v>
      </c>
      <c r="BF11" s="48">
        <f t="shared" si="32"/>
        <v>100.78620523478826</v>
      </c>
      <c r="BG11" s="48">
        <f t="shared" si="32"/>
        <v>92.831470081819717</v>
      </c>
      <c r="BH11" s="48">
        <f t="shared" si="32"/>
        <v>111.99951491841142</v>
      </c>
      <c r="BI11" s="48">
        <f t="shared" si="32"/>
        <v>70.282433357935886</v>
      </c>
      <c r="BJ11" s="48">
        <f t="shared" si="33"/>
        <v>116.84927389150576</v>
      </c>
      <c r="BK11" s="48">
        <f t="shared" si="33"/>
        <v>58.921947743038686</v>
      </c>
    </row>
    <row r="12" spans="1:63" s="47" customFormat="1" ht="11.25" x14ac:dyDescent="0.2">
      <c r="A12" s="47">
        <v>2001</v>
      </c>
      <c r="B12" s="48">
        <v>53.829000000000043</v>
      </c>
      <c r="C12" s="48">
        <v>3.4664999999999999</v>
      </c>
      <c r="D12" s="48">
        <v>6.916249999999998</v>
      </c>
      <c r="E12" s="48">
        <v>4.5727500000000063</v>
      </c>
      <c r="F12" s="48">
        <v>9.6162500000000168</v>
      </c>
      <c r="G12" s="48">
        <v>21.933000000000021</v>
      </c>
      <c r="H12" s="48">
        <v>1.2262499999999994</v>
      </c>
      <c r="I12" s="48">
        <v>6.097999999999999</v>
      </c>
      <c r="J12" s="48"/>
      <c r="K12" s="49">
        <f t="shared" si="29"/>
        <v>0.12848557469022259</v>
      </c>
      <c r="L12" s="48">
        <f t="shared" si="0"/>
        <v>122.13530883245521</v>
      </c>
      <c r="M12" s="48">
        <f t="shared" si="1"/>
        <v>102.19634433962257</v>
      </c>
      <c r="N12" s="48">
        <f t="shared" si="2"/>
        <v>133.84779137839291</v>
      </c>
      <c r="O12" s="48">
        <f t="shared" si="3"/>
        <v>91.349947560306049</v>
      </c>
      <c r="P12" s="48">
        <f t="shared" si="4"/>
        <v>140.63985374771525</v>
      </c>
      <c r="Q12" s="48">
        <f t="shared" si="5"/>
        <v>126.09883002270963</v>
      </c>
      <c r="R12" s="48">
        <f t="shared" si="6"/>
        <v>106.70002175331734</v>
      </c>
      <c r="S12" s="48">
        <f t="shared" si="7"/>
        <v>118.91575663026519</v>
      </c>
      <c r="T12" s="48"/>
      <c r="U12" s="49">
        <f t="shared" si="30"/>
        <v>0.99999999999999978</v>
      </c>
      <c r="V12" s="49">
        <f t="shared" si="8"/>
        <v>6.4398372624421732E-2</v>
      </c>
      <c r="W12" s="49">
        <f t="shared" si="9"/>
        <v>0.12848557469022259</v>
      </c>
      <c r="X12" s="49">
        <f t="shared" si="10"/>
        <v>8.4949562503483303E-2</v>
      </c>
      <c r="Y12" s="49">
        <f t="shared" si="11"/>
        <v>0.17864441100522041</v>
      </c>
      <c r="Z12" s="49">
        <f t="shared" si="12"/>
        <v>0.40745694699882967</v>
      </c>
      <c r="AA12" s="49">
        <f t="shared" si="13"/>
        <v>2.2780471493061331E-2</v>
      </c>
      <c r="AB12" s="49">
        <f t="shared" si="14"/>
        <v>0.1132846606847609</v>
      </c>
      <c r="AC12" s="49"/>
      <c r="AD12" s="47">
        <v>14149248354.776871</v>
      </c>
      <c r="AE12" s="47">
        <v>151800234.56039801</v>
      </c>
      <c r="AF12" s="47">
        <v>9509141296.2899704</v>
      </c>
      <c r="AG12" s="47">
        <v>475637208.678114</v>
      </c>
      <c r="AH12" s="47">
        <v>447538532.87971985</v>
      </c>
      <c r="AJ12" s="47">
        <v>596715193.98247933</v>
      </c>
      <c r="AK12" s="47">
        <v>224025526.93361422</v>
      </c>
      <c r="AM12" s="47">
        <f t="shared" si="15"/>
        <v>102.11318868494639</v>
      </c>
      <c r="AN12" s="47">
        <f t="shared" si="16"/>
        <v>111.6034679553687</v>
      </c>
      <c r="AO12" s="47">
        <f t="shared" si="17"/>
        <v>99.502021162988143</v>
      </c>
      <c r="AP12" s="47">
        <f t="shared" si="18"/>
        <v>104.32807919140046</v>
      </c>
      <c r="AQ12" s="47">
        <f t="shared" si="19"/>
        <v>83.008119266236321</v>
      </c>
      <c r="AS12" s="47">
        <f t="shared" si="20"/>
        <v>152.83371223938101</v>
      </c>
      <c r="AT12" s="47">
        <f t="shared" si="21"/>
        <v>73.057956889411841</v>
      </c>
      <c r="AV12" s="47">
        <f t="shared" si="22"/>
        <v>262855.49341018521</v>
      </c>
      <c r="AW12" s="47">
        <f t="shared" si="23"/>
        <v>43790.634519082072</v>
      </c>
      <c r="AX12" s="47">
        <f t="shared" si="24"/>
        <v>1374898.4343090509</v>
      </c>
      <c r="AY12" s="47">
        <f t="shared" si="25"/>
        <v>104015.57239694131</v>
      </c>
      <c r="AZ12" s="47">
        <f t="shared" si="26"/>
        <v>46539.818835795566</v>
      </c>
      <c r="BB12" s="47">
        <f t="shared" si="27"/>
        <v>486617.8951946827</v>
      </c>
      <c r="BC12" s="47">
        <f t="shared" si="28"/>
        <v>36737.541314138121</v>
      </c>
      <c r="BE12" s="48">
        <f t="shared" si="31"/>
        <v>83.6066078360885</v>
      </c>
      <c r="BF12" s="48">
        <f t="shared" si="32"/>
        <v>109.20495119129117</v>
      </c>
      <c r="BG12" s="48">
        <f t="shared" si="32"/>
        <v>74.33968101998191</v>
      </c>
      <c r="BH12" s="48">
        <f t="shared" si="32"/>
        <v>114.20704880265716</v>
      </c>
      <c r="BI12" s="48">
        <f t="shared" si="32"/>
        <v>59.02176165167181</v>
      </c>
      <c r="BJ12" s="48">
        <f t="shared" si="33"/>
        <v>143.2368145085494</v>
      </c>
      <c r="BK12" s="48">
        <f t="shared" si="33"/>
        <v>61.4367338355041</v>
      </c>
    </row>
    <row r="13" spans="1:63" s="47" customFormat="1" ht="11.25" x14ac:dyDescent="0.2">
      <c r="A13" s="47">
        <v>2002</v>
      </c>
      <c r="B13" s="48">
        <v>47.488999999999947</v>
      </c>
      <c r="C13" s="48">
        <v>3.4774999999999996</v>
      </c>
      <c r="D13" s="48">
        <v>6.7514999999999956</v>
      </c>
      <c r="E13" s="48">
        <v>3.8745000000000083</v>
      </c>
      <c r="F13" s="48">
        <v>8.5004999999999935</v>
      </c>
      <c r="G13" s="48">
        <v>19.917999999999946</v>
      </c>
      <c r="H13" s="48">
        <v>1.163750000000001</v>
      </c>
      <c r="I13" s="48">
        <v>3.8032499999999967</v>
      </c>
      <c r="J13" s="48"/>
      <c r="K13" s="49">
        <f t="shared" si="29"/>
        <v>0.14216976562993541</v>
      </c>
      <c r="L13" s="48">
        <f t="shared" si="0"/>
        <v>107.75016591696769</v>
      </c>
      <c r="M13" s="48">
        <f t="shared" si="1"/>
        <v>102.52063679245276</v>
      </c>
      <c r="N13" s="48">
        <f t="shared" si="2"/>
        <v>130.65944167593989</v>
      </c>
      <c r="O13" s="48">
        <f t="shared" si="3"/>
        <v>77.400988862808177</v>
      </c>
      <c r="P13" s="48">
        <f t="shared" si="4"/>
        <v>124.3217550274224</v>
      </c>
      <c r="Q13" s="48">
        <f t="shared" si="5"/>
        <v>114.51404260212105</v>
      </c>
      <c r="R13" s="48">
        <f t="shared" si="6"/>
        <v>101.26169240809233</v>
      </c>
      <c r="S13" s="48">
        <f t="shared" si="7"/>
        <v>74.16634165366608</v>
      </c>
      <c r="T13" s="48"/>
      <c r="U13" s="49">
        <f t="shared" si="30"/>
        <v>0.99999999999999967</v>
      </c>
      <c r="V13" s="49">
        <f t="shared" si="8"/>
        <v>7.3227484259512796E-2</v>
      </c>
      <c r="W13" s="49">
        <f t="shared" si="9"/>
        <v>0.14216976562993541</v>
      </c>
      <c r="X13" s="49">
        <f t="shared" si="10"/>
        <v>8.158731495714823E-2</v>
      </c>
      <c r="Y13" s="49">
        <f t="shared" si="11"/>
        <v>0.17899934721725036</v>
      </c>
      <c r="Z13" s="49">
        <f t="shared" si="12"/>
        <v>0.41942344542946719</v>
      </c>
      <c r="AA13" s="49">
        <f t="shared" si="13"/>
        <v>2.4505674998420733E-2</v>
      </c>
      <c r="AB13" s="49">
        <f t="shared" si="14"/>
        <v>8.0086967508265092E-2</v>
      </c>
      <c r="AC13" s="49"/>
      <c r="AD13" s="47">
        <v>12993143977.07172</v>
      </c>
      <c r="AE13" s="47">
        <v>144925084.08803904</v>
      </c>
      <c r="AF13" s="47">
        <v>8775615373.8685799</v>
      </c>
      <c r="AG13" s="47">
        <v>350704929.09059298</v>
      </c>
      <c r="AH13" s="47">
        <v>335546955.29775691</v>
      </c>
      <c r="AJ13" s="47">
        <v>540405728.50125837</v>
      </c>
      <c r="AK13" s="47">
        <v>175166111.72648811</v>
      </c>
      <c r="AM13" s="47">
        <f t="shared" si="15"/>
        <v>93.769741633906179</v>
      </c>
      <c r="AN13" s="47">
        <f t="shared" si="16"/>
        <v>106.54886024904818</v>
      </c>
      <c r="AO13" s="47">
        <f t="shared" si="17"/>
        <v>91.826531906681694</v>
      </c>
      <c r="AP13" s="47">
        <f t="shared" si="18"/>
        <v>76.924956558095786</v>
      </c>
      <c r="AQ13" s="47">
        <f t="shared" si="19"/>
        <v>62.23625372670304</v>
      </c>
      <c r="AS13" s="47">
        <f t="shared" si="20"/>
        <v>138.41144726188998</v>
      </c>
      <c r="AT13" s="47">
        <f t="shared" si="21"/>
        <v>57.124196577794017</v>
      </c>
      <c r="AV13" s="47">
        <f t="shared" si="22"/>
        <v>273603.233950425</v>
      </c>
      <c r="AW13" s="47">
        <f t="shared" si="23"/>
        <v>41675.07809864531</v>
      </c>
      <c r="AX13" s="47">
        <f t="shared" si="24"/>
        <v>1299802.3215387077</v>
      </c>
      <c r="AY13" s="47">
        <f t="shared" si="25"/>
        <v>90516.177336583365</v>
      </c>
      <c r="AZ13" s="47">
        <f t="shared" si="26"/>
        <v>39473.79040030083</v>
      </c>
      <c r="BB13" s="47">
        <f t="shared" si="27"/>
        <v>464365.82470569963</v>
      </c>
      <c r="BC13" s="47">
        <f t="shared" si="28"/>
        <v>46056.9543749394</v>
      </c>
      <c r="BE13" s="48">
        <f t="shared" si="31"/>
        <v>87.025148254681255</v>
      </c>
      <c r="BF13" s="48">
        <f t="shared" si="32"/>
        <v>103.92918302365828</v>
      </c>
      <c r="BG13" s="48">
        <f t="shared" si="32"/>
        <v>70.279293045219674</v>
      </c>
      <c r="BH13" s="48">
        <f t="shared" si="32"/>
        <v>99.384979040053167</v>
      </c>
      <c r="BI13" s="48">
        <f t="shared" si="32"/>
        <v>50.060629946042198</v>
      </c>
      <c r="BJ13" s="48">
        <f t="shared" si="33"/>
        <v>136.68687928311658</v>
      </c>
      <c r="BK13" s="48">
        <f t="shared" si="33"/>
        <v>77.021726168652592</v>
      </c>
    </row>
    <row r="14" spans="1:63" s="47" customFormat="1" ht="11.25" x14ac:dyDescent="0.2">
      <c r="A14" s="47">
        <v>2003</v>
      </c>
      <c r="B14" s="48">
        <v>54.295000000000044</v>
      </c>
      <c r="C14" s="48">
        <v>3.8515000000000024</v>
      </c>
      <c r="D14" s="48">
        <v>7.6755000000000102</v>
      </c>
      <c r="E14" s="48">
        <v>4.5552499999999956</v>
      </c>
      <c r="F14" s="48">
        <v>9.1397500000000242</v>
      </c>
      <c r="G14" s="48">
        <v>22.529000000000011</v>
      </c>
      <c r="H14" s="48">
        <v>1.1232500000000005</v>
      </c>
      <c r="I14" s="48">
        <v>5.42075</v>
      </c>
      <c r="J14" s="48"/>
      <c r="K14" s="49">
        <f t="shared" si="29"/>
        <v>0.14136660834330977</v>
      </c>
      <c r="L14" s="48">
        <f t="shared" si="0"/>
        <v>123.19263952624337</v>
      </c>
      <c r="M14" s="48">
        <f t="shared" si="1"/>
        <v>113.54658018867924</v>
      </c>
      <c r="N14" s="48">
        <f t="shared" si="2"/>
        <v>148.54129372490243</v>
      </c>
      <c r="O14" s="48">
        <f t="shared" si="3"/>
        <v>91.000349597962526</v>
      </c>
      <c r="P14" s="48">
        <f t="shared" si="4"/>
        <v>133.67093235831865</v>
      </c>
      <c r="Q14" s="48">
        <f t="shared" si="5"/>
        <v>129.52539741857584</v>
      </c>
      <c r="R14" s="48">
        <f t="shared" si="6"/>
        <v>97.737654992386396</v>
      </c>
      <c r="S14" s="48">
        <f t="shared" si="7"/>
        <v>105.70885335413416</v>
      </c>
      <c r="T14" s="48"/>
      <c r="U14" s="49">
        <f t="shared" si="30"/>
        <v>0.99999999999999989</v>
      </c>
      <c r="V14" s="49">
        <f t="shared" si="8"/>
        <v>7.0936550326917744E-2</v>
      </c>
      <c r="W14" s="49">
        <f t="shared" si="9"/>
        <v>0.14136660834330977</v>
      </c>
      <c r="X14" s="49">
        <f t="shared" si="10"/>
        <v>8.3898149000828662E-2</v>
      </c>
      <c r="Y14" s="49">
        <f t="shared" si="11"/>
        <v>0.16833502164103539</v>
      </c>
      <c r="Z14" s="49">
        <f t="shared" si="12"/>
        <v>0.41493691868496163</v>
      </c>
      <c r="AA14" s="49">
        <f t="shared" si="13"/>
        <v>2.0687908647205076E-2</v>
      </c>
      <c r="AB14" s="49">
        <f t="shared" si="14"/>
        <v>9.9838843355741697E-2</v>
      </c>
      <c r="AC14" s="49"/>
      <c r="AD14" s="47">
        <v>13621125712.529638</v>
      </c>
      <c r="AE14" s="47">
        <v>151809797.56210074</v>
      </c>
      <c r="AF14" s="47">
        <v>8810257759.3427277</v>
      </c>
      <c r="AG14" s="47">
        <v>488951956.62394661</v>
      </c>
      <c r="AH14" s="47">
        <v>416019707.00823855</v>
      </c>
      <c r="AJ14" s="47">
        <v>605711921.97759187</v>
      </c>
      <c r="AK14" s="47">
        <v>293019800.90916032</v>
      </c>
      <c r="AM14" s="47">
        <f t="shared" si="15"/>
        <v>98.301799863124089</v>
      </c>
      <c r="AN14" s="47">
        <f t="shared" si="16"/>
        <v>111.61049867015763</v>
      </c>
      <c r="AO14" s="47">
        <f t="shared" si="17"/>
        <v>92.189023877847362</v>
      </c>
      <c r="AP14" s="47">
        <f t="shared" si="18"/>
        <v>107.24858678155923</v>
      </c>
      <c r="AQ14" s="47">
        <f t="shared" si="19"/>
        <v>77.162100957518291</v>
      </c>
      <c r="AS14" s="47">
        <f t="shared" si="20"/>
        <v>155.13799969739634</v>
      </c>
      <c r="AT14" s="47">
        <f t="shared" si="21"/>
        <v>95.557985179560205</v>
      </c>
      <c r="AV14" s="47">
        <f t="shared" si="22"/>
        <v>250872.5612400705</v>
      </c>
      <c r="AW14" s="47">
        <f t="shared" si="23"/>
        <v>39415.759460496076</v>
      </c>
      <c r="AX14" s="47">
        <f t="shared" si="24"/>
        <v>1147841.5424848825</v>
      </c>
      <c r="AY14" s="47">
        <f t="shared" si="25"/>
        <v>107338.1168155309</v>
      </c>
      <c r="AZ14" s="47">
        <f t="shared" si="26"/>
        <v>45517.624334170789</v>
      </c>
      <c r="BB14" s="47">
        <f t="shared" si="27"/>
        <v>539249.42975970765</v>
      </c>
      <c r="BC14" s="47">
        <f t="shared" si="28"/>
        <v>54055.213929651858</v>
      </c>
      <c r="BE14" s="48">
        <f t="shared" si="31"/>
        <v>79.795189259000438</v>
      </c>
      <c r="BF14" s="48">
        <f t="shared" si="32"/>
        <v>98.294901074691595</v>
      </c>
      <c r="BG14" s="48">
        <f t="shared" si="32"/>
        <v>62.062892793017454</v>
      </c>
      <c r="BH14" s="48">
        <f t="shared" si="32"/>
        <v>117.85513710153974</v>
      </c>
      <c r="BI14" s="48">
        <f t="shared" si="32"/>
        <v>57.72541538849849</v>
      </c>
      <c r="BJ14" s="48">
        <f t="shared" si="33"/>
        <v>158.72899724213903</v>
      </c>
      <c r="BK14" s="48">
        <f t="shared" si="33"/>
        <v>90.397333948399165</v>
      </c>
    </row>
    <row r="15" spans="1:63" s="47" customFormat="1" ht="11.25" x14ac:dyDescent="0.2">
      <c r="A15" s="47">
        <v>2004</v>
      </c>
      <c r="B15" s="48">
        <v>62.889500000000041</v>
      </c>
      <c r="C15" s="48">
        <v>4.2115000000000054</v>
      </c>
      <c r="D15" s="48">
        <v>8.8950000000000085</v>
      </c>
      <c r="E15" s="48">
        <v>5.3880000000000088</v>
      </c>
      <c r="F15" s="48">
        <v>10.60674999999998</v>
      </c>
      <c r="G15" s="48">
        <v>25.700000000000035</v>
      </c>
      <c r="H15" s="48">
        <v>1.1512499999999992</v>
      </c>
      <c r="I15" s="48">
        <v>6.9370000000000047</v>
      </c>
      <c r="J15" s="48"/>
      <c r="K15" s="49">
        <f t="shared" si="29"/>
        <v>0.14143855492570306</v>
      </c>
      <c r="L15" s="48">
        <f t="shared" si="0"/>
        <v>142.69313018667799</v>
      </c>
      <c r="M15" s="48">
        <f t="shared" si="1"/>
        <v>124.15978773584915</v>
      </c>
      <c r="N15" s="48">
        <f t="shared" si="2"/>
        <v>172.14185495186067</v>
      </c>
      <c r="O15" s="48">
        <f t="shared" si="3"/>
        <v>107.63621834889928</v>
      </c>
      <c r="P15" s="48">
        <f t="shared" si="4"/>
        <v>155.12614259597802</v>
      </c>
      <c r="Q15" s="48">
        <f t="shared" si="5"/>
        <v>147.75634576134769</v>
      </c>
      <c r="R15" s="48">
        <f t="shared" si="6"/>
        <v>100.17402653904715</v>
      </c>
      <c r="S15" s="48">
        <f t="shared" si="7"/>
        <v>135.27691107644316</v>
      </c>
      <c r="T15" s="48"/>
      <c r="U15" s="49">
        <f t="shared" si="30"/>
        <v>1</v>
      </c>
      <c r="V15" s="49">
        <f t="shared" si="8"/>
        <v>6.6966663751500691E-2</v>
      </c>
      <c r="W15" s="49">
        <f t="shared" si="9"/>
        <v>0.14143855492570306</v>
      </c>
      <c r="X15" s="49">
        <f t="shared" si="10"/>
        <v>8.5674079138807036E-2</v>
      </c>
      <c r="Y15" s="49">
        <f t="shared" si="11"/>
        <v>0.16865693001216378</v>
      </c>
      <c r="Z15" s="49">
        <f t="shared" si="12"/>
        <v>0.40865327280388647</v>
      </c>
      <c r="AA15" s="49">
        <f t="shared" si="13"/>
        <v>1.8305917522002852E-2</v>
      </c>
      <c r="AB15" s="49">
        <f t="shared" si="14"/>
        <v>0.11030458184593613</v>
      </c>
      <c r="AC15" s="49"/>
      <c r="AD15" s="47">
        <v>13442824244.412977</v>
      </c>
      <c r="AE15" s="47">
        <v>138553902.47576112</v>
      </c>
      <c r="AF15" s="47">
        <v>8343574321.0263596</v>
      </c>
      <c r="AG15" s="47">
        <v>569606404.74146855</v>
      </c>
      <c r="AH15" s="47">
        <v>530223813.51625991</v>
      </c>
      <c r="AJ15" s="47">
        <v>572208139.8410728</v>
      </c>
      <c r="AK15" s="47">
        <v>249094179.86956793</v>
      </c>
      <c r="AM15" s="47">
        <f t="shared" si="15"/>
        <v>97.015022572904797</v>
      </c>
      <c r="AN15" s="47">
        <f t="shared" si="16"/>
        <v>101.86477023454437</v>
      </c>
      <c r="AO15" s="47">
        <f t="shared" si="17"/>
        <v>87.305728540350543</v>
      </c>
      <c r="AP15" s="47">
        <f t="shared" si="18"/>
        <v>124.93964100696155</v>
      </c>
      <c r="AQ15" s="47">
        <f t="shared" si="19"/>
        <v>98.344339797854289</v>
      </c>
      <c r="AS15" s="47">
        <f t="shared" si="20"/>
        <v>146.55684163468743</v>
      </c>
      <c r="AT15" s="47">
        <f t="shared" si="21"/>
        <v>81.23320633771803</v>
      </c>
      <c r="AV15" s="47">
        <f t="shared" si="22"/>
        <v>213753.07872399953</v>
      </c>
      <c r="AW15" s="47">
        <f t="shared" si="23"/>
        <v>32898.943957203119</v>
      </c>
      <c r="AX15" s="47">
        <f t="shared" si="24"/>
        <v>938007.23114405293</v>
      </c>
      <c r="AY15" s="47">
        <f t="shared" si="25"/>
        <v>105717.59553479354</v>
      </c>
      <c r="AZ15" s="47">
        <f t="shared" si="26"/>
        <v>49989.281685366477</v>
      </c>
      <c r="BB15" s="47">
        <f t="shared" si="27"/>
        <v>497032.04329300596</v>
      </c>
      <c r="BC15" s="47">
        <f t="shared" si="28"/>
        <v>35908.055336538528</v>
      </c>
      <c r="BE15" s="48">
        <f t="shared" si="31"/>
        <v>67.988572712635204</v>
      </c>
      <c r="BF15" s="48">
        <f t="shared" si="32"/>
        <v>82.043286390970977</v>
      </c>
      <c r="BG15" s="48">
        <f t="shared" si="32"/>
        <v>50.717315997765624</v>
      </c>
      <c r="BH15" s="48">
        <f t="shared" si="32"/>
        <v>116.07583666863303</v>
      </c>
      <c r="BI15" s="48">
        <f t="shared" si="32"/>
        <v>63.396367725064593</v>
      </c>
      <c r="BJ15" s="48">
        <f t="shared" si="33"/>
        <v>146.30223691523528</v>
      </c>
      <c r="BK15" s="48">
        <f t="shared" si="33"/>
        <v>60.049572163733281</v>
      </c>
    </row>
    <row r="16" spans="1:63" s="47" customFormat="1" ht="11.25" x14ac:dyDescent="0.2">
      <c r="A16" s="47">
        <v>2005</v>
      </c>
      <c r="B16" s="48">
        <v>72.620999999999981</v>
      </c>
      <c r="C16" s="48">
        <v>4.6757500000000016</v>
      </c>
      <c r="D16" s="48">
        <v>10.031250000000002</v>
      </c>
      <c r="E16" s="48">
        <v>6.2040000000000202</v>
      </c>
      <c r="F16" s="48">
        <v>12.309999999999993</v>
      </c>
      <c r="G16" s="48">
        <v>29.669749999999965</v>
      </c>
      <c r="H16" s="48">
        <v>1.1777499999999994</v>
      </c>
      <c r="I16" s="48">
        <v>8.5525000000000002</v>
      </c>
      <c r="J16" s="48"/>
      <c r="K16" s="49">
        <f t="shared" si="29"/>
        <v>0.1381315322014294</v>
      </c>
      <c r="L16" s="48">
        <f t="shared" si="0"/>
        <v>164.77341698195619</v>
      </c>
      <c r="M16" s="48">
        <f t="shared" si="1"/>
        <v>137.84640330188677</v>
      </c>
      <c r="N16" s="48">
        <f t="shared" si="2"/>
        <v>194.13130775557627</v>
      </c>
      <c r="O16" s="48">
        <f t="shared" si="3"/>
        <v>123.93747190730737</v>
      </c>
      <c r="P16" s="48">
        <f t="shared" si="4"/>
        <v>180.03656307129816</v>
      </c>
      <c r="Q16" s="48">
        <f t="shared" si="5"/>
        <v>170.57952683473673</v>
      </c>
      <c r="R16" s="48">
        <f t="shared" si="6"/>
        <v>102.47987818142263</v>
      </c>
      <c r="S16" s="48">
        <f t="shared" si="7"/>
        <v>166.78042121684868</v>
      </c>
      <c r="T16" s="48"/>
      <c r="U16" s="49">
        <f t="shared" si="30"/>
        <v>1</v>
      </c>
      <c r="V16" s="49">
        <f t="shared" si="8"/>
        <v>6.4385646025254442E-2</v>
      </c>
      <c r="W16" s="49">
        <f t="shared" si="9"/>
        <v>0.1381315322014294</v>
      </c>
      <c r="X16" s="49">
        <f t="shared" si="10"/>
        <v>8.5429834345437564E-2</v>
      </c>
      <c r="Y16" s="49">
        <f t="shared" si="11"/>
        <v>0.16951019677503748</v>
      </c>
      <c r="Z16" s="49">
        <f t="shared" si="12"/>
        <v>0.40855606505005404</v>
      </c>
      <c r="AA16" s="49">
        <f t="shared" si="13"/>
        <v>1.6217760702827003E-2</v>
      </c>
      <c r="AB16" s="49">
        <f t="shared" si="14"/>
        <v>0.1177689648999601</v>
      </c>
      <c r="AC16" s="49"/>
      <c r="AD16" s="47">
        <v>13281031959.654266</v>
      </c>
      <c r="AE16" s="47">
        <v>144660325.81687352</v>
      </c>
      <c r="AF16" s="47">
        <v>7581496816.3892765</v>
      </c>
      <c r="AG16" s="47">
        <v>623004296.47746193</v>
      </c>
      <c r="AH16" s="47">
        <v>662311797.47442579</v>
      </c>
      <c r="AJ16" s="47">
        <v>638943053.55545378</v>
      </c>
      <c r="AK16" s="47">
        <v>319815160.23861402</v>
      </c>
      <c r="AM16" s="47">
        <f t="shared" si="15"/>
        <v>95.847389799270061</v>
      </c>
      <c r="AN16" s="47">
        <f t="shared" si="16"/>
        <v>106.35421008057176</v>
      </c>
      <c r="AO16" s="47">
        <f t="shared" si="17"/>
        <v>79.331480431972878</v>
      </c>
      <c r="AP16" s="47">
        <f t="shared" si="18"/>
        <v>136.65213821290794</v>
      </c>
      <c r="AQ16" s="47">
        <f t="shared" si="19"/>
        <v>122.84362716755865</v>
      </c>
      <c r="AS16" s="47">
        <f t="shared" si="20"/>
        <v>163.64932512060835</v>
      </c>
      <c r="AT16" s="47">
        <f t="shared" si="21"/>
        <v>104.29633849814266</v>
      </c>
      <c r="AV16" s="47">
        <f t="shared" si="22"/>
        <v>182881.42492742138</v>
      </c>
      <c r="AW16" s="47">
        <f t="shared" si="23"/>
        <v>30938.421818290855</v>
      </c>
      <c r="AX16" s="47">
        <f t="shared" si="24"/>
        <v>755787.84462447604</v>
      </c>
      <c r="AY16" s="47">
        <f t="shared" si="25"/>
        <v>100419.77699507735</v>
      </c>
      <c r="AZ16" s="47">
        <f t="shared" si="26"/>
        <v>53802.745530010252</v>
      </c>
      <c r="BB16" s="47">
        <f t="shared" si="27"/>
        <v>542511.6141417569</v>
      </c>
      <c r="BC16" s="47">
        <f t="shared" si="28"/>
        <v>37394.347879405323</v>
      </c>
      <c r="BE16" s="48">
        <f t="shared" si="31"/>
        <v>58.169206875017942</v>
      </c>
      <c r="BF16" s="48">
        <f t="shared" si="32"/>
        <v>77.154142243126671</v>
      </c>
      <c r="BG16" s="48">
        <f t="shared" si="32"/>
        <v>40.86485654949395</v>
      </c>
      <c r="BH16" s="48">
        <f t="shared" si="32"/>
        <v>110.25893630871366</v>
      </c>
      <c r="BI16" s="48">
        <f t="shared" si="32"/>
        <v>68.232599574182089</v>
      </c>
      <c r="BJ16" s="48">
        <f t="shared" si="33"/>
        <v>159.68922682645658</v>
      </c>
      <c r="BK16" s="48">
        <f t="shared" si="33"/>
        <v>62.535121171409003</v>
      </c>
    </row>
    <row r="17" spans="1:63" s="47" customFormat="1" ht="11.25" x14ac:dyDescent="0.2">
      <c r="A17" s="47">
        <v>2006</v>
      </c>
      <c r="B17" s="48">
        <v>81.922500000000085</v>
      </c>
      <c r="C17" s="48">
        <v>4.7097500000000023</v>
      </c>
      <c r="D17" s="48">
        <v>11.27725</v>
      </c>
      <c r="E17" s="48">
        <v>7.1135000000000117</v>
      </c>
      <c r="F17" s="48">
        <v>13.810500000000005</v>
      </c>
      <c r="G17" s="48">
        <v>33.326500000000074</v>
      </c>
      <c r="H17" s="48">
        <v>1.214</v>
      </c>
      <c r="I17" s="48">
        <v>10.470999999999993</v>
      </c>
      <c r="J17" s="48"/>
      <c r="K17" s="49">
        <f t="shared" si="29"/>
        <v>0.1376575421892641</v>
      </c>
      <c r="L17" s="48">
        <f t="shared" si="0"/>
        <v>185.87805528296667</v>
      </c>
      <c r="M17" s="48">
        <f t="shared" si="1"/>
        <v>138.84876179245279</v>
      </c>
      <c r="N17" s="48">
        <f t="shared" si="2"/>
        <v>218.24471430644957</v>
      </c>
      <c r="O17" s="48">
        <f t="shared" si="3"/>
        <v>142.10657743594933</v>
      </c>
      <c r="P17" s="48">
        <f t="shared" si="4"/>
        <v>201.98171846435136</v>
      </c>
      <c r="Q17" s="48">
        <f t="shared" si="5"/>
        <v>191.60318509788164</v>
      </c>
      <c r="R17" s="48">
        <f t="shared" si="6"/>
        <v>105.63410920165326</v>
      </c>
      <c r="S17" s="48">
        <f t="shared" si="7"/>
        <v>204.19266770670811</v>
      </c>
      <c r="T17" s="48"/>
      <c r="U17" s="49">
        <f t="shared" si="30"/>
        <v>0.99999999999999989</v>
      </c>
      <c r="V17" s="49">
        <f t="shared" si="8"/>
        <v>5.7490310964631176E-2</v>
      </c>
      <c r="W17" s="49">
        <f t="shared" si="9"/>
        <v>0.1376575421892641</v>
      </c>
      <c r="X17" s="49">
        <f t="shared" si="10"/>
        <v>8.6832066892489901E-2</v>
      </c>
      <c r="Y17" s="49">
        <f t="shared" si="11"/>
        <v>0.16858006042296061</v>
      </c>
      <c r="Z17" s="49">
        <f t="shared" si="12"/>
        <v>0.4068052122432792</v>
      </c>
      <c r="AA17" s="49">
        <f t="shared" si="13"/>
        <v>1.4818883701058912E-2</v>
      </c>
      <c r="AB17" s="49">
        <f t="shared" si="14"/>
        <v>0.1278159235863161</v>
      </c>
      <c r="AC17" s="49"/>
      <c r="AD17" s="47">
        <v>13338932271.103079</v>
      </c>
      <c r="AE17" s="47">
        <v>147301352.76746973</v>
      </c>
      <c r="AF17" s="47">
        <v>7004829854.6638365</v>
      </c>
      <c r="AG17" s="47">
        <v>707232918.74972796</v>
      </c>
      <c r="AH17" s="47">
        <v>798559395.86423993</v>
      </c>
      <c r="AJ17" s="47">
        <v>688287629.51243746</v>
      </c>
      <c r="AK17" s="47">
        <v>465455538.97540104</v>
      </c>
      <c r="AM17" s="47">
        <f t="shared" si="15"/>
        <v>96.265248421837356</v>
      </c>
      <c r="AN17" s="47">
        <f t="shared" si="16"/>
        <v>108.29589197259055</v>
      </c>
      <c r="AO17" s="47">
        <f t="shared" si="17"/>
        <v>73.297336397117945</v>
      </c>
      <c r="AP17" s="47">
        <f t="shared" si="18"/>
        <v>155.12716542750582</v>
      </c>
      <c r="AQ17" s="47">
        <f t="shared" si="19"/>
        <v>148.11442748079008</v>
      </c>
      <c r="AS17" s="47">
        <f t="shared" si="20"/>
        <v>176.28770738141827</v>
      </c>
      <c r="AT17" s="47">
        <f t="shared" si="21"/>
        <v>151.79176750906433</v>
      </c>
      <c r="AV17" s="47">
        <f t="shared" si="22"/>
        <v>162823.79408713192</v>
      </c>
      <c r="AW17" s="47">
        <f t="shared" si="23"/>
        <v>31275.832638137832</v>
      </c>
      <c r="AX17" s="47">
        <f t="shared" si="24"/>
        <v>621146.9866025704</v>
      </c>
      <c r="AY17" s="47">
        <f t="shared" si="25"/>
        <v>99421.22987976759</v>
      </c>
      <c r="AZ17" s="47">
        <f t="shared" si="26"/>
        <v>57822.627411334826</v>
      </c>
      <c r="BB17" s="47">
        <f t="shared" si="27"/>
        <v>566958.50865933893</v>
      </c>
      <c r="BC17" s="47">
        <f t="shared" si="28"/>
        <v>44451.870783631108</v>
      </c>
      <c r="BE17" s="48">
        <f t="shared" si="31"/>
        <v>51.789463944676214</v>
      </c>
      <c r="BF17" s="48">
        <f t="shared" si="32"/>
        <v>77.995576319555639</v>
      </c>
      <c r="BG17" s="48">
        <f t="shared" si="32"/>
        <v>33.584930856193417</v>
      </c>
      <c r="BH17" s="48">
        <f t="shared" si="32"/>
        <v>109.16255125307282</v>
      </c>
      <c r="BI17" s="48">
        <f t="shared" si="32"/>
        <v>73.330610615104476</v>
      </c>
      <c r="BJ17" s="48">
        <f t="shared" si="33"/>
        <v>166.88521228014409</v>
      </c>
      <c r="BK17" s="48">
        <f t="shared" si="33"/>
        <v>74.337521133271167</v>
      </c>
    </row>
    <row r="18" spans="1:63" s="47" customFormat="1" ht="11.25" x14ac:dyDescent="0.2">
      <c r="A18" s="47">
        <v>2007</v>
      </c>
      <c r="B18" s="48">
        <v>90.067500000000052</v>
      </c>
      <c r="C18" s="48">
        <v>4.7360000000000051</v>
      </c>
      <c r="D18" s="48">
        <v>12.724500000000004</v>
      </c>
      <c r="E18" s="48">
        <v>7.6447500000000117</v>
      </c>
      <c r="F18" s="48">
        <v>15.322500000000019</v>
      </c>
      <c r="G18" s="48">
        <v>36.643499999999996</v>
      </c>
      <c r="H18" s="48">
        <v>1.2985000000000002</v>
      </c>
      <c r="I18" s="48">
        <v>11.697750000000001</v>
      </c>
      <c r="J18" s="48"/>
      <c r="K18" s="49">
        <f t="shared" si="29"/>
        <v>0.14127737530185691</v>
      </c>
      <c r="L18" s="48">
        <f t="shared" si="0"/>
        <v>204.35865292439308</v>
      </c>
      <c r="M18" s="48">
        <f t="shared" si="1"/>
        <v>139.62264150943403</v>
      </c>
      <c r="N18" s="48">
        <f t="shared" si="2"/>
        <v>246.25284242101739</v>
      </c>
      <c r="O18" s="48">
        <f t="shared" si="3"/>
        <v>152.71937272137112</v>
      </c>
      <c r="P18" s="48">
        <f t="shared" si="4"/>
        <v>224.09506398537536</v>
      </c>
      <c r="Q18" s="48">
        <f t="shared" si="5"/>
        <v>210.67352746715704</v>
      </c>
      <c r="R18" s="48">
        <f t="shared" si="6"/>
        <v>112.9867304763977</v>
      </c>
      <c r="S18" s="48">
        <f t="shared" si="7"/>
        <v>228.1152496099844</v>
      </c>
      <c r="T18" s="48"/>
      <c r="U18" s="49">
        <f t="shared" si="30"/>
        <v>0.99999999999999978</v>
      </c>
      <c r="V18" s="49">
        <f t="shared" si="8"/>
        <v>5.2582785133372216E-2</v>
      </c>
      <c r="W18" s="49">
        <f t="shared" si="9"/>
        <v>0.14127737530185691</v>
      </c>
      <c r="X18" s="49">
        <f t="shared" si="10"/>
        <v>8.4878008160546331E-2</v>
      </c>
      <c r="Y18" s="49">
        <f t="shared" si="11"/>
        <v>0.17012240819385471</v>
      </c>
      <c r="Z18" s="49">
        <f t="shared" si="12"/>
        <v>0.40684486635023703</v>
      </c>
      <c r="AA18" s="49">
        <f t="shared" si="13"/>
        <v>1.4416965053987282E-2</v>
      </c>
      <c r="AB18" s="49">
        <f t="shared" si="14"/>
        <v>0.12987759180614533</v>
      </c>
      <c r="AC18" s="49"/>
      <c r="AD18" s="47">
        <v>13515714924.972126</v>
      </c>
      <c r="AE18" s="47">
        <v>150215643.1626243</v>
      </c>
      <c r="AF18" s="47">
        <v>6898147972.4277763</v>
      </c>
      <c r="AG18" s="47">
        <v>761703684.29397976</v>
      </c>
      <c r="AH18" s="47">
        <v>876250291.25425231</v>
      </c>
      <c r="AJ18" s="47">
        <v>562049690.26077807</v>
      </c>
      <c r="AK18" s="47">
        <v>472827878.28764111</v>
      </c>
      <c r="AM18" s="47">
        <f t="shared" si="15"/>
        <v>97.541064637520734</v>
      </c>
      <c r="AN18" s="47">
        <f t="shared" si="16"/>
        <v>110.43847703295067</v>
      </c>
      <c r="AO18" s="47">
        <f t="shared" si="17"/>
        <v>72.181035505879592</v>
      </c>
      <c r="AP18" s="47">
        <f t="shared" si="18"/>
        <v>167.07499086595413</v>
      </c>
      <c r="AQ18" s="47">
        <f t="shared" si="19"/>
        <v>162.52430425483774</v>
      </c>
      <c r="AS18" s="47">
        <f t="shared" si="20"/>
        <v>143.95500817106927</v>
      </c>
      <c r="AT18" s="47">
        <f t="shared" si="21"/>
        <v>154.19599373729841</v>
      </c>
      <c r="AV18" s="47">
        <f t="shared" si="22"/>
        <v>150062.06372967071</v>
      </c>
      <c r="AW18" s="47">
        <f t="shared" si="23"/>
        <v>31717.830059675704</v>
      </c>
      <c r="AX18" s="47">
        <f t="shared" si="24"/>
        <v>542115.44441257219</v>
      </c>
      <c r="AY18" s="47">
        <f t="shared" si="25"/>
        <v>99637.487726083724</v>
      </c>
      <c r="AZ18" s="47">
        <f t="shared" si="26"/>
        <v>57187.162098499015</v>
      </c>
      <c r="BB18" s="47">
        <f t="shared" si="27"/>
        <v>432845.35253044125</v>
      </c>
      <c r="BC18" s="47">
        <f t="shared" si="28"/>
        <v>40420.412326100406</v>
      </c>
      <c r="BE18" s="48">
        <f t="shared" si="31"/>
        <v>47.730332550982382</v>
      </c>
      <c r="BF18" s="48">
        <f t="shared" si="32"/>
        <v>79.097828145221399</v>
      </c>
      <c r="BG18" s="48">
        <f t="shared" si="32"/>
        <v>29.311757296377522</v>
      </c>
      <c r="BH18" s="48">
        <f t="shared" si="32"/>
        <v>109.39999810683747</v>
      </c>
      <c r="BI18" s="48">
        <f t="shared" si="32"/>
        <v>72.524714005054662</v>
      </c>
      <c r="BJ18" s="48">
        <f t="shared" si="33"/>
        <v>127.40877407824512</v>
      </c>
      <c r="BK18" s="48">
        <f t="shared" si="33"/>
        <v>67.595653513271017</v>
      </c>
    </row>
    <row r="19" spans="1:63" s="47" customFormat="1" ht="11.25" x14ac:dyDescent="0.2">
      <c r="A19" s="47">
        <v>2008</v>
      </c>
      <c r="B19" s="48">
        <v>93.846749999999943</v>
      </c>
      <c r="C19" s="48">
        <v>4.9247499999999969</v>
      </c>
      <c r="D19" s="48">
        <v>13.237999999999991</v>
      </c>
      <c r="E19" s="48">
        <v>7.7122499999999841</v>
      </c>
      <c r="F19" s="48">
        <v>16.728250000000013</v>
      </c>
      <c r="G19" s="48">
        <v>38.823999999999955</v>
      </c>
      <c r="H19" s="48">
        <v>1.3690000000000002</v>
      </c>
      <c r="I19" s="48">
        <v>11.050499999999998</v>
      </c>
      <c r="J19" s="48"/>
      <c r="K19" s="49">
        <f t="shared" si="29"/>
        <v>0.1410597596613628</v>
      </c>
      <c r="L19" s="48">
        <f t="shared" si="0"/>
        <v>212.93358216151512</v>
      </c>
      <c r="M19" s="48">
        <f t="shared" si="1"/>
        <v>145.18720518867906</v>
      </c>
      <c r="N19" s="48">
        <f t="shared" si="2"/>
        <v>256.19043011272942</v>
      </c>
      <c r="O19" s="48">
        <f t="shared" si="3"/>
        <v>154.06782200469476</v>
      </c>
      <c r="P19" s="48">
        <f t="shared" si="4"/>
        <v>244.65447897623454</v>
      </c>
      <c r="Q19" s="48">
        <f t="shared" si="5"/>
        <v>223.20981976025479</v>
      </c>
      <c r="R19" s="48">
        <f t="shared" si="6"/>
        <v>119.12116597781164</v>
      </c>
      <c r="S19" s="48">
        <f t="shared" si="7"/>
        <v>215.49336973478935</v>
      </c>
      <c r="T19" s="48"/>
      <c r="U19" s="49">
        <f t="shared" si="30"/>
        <v>1</v>
      </c>
      <c r="V19" s="49">
        <f t="shared" si="8"/>
        <v>5.247651090741022E-2</v>
      </c>
      <c r="W19" s="49">
        <f t="shared" si="9"/>
        <v>0.1410597596613628</v>
      </c>
      <c r="X19" s="49">
        <f t="shared" si="10"/>
        <v>8.217919107481067E-2</v>
      </c>
      <c r="Y19" s="49">
        <f t="shared" si="11"/>
        <v>0.17825071193195313</v>
      </c>
      <c r="Z19" s="49">
        <f t="shared" si="12"/>
        <v>0.41369573267055043</v>
      </c>
      <c r="AA19" s="49">
        <f t="shared" si="13"/>
        <v>1.4587612250823827E-2</v>
      </c>
      <c r="AB19" s="49">
        <f t="shared" si="14"/>
        <v>0.11775048150308887</v>
      </c>
      <c r="AC19" s="49"/>
      <c r="AD19" s="47">
        <v>13297045557.871819</v>
      </c>
      <c r="AE19" s="47">
        <v>163448238.59814611</v>
      </c>
      <c r="AF19" s="47">
        <v>6578989721.3024158</v>
      </c>
      <c r="AG19" s="47">
        <v>862535972.67204571</v>
      </c>
      <c r="AH19" s="47">
        <v>774657723.56279445</v>
      </c>
      <c r="AJ19" s="47">
        <v>584467454.27725506</v>
      </c>
      <c r="AK19" s="47">
        <v>460377122.17835128</v>
      </c>
      <c r="AM19" s="47">
        <f t="shared" si="15"/>
        <v>95.962957745730037</v>
      </c>
      <c r="AN19" s="47">
        <f t="shared" si="16"/>
        <v>120.1670755751817</v>
      </c>
      <c r="AO19" s="47">
        <f t="shared" si="17"/>
        <v>68.841418387117471</v>
      </c>
      <c r="AP19" s="47">
        <f t="shared" si="18"/>
        <v>189.19192952218972</v>
      </c>
      <c r="AQ19" s="47">
        <f t="shared" si="19"/>
        <v>143.68121621673541</v>
      </c>
      <c r="AS19" s="47">
        <f t="shared" si="20"/>
        <v>149.69675922633934</v>
      </c>
      <c r="AT19" s="47">
        <f t="shared" si="21"/>
        <v>150.13562251298418</v>
      </c>
      <c r="AV19" s="47">
        <f t="shared" si="22"/>
        <v>141688.92964190902</v>
      </c>
      <c r="AW19" s="47">
        <f t="shared" si="23"/>
        <v>33189.144341975982</v>
      </c>
      <c r="AX19" s="47">
        <f t="shared" si="24"/>
        <v>496977.61907406105</v>
      </c>
      <c r="AY19" s="47">
        <f t="shared" si="25"/>
        <v>111839.73194230575</v>
      </c>
      <c r="AZ19" s="47">
        <f t="shared" si="26"/>
        <v>46308.354045569249</v>
      </c>
      <c r="BB19" s="47">
        <f t="shared" si="27"/>
        <v>426930.20765321766</v>
      </c>
      <c r="BC19" s="47">
        <f t="shared" si="28"/>
        <v>41661.202857640048</v>
      </c>
      <c r="BE19" s="48">
        <f t="shared" si="31"/>
        <v>45.067084661610515</v>
      </c>
      <c r="BF19" s="48">
        <f t="shared" si="32"/>
        <v>82.766987227984544</v>
      </c>
      <c r="BG19" s="48">
        <f t="shared" si="32"/>
        <v>26.871190448771149</v>
      </c>
      <c r="BH19" s="48">
        <f t="shared" si="32"/>
        <v>122.7978218037149</v>
      </c>
      <c r="BI19" s="48">
        <f t="shared" si="32"/>
        <v>58.728218186715644</v>
      </c>
      <c r="BJ19" s="48">
        <f t="shared" si="33"/>
        <v>125.6676410086709</v>
      </c>
      <c r="BK19" s="48">
        <f t="shared" si="33"/>
        <v>69.670645875443</v>
      </c>
    </row>
    <row r="20" spans="1:63" s="47" customFormat="1" ht="11.25" x14ac:dyDescent="0.2">
      <c r="A20" s="47">
        <v>2009</v>
      </c>
      <c r="B20" s="48">
        <v>90.900249999999943</v>
      </c>
      <c r="C20" s="48">
        <v>4.9904999999999982</v>
      </c>
      <c r="D20" s="48">
        <v>12.969999999999997</v>
      </c>
      <c r="E20" s="48">
        <v>7.5317499999999873</v>
      </c>
      <c r="F20" s="48">
        <v>17.054750000000027</v>
      </c>
      <c r="G20" s="48">
        <v>37.300499999999936</v>
      </c>
      <c r="H20" s="48">
        <v>1.3805000000000001</v>
      </c>
      <c r="I20" s="48">
        <v>9.6722500000000071</v>
      </c>
      <c r="J20" s="48"/>
      <c r="K20" s="49">
        <f t="shared" si="29"/>
        <v>0.14268387600694174</v>
      </c>
      <c r="L20" s="48">
        <f t="shared" si="0"/>
        <v>206.24812102579222</v>
      </c>
      <c r="M20" s="48">
        <f t="shared" si="1"/>
        <v>147.12558962264137</v>
      </c>
      <c r="N20" s="48">
        <f t="shared" si="2"/>
        <v>251.00391891238115</v>
      </c>
      <c r="O20" s="48">
        <f t="shared" si="3"/>
        <v>150.46196873595386</v>
      </c>
      <c r="P20" s="48">
        <f t="shared" si="4"/>
        <v>249.42961608775215</v>
      </c>
      <c r="Q20" s="48">
        <f t="shared" si="5"/>
        <v>214.45080058642537</v>
      </c>
      <c r="R20" s="48">
        <f t="shared" si="6"/>
        <v>120.12181857733306</v>
      </c>
      <c r="S20" s="48">
        <f t="shared" si="7"/>
        <v>188.61641965678641</v>
      </c>
      <c r="T20" s="48"/>
      <c r="U20" s="49">
        <f t="shared" si="30"/>
        <v>1.0000000000000002</v>
      </c>
      <c r="V20" s="49">
        <f t="shared" si="8"/>
        <v>5.4900839106603129E-2</v>
      </c>
      <c r="W20" s="49">
        <f t="shared" si="9"/>
        <v>0.14268387600694174</v>
      </c>
      <c r="X20" s="49">
        <f t="shared" si="10"/>
        <v>8.285730787319058E-2</v>
      </c>
      <c r="Y20" s="49">
        <f t="shared" si="11"/>
        <v>0.18762049609324549</v>
      </c>
      <c r="Z20" s="49">
        <f t="shared" si="12"/>
        <v>0.41034540609074188</v>
      </c>
      <c r="AA20" s="49">
        <f t="shared" si="13"/>
        <v>1.5186976933506794E-2</v>
      </c>
      <c r="AB20" s="49">
        <f t="shared" si="14"/>
        <v>0.1064050978957705</v>
      </c>
      <c r="AC20" s="49"/>
      <c r="AD20" s="47">
        <v>12941244269.255125</v>
      </c>
      <c r="AE20" s="47">
        <v>155861193.02085605</v>
      </c>
      <c r="AF20" s="47">
        <v>5972133992.4501553</v>
      </c>
      <c r="AG20" s="47">
        <v>816889974.31357431</v>
      </c>
      <c r="AH20" s="47">
        <v>867589290.10467005</v>
      </c>
      <c r="AJ20" s="47">
        <v>603154155.26542664</v>
      </c>
      <c r="AK20" s="47">
        <v>442817199.12654972</v>
      </c>
      <c r="AM20" s="47">
        <f t="shared" si="15"/>
        <v>93.395188546414403</v>
      </c>
      <c r="AN20" s="47">
        <f t="shared" si="16"/>
        <v>114.58908289016965</v>
      </c>
      <c r="AO20" s="47">
        <f t="shared" si="17"/>
        <v>62.491384278496433</v>
      </c>
      <c r="AP20" s="47">
        <f t="shared" si="18"/>
        <v>179.17976217147282</v>
      </c>
      <c r="AQ20" s="47">
        <f t="shared" si="19"/>
        <v>160.91788745813534</v>
      </c>
      <c r="AS20" s="47">
        <f t="shared" si="20"/>
        <v>154.48289155601728</v>
      </c>
      <c r="AT20" s="47">
        <f t="shared" si="21"/>
        <v>144.40907822644817</v>
      </c>
      <c r="AV20" s="47">
        <f t="shared" si="22"/>
        <v>142367.53220431335</v>
      </c>
      <c r="AW20" s="47">
        <f t="shared" si="23"/>
        <v>31231.578603517904</v>
      </c>
      <c r="AX20" s="47">
        <f t="shared" si="24"/>
        <v>460457.51676562504</v>
      </c>
      <c r="AY20" s="47">
        <f t="shared" si="25"/>
        <v>108459.51794915866</v>
      </c>
      <c r="AZ20" s="47">
        <f t="shared" si="26"/>
        <v>50870.830126778099</v>
      </c>
      <c r="BB20" s="47">
        <f t="shared" si="27"/>
        <v>436909.92775474582</v>
      </c>
      <c r="BC20" s="47">
        <f t="shared" si="28"/>
        <v>45782.232585649603</v>
      </c>
      <c r="BE20" s="48">
        <f t="shared" si="31"/>
        <v>45.282928194402764</v>
      </c>
      <c r="BF20" s="48">
        <f t="shared" si="32"/>
        <v>77.885215742602114</v>
      </c>
      <c r="BG20" s="48">
        <f t="shared" si="32"/>
        <v>24.896577132849675</v>
      </c>
      <c r="BH20" s="48">
        <f t="shared" si="32"/>
        <v>119.08641344838169</v>
      </c>
      <c r="BI20" s="48">
        <f t="shared" si="32"/>
        <v>64.514346765270503</v>
      </c>
      <c r="BJ20" s="48">
        <f t="shared" si="33"/>
        <v>128.6051887872168</v>
      </c>
      <c r="BK20" s="48">
        <f t="shared" si="33"/>
        <v>76.562304856183999</v>
      </c>
    </row>
    <row r="21" spans="1:63" s="47" customFormat="1" ht="11.25" x14ac:dyDescent="0.2">
      <c r="A21" s="47">
        <v>2010</v>
      </c>
      <c r="B21" s="48">
        <v>90.236750000000001</v>
      </c>
      <c r="C21" s="48">
        <v>5.0157500000000033</v>
      </c>
      <c r="D21" s="48">
        <v>12.808250000000015</v>
      </c>
      <c r="E21" s="48">
        <v>7.4500000000000011</v>
      </c>
      <c r="F21" s="48">
        <v>17.153500000000008</v>
      </c>
      <c r="G21" s="48">
        <v>37.288999999999959</v>
      </c>
      <c r="H21" s="48">
        <v>1.4290000000000009</v>
      </c>
      <c r="I21" s="48">
        <v>9.0912500000000041</v>
      </c>
      <c r="J21" s="48"/>
      <c r="K21" s="49">
        <f t="shared" si="29"/>
        <v>0.14194050650095461</v>
      </c>
      <c r="L21" s="48">
        <f t="shared" si="0"/>
        <v>204.74267270963685</v>
      </c>
      <c r="M21" s="48">
        <f t="shared" si="1"/>
        <v>147.86998820754718</v>
      </c>
      <c r="N21" s="48">
        <f t="shared" si="2"/>
        <v>247.87362717112646</v>
      </c>
      <c r="O21" s="48">
        <f t="shared" si="3"/>
        <v>148.8288468261504</v>
      </c>
      <c r="P21" s="48">
        <f t="shared" si="4"/>
        <v>250.87385740402243</v>
      </c>
      <c r="Q21" s="48">
        <f t="shared" si="5"/>
        <v>214.38468393365292</v>
      </c>
      <c r="R21" s="48">
        <f t="shared" si="6"/>
        <v>124.34196214922785</v>
      </c>
      <c r="S21" s="48">
        <f t="shared" si="7"/>
        <v>177.28646645865842</v>
      </c>
      <c r="T21" s="48"/>
      <c r="U21" s="49">
        <f t="shared" si="30"/>
        <v>1</v>
      </c>
      <c r="V21" s="49">
        <f t="shared" si="8"/>
        <v>5.5584337866778258E-2</v>
      </c>
      <c r="W21" s="49">
        <f t="shared" si="9"/>
        <v>0.14194050650095461</v>
      </c>
      <c r="X21" s="49">
        <f t="shared" si="10"/>
        <v>8.2560597539250921E-2</v>
      </c>
      <c r="Y21" s="49">
        <f t="shared" si="11"/>
        <v>0.19009439058920016</v>
      </c>
      <c r="Z21" s="49">
        <f t="shared" si="12"/>
        <v>0.41323518411290255</v>
      </c>
      <c r="AA21" s="49">
        <f t="shared" si="13"/>
        <v>1.5836119984374449E-2</v>
      </c>
      <c r="AB21" s="49">
        <f t="shared" si="14"/>
        <v>0.10074886340653895</v>
      </c>
      <c r="AC21" s="49"/>
      <c r="AD21" s="47">
        <v>12686941613.794466</v>
      </c>
      <c r="AE21" s="47">
        <v>147708543.44258299</v>
      </c>
      <c r="AF21" s="47">
        <v>5631377956.8535147</v>
      </c>
      <c r="AG21" s="47">
        <v>811132279.05527723</v>
      </c>
      <c r="AH21" s="47">
        <v>939247615.33139634</v>
      </c>
      <c r="AJ21" s="47">
        <v>512898746.05425715</v>
      </c>
      <c r="AK21" s="47">
        <v>421658210.60833222</v>
      </c>
      <c r="AM21" s="47">
        <f t="shared" si="15"/>
        <v>91.559921089866407</v>
      </c>
      <c r="AN21" s="47">
        <f t="shared" si="16"/>
        <v>108.59525838393589</v>
      </c>
      <c r="AO21" s="47">
        <f t="shared" si="17"/>
        <v>58.925771652824174</v>
      </c>
      <c r="AP21" s="47">
        <f t="shared" si="18"/>
        <v>177.91684733657797</v>
      </c>
      <c r="AQ21" s="47">
        <f t="shared" si="19"/>
        <v>174.2088610164669</v>
      </c>
      <c r="AS21" s="47">
        <f t="shared" si="20"/>
        <v>131.36621985311359</v>
      </c>
      <c r="AT21" s="47">
        <f t="shared" si="21"/>
        <v>137.50882675891978</v>
      </c>
      <c r="AV21" s="47">
        <f t="shared" si="22"/>
        <v>140596.17188999456</v>
      </c>
      <c r="AW21" s="47">
        <f t="shared" si="23"/>
        <v>29448.944513299684</v>
      </c>
      <c r="AX21" s="47">
        <f t="shared" si="24"/>
        <v>439668.0230986675</v>
      </c>
      <c r="AY21" s="47">
        <f t="shared" si="25"/>
        <v>108876.81598057412</v>
      </c>
      <c r="AZ21" s="47">
        <f t="shared" si="26"/>
        <v>54755.450218987142</v>
      </c>
      <c r="BB21" s="47">
        <f t="shared" si="27"/>
        <v>358921.44580423849</v>
      </c>
      <c r="BC21" s="47">
        <f t="shared" si="28"/>
        <v>46380.663892020573</v>
      </c>
      <c r="BE21" s="48">
        <f t="shared" si="31"/>
        <v>44.719510533944913</v>
      </c>
      <c r="BF21" s="48">
        <f t="shared" si="32"/>
        <v>73.43968826961283</v>
      </c>
      <c r="BG21" s="48">
        <f t="shared" si="32"/>
        <v>23.772505500209238</v>
      </c>
      <c r="BH21" s="48">
        <f t="shared" si="32"/>
        <v>119.5445984637681</v>
      </c>
      <c r="BI21" s="48">
        <f t="shared" si="32"/>
        <v>69.440818911597631</v>
      </c>
      <c r="BJ21" s="48">
        <f t="shared" si="33"/>
        <v>105.64914497284161</v>
      </c>
      <c r="BK21" s="48">
        <f t="shared" si="33"/>
        <v>77.563070383032056</v>
      </c>
    </row>
    <row r="22" spans="1:63" s="47" customFormat="1" ht="11.25" x14ac:dyDescent="0.2">
      <c r="A22" s="47">
        <v>2011</v>
      </c>
      <c r="B22" s="48">
        <v>93.521250000000009</v>
      </c>
      <c r="C22" s="48">
        <v>5.5637499999999989</v>
      </c>
      <c r="D22" s="48">
        <v>12.980499999999996</v>
      </c>
      <c r="E22" s="48">
        <v>7.4652500000000082</v>
      </c>
      <c r="F22" s="48">
        <v>17.846999999999991</v>
      </c>
      <c r="G22" s="48">
        <v>38.743500000000004</v>
      </c>
      <c r="H22" s="48">
        <v>1.4877500000000001</v>
      </c>
      <c r="I22" s="48">
        <v>9.4335000000000022</v>
      </c>
      <c r="J22" s="48"/>
      <c r="K22" s="49">
        <f t="shared" si="29"/>
        <v>0.13879733215713</v>
      </c>
      <c r="L22" s="48">
        <f t="shared" si="0"/>
        <v>212.19503894085423</v>
      </c>
      <c r="M22" s="48">
        <f t="shared" si="1"/>
        <v>164.02564858490553</v>
      </c>
      <c r="N22" s="48">
        <f t="shared" si="2"/>
        <v>251.20712177657384</v>
      </c>
      <c r="O22" s="48">
        <f t="shared" si="3"/>
        <v>149.13349647904971</v>
      </c>
      <c r="P22" s="48">
        <f t="shared" si="4"/>
        <v>261.01645338208436</v>
      </c>
      <c r="Q22" s="48">
        <f t="shared" si="5"/>
        <v>222.74700319084695</v>
      </c>
      <c r="R22" s="48">
        <f t="shared" si="6"/>
        <v>129.45399173373943</v>
      </c>
      <c r="S22" s="48">
        <f t="shared" si="7"/>
        <v>183.96060842433701</v>
      </c>
      <c r="T22" s="48"/>
      <c r="U22" s="49">
        <f t="shared" si="30"/>
        <v>1</v>
      </c>
      <c r="V22" s="49">
        <f t="shared" si="8"/>
        <v>5.9491826723872897E-2</v>
      </c>
      <c r="W22" s="49">
        <f t="shared" si="9"/>
        <v>0.13879733215713</v>
      </c>
      <c r="X22" s="49">
        <f t="shared" si="10"/>
        <v>7.9824104147453195E-2</v>
      </c>
      <c r="Y22" s="49">
        <f t="shared" si="11"/>
        <v>0.19083363406712367</v>
      </c>
      <c r="Z22" s="49">
        <f t="shared" si="12"/>
        <v>0.41427483058663139</v>
      </c>
      <c r="AA22" s="49">
        <f t="shared" si="13"/>
        <v>1.5908149217423846E-2</v>
      </c>
      <c r="AB22" s="49">
        <f t="shared" si="14"/>
        <v>0.1008701231003649</v>
      </c>
      <c r="AC22" s="49"/>
      <c r="AD22" s="47">
        <v>12920737120.983391</v>
      </c>
      <c r="AE22" s="47">
        <v>159519536.65291798</v>
      </c>
      <c r="AF22" s="47">
        <v>5261777230.2896347</v>
      </c>
      <c r="AG22" s="47">
        <v>1005315552.8629532</v>
      </c>
      <c r="AH22" s="47">
        <v>1097104581.1115253</v>
      </c>
      <c r="AJ22" s="47">
        <v>506386310.37565613</v>
      </c>
      <c r="AK22" s="47">
        <v>333336641.68234503</v>
      </c>
      <c r="AM22" s="47">
        <f t="shared" si="15"/>
        <v>93.247191264272217</v>
      </c>
      <c r="AN22" s="47">
        <f t="shared" si="16"/>
        <v>117.27869557418762</v>
      </c>
      <c r="AO22" s="47">
        <f t="shared" si="17"/>
        <v>55.058333135451086</v>
      </c>
      <c r="AP22" s="47">
        <f t="shared" si="18"/>
        <v>220.50974713042626</v>
      </c>
      <c r="AQ22" s="47">
        <f t="shared" si="19"/>
        <v>203.48770267992825</v>
      </c>
      <c r="AS22" s="47">
        <f t="shared" si="20"/>
        <v>129.69822190280496</v>
      </c>
      <c r="AT22" s="47">
        <f t="shared" si="21"/>
        <v>108.70588870395386</v>
      </c>
      <c r="AV22" s="47">
        <f t="shared" si="22"/>
        <v>138158.30221455966</v>
      </c>
      <c r="AW22" s="47">
        <f t="shared" si="23"/>
        <v>28671.226538381128</v>
      </c>
      <c r="AX22" s="47">
        <f t="shared" si="24"/>
        <v>405360.13483992423</v>
      </c>
      <c r="AY22" s="47">
        <f t="shared" si="25"/>
        <v>134666.02630360029</v>
      </c>
      <c r="AZ22" s="47">
        <f t="shared" si="26"/>
        <v>61472.773077353391</v>
      </c>
      <c r="BB22" s="47">
        <f t="shared" si="27"/>
        <v>340370.56654387905</v>
      </c>
      <c r="BC22" s="47">
        <f t="shared" si="28"/>
        <v>35335.415453685797</v>
      </c>
      <c r="BE22" s="48">
        <f t="shared" si="31"/>
        <v>43.944095832637856</v>
      </c>
      <c r="BF22" s="48">
        <f t="shared" si="32"/>
        <v>71.500217548891442</v>
      </c>
      <c r="BG22" s="48">
        <f t="shared" si="32"/>
        <v>21.917504864539833</v>
      </c>
      <c r="BH22" s="48">
        <f t="shared" si="32"/>
        <v>147.86064320660748</v>
      </c>
      <c r="BI22" s="48">
        <f t="shared" si="32"/>
        <v>77.959722478512262</v>
      </c>
      <c r="BJ22" s="48">
        <f t="shared" si="33"/>
        <v>100.18866175217514</v>
      </c>
      <c r="BK22" s="48">
        <f t="shared" si="33"/>
        <v>59.091938015993563</v>
      </c>
    </row>
    <row r="23" spans="1:63" s="47" customFormat="1" ht="11.25" x14ac:dyDescent="0.2">
      <c r="A23" s="47">
        <v>2012</v>
      </c>
      <c r="B23" s="48">
        <v>94.851000000000113</v>
      </c>
      <c r="C23" s="48">
        <v>5.5710000000000024</v>
      </c>
      <c r="D23" s="48">
        <v>13.780500000000004</v>
      </c>
      <c r="E23" s="48">
        <v>7.48674999999999</v>
      </c>
      <c r="F23" s="48">
        <v>17.991499999999988</v>
      </c>
      <c r="G23" s="48">
        <v>39.446750000000129</v>
      </c>
      <c r="H23" s="48">
        <v>1.5134999999999996</v>
      </c>
      <c r="I23" s="48">
        <v>9.0609999999999999</v>
      </c>
      <c r="J23" s="48"/>
      <c r="K23" s="49">
        <f t="shared" si="29"/>
        <v>0.14528576398772799</v>
      </c>
      <c r="L23" s="48">
        <f t="shared" si="0"/>
        <v>215.21217518562881</v>
      </c>
      <c r="M23" s="48">
        <f t="shared" si="1"/>
        <v>164.23938679245279</v>
      </c>
      <c r="N23" s="48">
        <f t="shared" si="2"/>
        <v>266.68924476268853</v>
      </c>
      <c r="O23" s="48">
        <f t="shared" si="3"/>
        <v>149.56300254707114</v>
      </c>
      <c r="P23" s="48">
        <f t="shared" si="4"/>
        <v>263.12979890310805</v>
      </c>
      <c r="Q23" s="48">
        <f t="shared" si="5"/>
        <v>226.79018023974527</v>
      </c>
      <c r="R23" s="48">
        <f t="shared" si="6"/>
        <v>131.69458342397212</v>
      </c>
      <c r="S23" s="48">
        <f t="shared" si="7"/>
        <v>176.69656786271452</v>
      </c>
      <c r="T23" s="48"/>
      <c r="U23" s="49">
        <f t="shared" si="30"/>
        <v>1</v>
      </c>
      <c r="V23" s="49">
        <f t="shared" si="8"/>
        <v>5.8734225258563387E-2</v>
      </c>
      <c r="W23" s="49">
        <f t="shared" si="9"/>
        <v>0.14528576398772799</v>
      </c>
      <c r="X23" s="49">
        <f t="shared" si="10"/>
        <v>7.8931692865652242E-2</v>
      </c>
      <c r="Y23" s="49">
        <f t="shared" si="11"/>
        <v>0.18968171131564207</v>
      </c>
      <c r="Z23" s="49">
        <f t="shared" si="12"/>
        <v>0.41588122423590773</v>
      </c>
      <c r="AA23" s="49">
        <f t="shared" si="13"/>
        <v>1.5956605623556924E-2</v>
      </c>
      <c r="AB23" s="49">
        <f t="shared" si="14"/>
        <v>9.5528776712949667E-2</v>
      </c>
      <c r="AC23" s="49"/>
      <c r="AD23" s="47">
        <v>12740263456.916336</v>
      </c>
      <c r="AE23" s="47">
        <v>147516925.7269083</v>
      </c>
      <c r="AF23" s="47">
        <v>4785672153.8212767</v>
      </c>
      <c r="AG23" s="47">
        <v>1041979827.0833062</v>
      </c>
      <c r="AH23" s="47">
        <v>1178358897.9578483</v>
      </c>
      <c r="AJ23" s="47">
        <v>529615202.82828081</v>
      </c>
      <c r="AK23" s="47">
        <v>303175561.52394629</v>
      </c>
      <c r="AM23" s="47">
        <f t="shared" si="15"/>
        <v>91.944737533200268</v>
      </c>
      <c r="AN23" s="47">
        <f t="shared" si="16"/>
        <v>108.45438112078203</v>
      </c>
      <c r="AO23" s="47">
        <f t="shared" si="17"/>
        <v>50.076451394663039</v>
      </c>
      <c r="AP23" s="47">
        <f t="shared" si="18"/>
        <v>228.55182885693148</v>
      </c>
      <c r="AQ23" s="47">
        <f t="shared" si="19"/>
        <v>218.55851229329596</v>
      </c>
      <c r="AS23" s="47">
        <f t="shared" ref="AS23:AT28" si="34">AJ23/AJ$7*100</f>
        <v>135.64772327388656</v>
      </c>
      <c r="AT23" s="47">
        <f t="shared" si="34"/>
        <v>98.869925257683917</v>
      </c>
      <c r="AV23" s="47">
        <f t="shared" si="22"/>
        <v>134318.70467276382</v>
      </c>
      <c r="AW23" s="47">
        <f t="shared" si="23"/>
        <v>26479.433804865952</v>
      </c>
      <c r="AX23" s="47">
        <f t="shared" si="24"/>
        <v>347278.55693344038</v>
      </c>
      <c r="AY23" s="47">
        <f t="shared" si="25"/>
        <v>139176.52213354359</v>
      </c>
      <c r="AZ23" s="47">
        <f t="shared" si="26"/>
        <v>65495.311561451184</v>
      </c>
      <c r="BB23" s="47">
        <f t="shared" si="27"/>
        <v>349927.45479238912</v>
      </c>
      <c r="BC23" s="47">
        <f t="shared" si="28"/>
        <v>33459.393171167234</v>
      </c>
      <c r="BE23" s="48">
        <f t="shared" si="31"/>
        <v>42.72283269006244</v>
      </c>
      <c r="BF23" s="48">
        <f t="shared" si="32"/>
        <v>66.034331495547065</v>
      </c>
      <c r="BG23" s="48">
        <f t="shared" si="32"/>
        <v>18.777079457862346</v>
      </c>
      <c r="BH23" s="48">
        <f t="shared" si="32"/>
        <v>152.81307874586204</v>
      </c>
      <c r="BI23" s="48">
        <f t="shared" si="32"/>
        <v>83.061102620982666</v>
      </c>
      <c r="BJ23" s="48">
        <f t="shared" si="33"/>
        <v>103.00174824744903</v>
      </c>
      <c r="BK23" s="48">
        <f t="shared" si="33"/>
        <v>55.954638199029148</v>
      </c>
    </row>
    <row r="24" spans="1:63" s="47" customFormat="1" ht="11.25" x14ac:dyDescent="0.2">
      <c r="A24" s="47">
        <v>2013</v>
      </c>
      <c r="B24" s="48">
        <v>100.63600000000005</v>
      </c>
      <c r="C24" s="48">
        <v>5.4080000000000013</v>
      </c>
      <c r="D24" s="48">
        <v>15.647999999999982</v>
      </c>
      <c r="E24" s="48">
        <v>7.9109999999999863</v>
      </c>
      <c r="F24" s="48">
        <v>18.686250000000015</v>
      </c>
      <c r="G24" s="48">
        <v>41.621750000000084</v>
      </c>
      <c r="H24" s="48">
        <v>1.5579999999999996</v>
      </c>
      <c r="I24" s="48">
        <v>9.8029999999999919</v>
      </c>
      <c r="J24" s="48"/>
      <c r="K24" s="49">
        <f t="shared" si="29"/>
        <v>0.15549107675185792</v>
      </c>
      <c r="L24" s="48">
        <f t="shared" si="0"/>
        <v>228.33805085851412</v>
      </c>
      <c r="M24" s="48">
        <f t="shared" si="1"/>
        <v>159.43396226415086</v>
      </c>
      <c r="N24" s="48">
        <f t="shared" si="2"/>
        <v>302.83032560839911</v>
      </c>
      <c r="O24" s="48">
        <f t="shared" si="3"/>
        <v>158.03825600559378</v>
      </c>
      <c r="P24" s="48">
        <f t="shared" si="4"/>
        <v>273.29067641681968</v>
      </c>
      <c r="Q24" s="48">
        <f t="shared" si="5"/>
        <v>239.29485152499521</v>
      </c>
      <c r="R24" s="48">
        <f t="shared" si="6"/>
        <v>135.56667391777245</v>
      </c>
      <c r="S24" s="48">
        <f t="shared" si="7"/>
        <v>191.16614664586567</v>
      </c>
      <c r="T24" s="48"/>
      <c r="U24" s="49">
        <f t="shared" si="30"/>
        <v>1</v>
      </c>
      <c r="V24" s="49">
        <f t="shared" si="8"/>
        <v>5.373822488970148E-2</v>
      </c>
      <c r="W24" s="49">
        <f t="shared" si="9"/>
        <v>0.15549107675185792</v>
      </c>
      <c r="X24" s="49">
        <f t="shared" si="10"/>
        <v>7.8610040144679663E-2</v>
      </c>
      <c r="Y24" s="49">
        <f t="shared" si="11"/>
        <v>0.18568156524504159</v>
      </c>
      <c r="Z24" s="49">
        <f t="shared" si="12"/>
        <v>0.41358708613219985</v>
      </c>
      <c r="AA24" s="49">
        <f t="shared" si="13"/>
        <v>1.5481537421996093E-2</v>
      </c>
      <c r="AB24" s="49">
        <f t="shared" si="14"/>
        <v>9.7410469414523498E-2</v>
      </c>
      <c r="AC24" s="49"/>
      <c r="AD24" s="47">
        <v>13121218449.801014</v>
      </c>
      <c r="AE24" s="47">
        <v>142143615.73875877</v>
      </c>
      <c r="AF24" s="47">
        <v>4597252481.0972977</v>
      </c>
      <c r="AG24" s="47">
        <v>1083994447.3066611</v>
      </c>
      <c r="AH24" s="47">
        <v>1257388840.6753259</v>
      </c>
      <c r="AJ24" s="47">
        <v>526995946.9890635</v>
      </c>
      <c r="AK24" s="47">
        <v>344792686.53482974</v>
      </c>
      <c r="AM24" s="47">
        <f t="shared" si="15"/>
        <v>94.694037573281364</v>
      </c>
      <c r="AN24" s="47">
        <f t="shared" si="16"/>
        <v>104.50392590038442</v>
      </c>
      <c r="AO24" s="47">
        <f t="shared" si="17"/>
        <v>48.104860303654704</v>
      </c>
      <c r="AP24" s="47">
        <f t="shared" si="18"/>
        <v>237.76747587925092</v>
      </c>
      <c r="AQ24" s="47">
        <f t="shared" si="19"/>
        <v>233.21675159279175</v>
      </c>
      <c r="AS24" s="47">
        <f t="shared" si="34"/>
        <v>134.97686622642212</v>
      </c>
      <c r="AT24" s="47">
        <f t="shared" si="34"/>
        <v>112.44187023432657</v>
      </c>
      <c r="AV24" s="47">
        <f t="shared" si="22"/>
        <v>130382.94894273428</v>
      </c>
      <c r="AW24" s="47">
        <f t="shared" si="23"/>
        <v>26283.952614415448</v>
      </c>
      <c r="AX24" s="47">
        <f t="shared" si="24"/>
        <v>293791.69741163746</v>
      </c>
      <c r="AY24" s="47">
        <f t="shared" si="25"/>
        <v>137023.69451481014</v>
      </c>
      <c r="AZ24" s="47">
        <f t="shared" si="26"/>
        <v>67289.52254600708</v>
      </c>
      <c r="BB24" s="47">
        <f t="shared" si="27"/>
        <v>338251.57059631811</v>
      </c>
      <c r="BC24" s="47">
        <f t="shared" si="28"/>
        <v>35172.160209612361</v>
      </c>
      <c r="BE24" s="48">
        <f t="shared" si="31"/>
        <v>41.470984453641037</v>
      </c>
      <c r="BF24" s="48">
        <f t="shared" si="32"/>
        <v>65.546841097282567</v>
      </c>
      <c r="BG24" s="48">
        <f t="shared" si="32"/>
        <v>15.885086873981322</v>
      </c>
      <c r="BH24" s="48">
        <f t="shared" si="32"/>
        <v>150.44931644325098</v>
      </c>
      <c r="BI24" s="48">
        <f t="shared" si="32"/>
        <v>85.336519580745716</v>
      </c>
      <c r="BJ24" s="48">
        <f t="shared" si="33"/>
        <v>99.564931650010024</v>
      </c>
      <c r="BK24" s="48">
        <f t="shared" si="33"/>
        <v>58.818923856128421</v>
      </c>
    </row>
    <row r="25" spans="1:63" s="47" customFormat="1" ht="11.25" x14ac:dyDescent="0.2">
      <c r="A25" s="47">
        <v>2014</v>
      </c>
      <c r="B25" s="48">
        <v>108.83200000000001</v>
      </c>
      <c r="C25" s="48">
        <v>5.3147499999999974</v>
      </c>
      <c r="D25" s="48">
        <v>18.785750000000004</v>
      </c>
      <c r="E25" s="48">
        <v>8.3112500000000153</v>
      </c>
      <c r="F25" s="48">
        <v>19.662250000000004</v>
      </c>
      <c r="G25" s="48">
        <v>43.740249999999989</v>
      </c>
      <c r="H25" s="48">
        <v>1.610000000000001</v>
      </c>
      <c r="I25" s="48">
        <v>11.407750000000004</v>
      </c>
      <c r="J25" s="48"/>
      <c r="K25" s="49">
        <f t="shared" si="29"/>
        <v>0.17261237503675392</v>
      </c>
      <c r="L25" s="48">
        <f t="shared" si="0"/>
        <v>246.9343649492607</v>
      </c>
      <c r="M25" s="48">
        <f t="shared" si="1"/>
        <v>156.68484669811303</v>
      </c>
      <c r="N25" s="48">
        <f t="shared" si="2"/>
        <v>363.55411485800045</v>
      </c>
      <c r="O25" s="48">
        <f t="shared" si="3"/>
        <v>166.03406083004626</v>
      </c>
      <c r="P25" s="48">
        <f t="shared" si="4"/>
        <v>287.56489945155442</v>
      </c>
      <c r="Q25" s="48">
        <f t="shared" si="5"/>
        <v>251.4746888205361</v>
      </c>
      <c r="R25" s="48">
        <f t="shared" si="6"/>
        <v>140.09136393299988</v>
      </c>
      <c r="S25" s="48">
        <f t="shared" si="7"/>
        <v>222.46002340093608</v>
      </c>
      <c r="T25" s="48"/>
      <c r="U25" s="49">
        <f t="shared" si="30"/>
        <v>1</v>
      </c>
      <c r="V25" s="49">
        <f t="shared" si="8"/>
        <v>4.8834442075860011E-2</v>
      </c>
      <c r="W25" s="49">
        <f t="shared" si="9"/>
        <v>0.17261237503675392</v>
      </c>
      <c r="X25" s="49">
        <f t="shared" si="10"/>
        <v>7.6367704351661417E-2</v>
      </c>
      <c r="Y25" s="49">
        <f t="shared" si="11"/>
        <v>0.18066607247868277</v>
      </c>
      <c r="Z25" s="49">
        <f t="shared" si="12"/>
        <v>0.40190614892678611</v>
      </c>
      <c r="AA25" s="49">
        <f t="shared" si="13"/>
        <v>1.4793443104969134E-2</v>
      </c>
      <c r="AB25" s="49">
        <f t="shared" si="14"/>
        <v>0.1048198140252867</v>
      </c>
      <c r="AC25" s="49"/>
      <c r="AD25" s="47">
        <v>13785454464.754929</v>
      </c>
      <c r="AE25" s="47">
        <v>165117093.81546831</v>
      </c>
      <c r="AF25" s="47">
        <v>4739339646.1867752</v>
      </c>
      <c r="AG25" s="47">
        <v>1130713814.2370658</v>
      </c>
      <c r="AH25" s="47">
        <v>1308316670.5713301</v>
      </c>
      <c r="AJ25" s="47">
        <v>564930192.17665255</v>
      </c>
      <c r="AK25" s="47">
        <v>449011470.00018859</v>
      </c>
      <c r="AM25" s="47">
        <f t="shared" si="15"/>
        <v>99.487737975283778</v>
      </c>
      <c r="AN25" s="47">
        <f t="shared" si="16"/>
        <v>121.39401722193168</v>
      </c>
      <c r="AO25" s="47">
        <f t="shared" si="17"/>
        <v>49.59163599319443</v>
      </c>
      <c r="AP25" s="47">
        <f t="shared" si="18"/>
        <v>248.01507998582096</v>
      </c>
      <c r="AQ25" s="47">
        <f t="shared" si="19"/>
        <v>242.66269438296098</v>
      </c>
      <c r="AS25" s="47">
        <f t="shared" si="34"/>
        <v>144.69277688444421</v>
      </c>
      <c r="AT25" s="47">
        <f t="shared" si="34"/>
        <v>146.42911933802091</v>
      </c>
      <c r="AV25" s="47">
        <f t="shared" si="22"/>
        <v>126667.28962763642</v>
      </c>
      <c r="AW25" s="47">
        <f t="shared" si="23"/>
        <v>31067.706630691642</v>
      </c>
      <c r="AX25" s="47">
        <f t="shared" si="24"/>
        <v>252283.76009404863</v>
      </c>
      <c r="AY25" s="47">
        <f t="shared" si="25"/>
        <v>136046.18008567468</v>
      </c>
      <c r="AZ25" s="47">
        <f t="shared" si="26"/>
        <v>66539.519666941967</v>
      </c>
      <c r="BB25" s="47">
        <f t="shared" si="27"/>
        <v>350888.31812214426</v>
      </c>
      <c r="BC25" s="47">
        <f t="shared" si="28"/>
        <v>39360.213013099732</v>
      </c>
      <c r="BE25" s="48">
        <f t="shared" si="31"/>
        <v>40.289142418766296</v>
      </c>
      <c r="BF25" s="48">
        <f t="shared" si="32"/>
        <v>77.476552315121651</v>
      </c>
      <c r="BG25" s="48">
        <f t="shared" si="32"/>
        <v>13.640785227410856</v>
      </c>
      <c r="BH25" s="48">
        <f t="shared" si="32"/>
        <v>149.37602486256785</v>
      </c>
      <c r="BI25" s="48">
        <f t="shared" si="32"/>
        <v>84.385366519268786</v>
      </c>
      <c r="BJ25" s="48">
        <f t="shared" si="33"/>
        <v>103.28458002139591</v>
      </c>
      <c r="BK25" s="48">
        <f t="shared" si="33"/>
        <v>65.822666517531587</v>
      </c>
    </row>
    <row r="26" spans="1:63" s="47" customFormat="1" ht="11.25" x14ac:dyDescent="0.2">
      <c r="A26" s="47">
        <v>2015</v>
      </c>
      <c r="B26" s="48">
        <v>117.78300000000004</v>
      </c>
      <c r="C26" s="48">
        <v>5.2107499999999938</v>
      </c>
      <c r="D26" s="48">
        <v>21.302500000000016</v>
      </c>
      <c r="E26" s="48">
        <v>8.5635000000000012</v>
      </c>
      <c r="F26" s="48">
        <v>21.771500000000067</v>
      </c>
      <c r="G26" s="48">
        <v>45.727749999999979</v>
      </c>
      <c r="H26" s="48">
        <v>1.7415000000000007</v>
      </c>
      <c r="I26" s="48">
        <v>13.465499999999995</v>
      </c>
      <c r="J26" s="48"/>
      <c r="K26" s="49">
        <f t="shared" si="29"/>
        <v>0.18086226365434746</v>
      </c>
      <c r="L26" s="48">
        <f t="shared" si="0"/>
        <v>267.24373627994322</v>
      </c>
      <c r="M26" s="48">
        <f t="shared" si="1"/>
        <v>153.61880896226387</v>
      </c>
      <c r="N26" s="48">
        <f t="shared" si="2"/>
        <v>412.25990613963023</v>
      </c>
      <c r="O26" s="48">
        <f t="shared" si="3"/>
        <v>171.07326574439449</v>
      </c>
      <c r="P26" s="48">
        <f t="shared" si="4"/>
        <v>318.41316270566875</v>
      </c>
      <c r="Q26" s="48">
        <f t="shared" si="5"/>
        <v>262.90137120188535</v>
      </c>
      <c r="R26" s="48">
        <f t="shared" si="6"/>
        <v>151.53360887535356</v>
      </c>
      <c r="S26" s="48">
        <f t="shared" si="7"/>
        <v>262.58775351014032</v>
      </c>
      <c r="T26" s="48"/>
      <c r="U26" s="49">
        <f t="shared" si="30"/>
        <v>1</v>
      </c>
      <c r="V26" s="49">
        <f t="shared" si="8"/>
        <v>4.4240255384902678E-2</v>
      </c>
      <c r="W26" s="49">
        <f t="shared" si="9"/>
        <v>0.18086226365434746</v>
      </c>
      <c r="X26" s="49">
        <f t="shared" si="10"/>
        <v>7.2705738519141111E-2</v>
      </c>
      <c r="Y26" s="49">
        <f t="shared" si="11"/>
        <v>0.18484416257015068</v>
      </c>
      <c r="Z26" s="49">
        <f t="shared" si="12"/>
        <v>0.38823726683816817</v>
      </c>
      <c r="AA26" s="49">
        <f t="shared" si="13"/>
        <v>1.478566516390311E-2</v>
      </c>
      <c r="AB26" s="49">
        <f t="shared" si="14"/>
        <v>0.11432464786938684</v>
      </c>
      <c r="AC26" s="49"/>
      <c r="AD26" s="47">
        <v>14548981725.318972</v>
      </c>
      <c r="AE26" s="47">
        <v>157469262.66961724</v>
      </c>
      <c r="AF26" s="47">
        <v>4839284425.4152994</v>
      </c>
      <c r="AG26" s="47">
        <v>1107803328.2226248</v>
      </c>
      <c r="AH26" s="47">
        <v>1479531759.3678625</v>
      </c>
      <c r="AJ26" s="47">
        <v>596902650.01278913</v>
      </c>
      <c r="AK26" s="47">
        <v>486807865.18201113</v>
      </c>
      <c r="AM26" s="47">
        <f t="shared" si="15"/>
        <v>104.99800970627327</v>
      </c>
      <c r="AN26" s="47">
        <f t="shared" si="16"/>
        <v>115.77133501273877</v>
      </c>
      <c r="AO26" s="47">
        <f t="shared" si="17"/>
        <v>50.63744099577724</v>
      </c>
      <c r="AP26" s="47">
        <f t="shared" si="18"/>
        <v>242.98980661439796</v>
      </c>
      <c r="AQ26" s="47">
        <f t="shared" si="19"/>
        <v>274.41916107098467</v>
      </c>
      <c r="AS26" s="47">
        <f t="shared" si="34"/>
        <v>152.88172442556768</v>
      </c>
      <c r="AT26" s="47">
        <f t="shared" si="34"/>
        <v>158.7550691865265</v>
      </c>
      <c r="AV26" s="47">
        <f t="shared" si="22"/>
        <v>123523.61313023922</v>
      </c>
      <c r="AW26" s="47">
        <f t="shared" si="23"/>
        <v>30220.076317155384</v>
      </c>
      <c r="AX26" s="47">
        <f t="shared" si="24"/>
        <v>227169.7887766833</v>
      </c>
      <c r="AY26" s="47">
        <f t="shared" si="25"/>
        <v>129363.38275502126</v>
      </c>
      <c r="AZ26" s="47">
        <f t="shared" si="26"/>
        <v>67957.27255209141</v>
      </c>
      <c r="BB26" s="47">
        <f t="shared" si="27"/>
        <v>342752.02412448399</v>
      </c>
      <c r="BC26" s="47">
        <f t="shared" si="28"/>
        <v>36152.230899856026</v>
      </c>
      <c r="BE26" s="48">
        <f t="shared" si="31"/>
        <v>39.289231309161806</v>
      </c>
      <c r="BF26" s="48">
        <f t="shared" si="32"/>
        <v>75.362734416966973</v>
      </c>
      <c r="BG26" s="48">
        <f t="shared" si="32"/>
        <v>12.282892476724767</v>
      </c>
      <c r="BH26" s="48">
        <f t="shared" si="32"/>
        <v>142.03844508203639</v>
      </c>
      <c r="BI26" s="48">
        <f t="shared" si="32"/>
        <v>86.183359613386727</v>
      </c>
      <c r="BJ26" s="48">
        <f t="shared" si="33"/>
        <v>100.88964788750133</v>
      </c>
      <c r="BK26" s="48">
        <f t="shared" si="33"/>
        <v>60.457910570606963</v>
      </c>
    </row>
    <row r="27" spans="1:63" s="47" customFormat="1" ht="11.25" x14ac:dyDescent="0.2">
      <c r="A27" s="47">
        <v>2016</v>
      </c>
      <c r="B27" s="48">
        <v>116.52200000000006</v>
      </c>
      <c r="C27" s="48">
        <v>4.9717500000000037</v>
      </c>
      <c r="D27" s="48">
        <v>20.150249999999996</v>
      </c>
      <c r="E27" s="48">
        <v>8.1384999999999952</v>
      </c>
      <c r="F27" s="48">
        <v>22.240749999999984</v>
      </c>
      <c r="G27" s="48">
        <v>46.554750000000084</v>
      </c>
      <c r="H27" s="48">
        <v>1.8389999999999997</v>
      </c>
      <c r="I27" s="48">
        <v>12.626999999999992</v>
      </c>
      <c r="J27" s="48"/>
      <c r="K27" s="49">
        <f t="shared" si="29"/>
        <v>0.17293086284135173</v>
      </c>
      <c r="L27" s="48">
        <f t="shared" si="0"/>
        <v>264.38259034675247</v>
      </c>
      <c r="M27" s="48">
        <f t="shared" si="1"/>
        <v>146.57281839622641</v>
      </c>
      <c r="N27" s="48">
        <f t="shared" si="2"/>
        <v>389.96081087619183</v>
      </c>
      <c r="O27" s="48">
        <f t="shared" si="3"/>
        <v>162.58302951605694</v>
      </c>
      <c r="P27" s="48">
        <f t="shared" si="4"/>
        <v>325.27605118830007</v>
      </c>
      <c r="Q27" s="48">
        <f t="shared" si="5"/>
        <v>267.65602092735816</v>
      </c>
      <c r="R27" s="48">
        <f t="shared" si="6"/>
        <v>160.01740265390472</v>
      </c>
      <c r="S27" s="48">
        <f t="shared" si="7"/>
        <v>246.23634945397802</v>
      </c>
      <c r="T27" s="48"/>
      <c r="U27" s="49">
        <f t="shared" si="30"/>
        <v>1</v>
      </c>
      <c r="V27" s="49">
        <f t="shared" si="8"/>
        <v>4.2667908206175664E-2</v>
      </c>
      <c r="W27" s="49">
        <f t="shared" si="9"/>
        <v>0.17293086284135173</v>
      </c>
      <c r="X27" s="49">
        <f t="shared" si="10"/>
        <v>6.98451794510907E-2</v>
      </c>
      <c r="Y27" s="49">
        <f t="shared" si="11"/>
        <v>0.19087168088429629</v>
      </c>
      <c r="Z27" s="49">
        <f t="shared" si="12"/>
        <v>0.39953613909819657</v>
      </c>
      <c r="AA27" s="49">
        <f t="shared" si="13"/>
        <v>1.5782427352774572E-2</v>
      </c>
      <c r="AB27" s="49">
        <f t="shared" si="14"/>
        <v>0.10836580216611442</v>
      </c>
      <c r="AC27" s="49"/>
      <c r="AD27" s="47">
        <v>14200971519.09894</v>
      </c>
      <c r="AE27" s="47">
        <v>143207218.80968329</v>
      </c>
      <c r="AF27" s="47">
        <v>4829215069.1828642</v>
      </c>
      <c r="AG27" s="47">
        <v>1035138373.2724364</v>
      </c>
      <c r="AH27" s="47">
        <v>1457851890.6011992</v>
      </c>
      <c r="AJ27" s="47">
        <v>568513204.36494124</v>
      </c>
      <c r="AK27" s="47">
        <v>427301729.56859279</v>
      </c>
      <c r="AM27" s="47">
        <f t="shared" si="15"/>
        <v>102.48646768220271</v>
      </c>
      <c r="AN27" s="47">
        <f t="shared" si="16"/>
        <v>105.28588642624861</v>
      </c>
      <c r="AO27" s="47">
        <f t="shared" si="17"/>
        <v>50.532076981749142</v>
      </c>
      <c r="AP27" s="47">
        <f t="shared" si="18"/>
        <v>227.05119828820787</v>
      </c>
      <c r="AQ27" s="47">
        <f t="shared" si="19"/>
        <v>270.39804333464173</v>
      </c>
      <c r="AS27" s="47">
        <f t="shared" si="34"/>
        <v>145.61047608040468</v>
      </c>
      <c r="AT27" s="47">
        <f t="shared" si="34"/>
        <v>139.34925972451424</v>
      </c>
      <c r="AV27" s="47">
        <f t="shared" si="22"/>
        <v>121873.73645405102</v>
      </c>
      <c r="AW27" s="47">
        <f t="shared" si="23"/>
        <v>28804.187420864524</v>
      </c>
      <c r="AX27" s="47">
        <f t="shared" si="24"/>
        <v>239660.3054147152</v>
      </c>
      <c r="AY27" s="47">
        <f t="shared" si="25"/>
        <v>127190.3143420086</v>
      </c>
      <c r="AZ27" s="47">
        <f t="shared" si="26"/>
        <v>65548.683861884158</v>
      </c>
      <c r="BB27" s="47">
        <f t="shared" si="27"/>
        <v>309142.57986130577</v>
      </c>
      <c r="BC27" s="47">
        <f t="shared" si="28"/>
        <v>33840.320707103281</v>
      </c>
      <c r="BE27" s="48">
        <f t="shared" si="31"/>
        <v>38.764454023915114</v>
      </c>
      <c r="BF27" s="48">
        <f t="shared" si="32"/>
        <v>71.831794993279075</v>
      </c>
      <c r="BG27" s="48">
        <f t="shared" si="32"/>
        <v>12.958244924204063</v>
      </c>
      <c r="BH27" s="48">
        <f t="shared" si="32"/>
        <v>139.65245878616375</v>
      </c>
      <c r="BI27" s="48">
        <f t="shared" si="32"/>
        <v>83.12878933042326</v>
      </c>
      <c r="BJ27" s="48">
        <f t="shared" si="33"/>
        <v>90.996650155195795</v>
      </c>
      <c r="BK27" s="48">
        <f t="shared" si="33"/>
        <v>56.591668952824072</v>
      </c>
    </row>
    <row r="28" spans="1:63" s="47" customFormat="1" ht="11.25" x14ac:dyDescent="0.2">
      <c r="A28" s="47">
        <v>2017</v>
      </c>
      <c r="B28" s="48">
        <v>115.01549999999993</v>
      </c>
      <c r="C28" s="48">
        <v>4.9010000000000016</v>
      </c>
      <c r="D28" s="48">
        <v>18.622500000000002</v>
      </c>
      <c r="E28" s="48">
        <v>7.6097500000000098</v>
      </c>
      <c r="F28" s="48">
        <v>22.35000000000008</v>
      </c>
      <c r="G28" s="48">
        <v>46.828999999999859</v>
      </c>
      <c r="H28" s="48">
        <v>1.8512500000000001</v>
      </c>
      <c r="I28" s="48">
        <v>12.851999999999991</v>
      </c>
      <c r="J28" s="48"/>
      <c r="K28" s="49">
        <f t="shared" si="29"/>
        <v>0.16191295955762497</v>
      </c>
      <c r="L28" s="48">
        <f t="shared" si="0"/>
        <v>260.964417191834</v>
      </c>
      <c r="M28" s="48">
        <f t="shared" si="1"/>
        <v>144.48702830188677</v>
      </c>
      <c r="N28" s="48">
        <f t="shared" si="2"/>
        <v>360.39479413614646</v>
      </c>
      <c r="O28" s="48">
        <f t="shared" si="3"/>
        <v>152.02017679668447</v>
      </c>
      <c r="P28" s="48">
        <f t="shared" si="4"/>
        <v>326.87385740402362</v>
      </c>
      <c r="Q28" s="48">
        <f t="shared" si="5"/>
        <v>269.23275936412921</v>
      </c>
      <c r="R28" s="48">
        <f t="shared" si="6"/>
        <v>161.08331520556888</v>
      </c>
      <c r="S28" s="48">
        <f t="shared" si="7"/>
        <v>250.62402496099824</v>
      </c>
      <c r="T28" s="48"/>
      <c r="U28" s="49">
        <f t="shared" si="30"/>
        <v>1</v>
      </c>
      <c r="V28" s="49">
        <f t="shared" si="8"/>
        <v>4.2611647995270244E-2</v>
      </c>
      <c r="W28" s="49">
        <f t="shared" si="9"/>
        <v>0.16191295955762497</v>
      </c>
      <c r="X28" s="49">
        <f t="shared" si="10"/>
        <v>6.6162821532750063E-2</v>
      </c>
      <c r="Y28" s="49">
        <f t="shared" si="11"/>
        <v>0.19432163491007814</v>
      </c>
      <c r="Z28" s="49">
        <f t="shared" si="12"/>
        <v>0.40715381839838877</v>
      </c>
      <c r="AA28" s="49">
        <f t="shared" si="13"/>
        <v>1.6095656672361562E-2</v>
      </c>
      <c r="AB28" s="49">
        <f t="shared" si="14"/>
        <v>0.11174146093352634</v>
      </c>
      <c r="AC28" s="49"/>
      <c r="AD28" s="47">
        <v>14550193085.817421</v>
      </c>
      <c r="AE28" s="47">
        <v>139569777.10336325</v>
      </c>
      <c r="AF28" s="47">
        <v>4808796629.3717508</v>
      </c>
      <c r="AG28" s="47">
        <v>1045157541.2833003</v>
      </c>
      <c r="AH28" s="47">
        <v>1503630234.1585953</v>
      </c>
      <c r="AJ28" s="47">
        <v>588921784.35416198</v>
      </c>
      <c r="AK28" s="47">
        <v>521798284.879825</v>
      </c>
      <c r="AM28" s="47">
        <f t="shared" si="15"/>
        <v>105.00675192918447</v>
      </c>
      <c r="AN28" s="47">
        <f t="shared" si="16"/>
        <v>102.61164082915573</v>
      </c>
      <c r="AO28" s="47">
        <f t="shared" si="17"/>
        <v>50.318421934789924</v>
      </c>
      <c r="AP28" s="47">
        <f t="shared" si="18"/>
        <v>229.24884080775422</v>
      </c>
      <c r="AQ28" s="47">
        <f t="shared" si="19"/>
        <v>278.88887467685458</v>
      </c>
      <c r="AS28" s="47">
        <f t="shared" si="34"/>
        <v>150.83762476497219</v>
      </c>
      <c r="AT28" s="47">
        <f t="shared" si="34"/>
        <v>170.16594994112387</v>
      </c>
      <c r="AV28" s="47">
        <f t="shared" si="22"/>
        <v>126506.36727934435</v>
      </c>
      <c r="AW28" s="47">
        <f t="shared" si="23"/>
        <v>28477.81618105758</v>
      </c>
      <c r="AX28" s="47">
        <f t="shared" si="24"/>
        <v>258225.08413863604</v>
      </c>
      <c r="AY28" s="47">
        <f t="shared" si="25"/>
        <v>137344.53054085863</v>
      </c>
      <c r="AZ28" s="47">
        <f t="shared" si="26"/>
        <v>67276.520544008497</v>
      </c>
      <c r="BB28" s="47">
        <f t="shared" si="27"/>
        <v>318121.15292594838</v>
      </c>
      <c r="BC28" s="47">
        <f t="shared" si="28"/>
        <v>40600.551266715323</v>
      </c>
      <c r="BE28" s="48">
        <f t="shared" si="31"/>
        <v>40.237957748850647</v>
      </c>
      <c r="BF28" s="48">
        <f t="shared" si="32"/>
        <v>71.017891387981294</v>
      </c>
      <c r="BG28" s="48">
        <f t="shared" si="32"/>
        <v>13.962027963084592</v>
      </c>
      <c r="BH28" s="48">
        <f t="shared" si="32"/>
        <v>150.80158807758608</v>
      </c>
      <c r="BI28" s="48">
        <f t="shared" si="32"/>
        <v>85.320030452035041</v>
      </c>
      <c r="BJ28" s="48">
        <f t="shared" si="33"/>
        <v>93.639508581306814</v>
      </c>
      <c r="BK28" s="48">
        <f t="shared" si="33"/>
        <v>67.896902528640197</v>
      </c>
    </row>
    <row r="29" spans="1:63" s="47" customFormat="1" ht="11.25" x14ac:dyDescent="0.2">
      <c r="A29" s="47">
        <v>2018</v>
      </c>
      <c r="B29" s="48">
        <v>121.33699999999996</v>
      </c>
      <c r="C29" s="48">
        <v>4.8315000000000028</v>
      </c>
      <c r="D29" s="48">
        <v>20.314249999999987</v>
      </c>
      <c r="E29" s="48">
        <v>7.6297499999999969</v>
      </c>
      <c r="F29" s="48">
        <v>22.694000000000017</v>
      </c>
      <c r="G29" s="48">
        <v>48.760749999999945</v>
      </c>
      <c r="H29" s="48">
        <v>1.8815000000000002</v>
      </c>
      <c r="I29" s="48">
        <v>15.225250000000006</v>
      </c>
      <c r="J29" s="48"/>
      <c r="K29" s="49">
        <f t="shared" si="29"/>
        <v>0.16742007796467684</v>
      </c>
      <c r="L29" s="48">
        <f t="shared" si="0"/>
        <v>275.30758453256794</v>
      </c>
      <c r="M29" s="48">
        <f t="shared" si="1"/>
        <v>142.43808962264151</v>
      </c>
      <c r="N29" s="48">
        <f t="shared" si="2"/>
        <v>393.13464608834516</v>
      </c>
      <c r="O29" s="48">
        <f t="shared" si="3"/>
        <v>152.41971732507656</v>
      </c>
      <c r="P29" s="48">
        <f t="shared" si="4"/>
        <v>331.90493601462595</v>
      </c>
      <c r="Q29" s="48">
        <f t="shared" si="5"/>
        <v>280.33891971138581</v>
      </c>
      <c r="R29" s="48">
        <f t="shared" si="6"/>
        <v>163.71546660865786</v>
      </c>
      <c r="S29" s="48">
        <f t="shared" si="7"/>
        <v>296.9042511700469</v>
      </c>
      <c r="T29" s="48"/>
      <c r="U29" s="49">
        <f t="shared" si="30"/>
        <v>1</v>
      </c>
      <c r="V29" s="49">
        <f t="shared" si="8"/>
        <v>3.9818851628110177E-2</v>
      </c>
      <c r="W29" s="49">
        <f t="shared" si="9"/>
        <v>0.16742007796467684</v>
      </c>
      <c r="X29" s="49">
        <f t="shared" si="10"/>
        <v>6.2880654705489661E-2</v>
      </c>
      <c r="Y29" s="49">
        <f t="shared" si="11"/>
        <v>0.18703280944806633</v>
      </c>
      <c r="Z29" s="49">
        <f t="shared" si="12"/>
        <v>0.40186216900038702</v>
      </c>
      <c r="AA29" s="49">
        <f t="shared" si="13"/>
        <v>1.5506399531882285E-2</v>
      </c>
      <c r="AB29" s="49">
        <f t="shared" si="14"/>
        <v>0.12547903772138763</v>
      </c>
      <c r="AC29" s="49"/>
      <c r="AV29" s="47">
        <f t="shared" si="22"/>
        <v>0</v>
      </c>
      <c r="AW29" s="47">
        <f t="shared" si="23"/>
        <v>0</v>
      </c>
      <c r="AX29" s="47">
        <f t="shared" si="24"/>
        <v>0</v>
      </c>
      <c r="AY29" s="47">
        <f t="shared" si="25"/>
        <v>0</v>
      </c>
      <c r="AZ29" s="47">
        <f t="shared" si="26"/>
        <v>0</v>
      </c>
      <c r="BB29" s="47">
        <f t="shared" si="27"/>
        <v>0</v>
      </c>
      <c r="BC29" s="47">
        <f t="shared" si="28"/>
        <v>0</v>
      </c>
      <c r="BE29" s="47">
        <f t="shared" si="31"/>
        <v>0</v>
      </c>
      <c r="BF29" s="47">
        <f t="shared" si="32"/>
        <v>0</v>
      </c>
      <c r="BG29" s="47">
        <f t="shared" si="32"/>
        <v>0</v>
      </c>
      <c r="BH29" s="47">
        <f t="shared" si="32"/>
        <v>0</v>
      </c>
      <c r="BI29" s="47">
        <f t="shared" si="32"/>
        <v>0</v>
      </c>
      <c r="BJ29" s="47">
        <f t="shared" si="33"/>
        <v>0</v>
      </c>
      <c r="BK29" s="47">
        <f t="shared" si="33"/>
        <v>0</v>
      </c>
    </row>
    <row r="30" spans="1:63" s="12" customFormat="1" ht="11.25" x14ac:dyDescent="0.2">
      <c r="K30" s="89"/>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31"/>
  <sheetViews>
    <sheetView workbookViewId="0">
      <selection activeCell="A4" sqref="A4"/>
    </sheetView>
  </sheetViews>
  <sheetFormatPr baseColWidth="10" defaultRowHeight="12.75" x14ac:dyDescent="0.2"/>
  <cols>
    <col min="7" max="7" width="11.42578125" style="58"/>
    <col min="9" max="9" width="11.42578125" style="58"/>
  </cols>
  <sheetData>
    <row r="1" spans="1:123" s="50" customFormat="1" ht="11.25" x14ac:dyDescent="0.2">
      <c r="A1" s="50" t="s">
        <v>322</v>
      </c>
    </row>
    <row r="2" spans="1:123" s="50" customFormat="1" ht="11.25" x14ac:dyDescent="0.2">
      <c r="A2" s="110" t="s">
        <v>717</v>
      </c>
    </row>
    <row r="3" spans="1:123" s="50" customFormat="1" ht="11.25" x14ac:dyDescent="0.2"/>
    <row r="4" spans="1:123" s="50" customFormat="1" ht="11.25" x14ac:dyDescent="0.2">
      <c r="A4" s="51"/>
      <c r="B4" s="51"/>
      <c r="C4" s="51"/>
      <c r="D4" s="51"/>
      <c r="E4" s="51"/>
      <c r="F4" s="51"/>
      <c r="G4" s="12" t="s">
        <v>229</v>
      </c>
      <c r="H4" s="51"/>
      <c r="I4" s="51"/>
      <c r="J4" s="51"/>
      <c r="K4" s="51"/>
      <c r="L4" s="51"/>
      <c r="M4" s="51"/>
      <c r="N4" s="51"/>
      <c r="O4" s="51"/>
      <c r="P4" s="51"/>
      <c r="Q4" s="51" t="s">
        <v>696</v>
      </c>
      <c r="R4" s="51" t="s">
        <v>323</v>
      </c>
      <c r="S4" s="51" t="s">
        <v>323</v>
      </c>
      <c r="T4" s="51" t="s">
        <v>323</v>
      </c>
      <c r="U4" s="51" t="s">
        <v>323</v>
      </c>
      <c r="V4" s="51" t="s">
        <v>323</v>
      </c>
      <c r="W4" s="51" t="s">
        <v>323</v>
      </c>
      <c r="X4" s="51" t="s">
        <v>323</v>
      </c>
      <c r="Y4" s="51" t="s">
        <v>323</v>
      </c>
      <c r="Z4" s="51" t="s">
        <v>323</v>
      </c>
      <c r="AA4" s="51" t="s">
        <v>323</v>
      </c>
      <c r="AB4" s="51" t="s">
        <v>323</v>
      </c>
      <c r="AC4" s="51" t="s">
        <v>323</v>
      </c>
      <c r="AD4" s="51" t="s">
        <v>323</v>
      </c>
      <c r="AE4" s="51"/>
      <c r="AF4" s="51" t="s">
        <v>324</v>
      </c>
      <c r="AG4" s="51" t="s">
        <v>324</v>
      </c>
      <c r="AH4" s="51" t="s">
        <v>324</v>
      </c>
      <c r="AI4" s="51" t="s">
        <v>324</v>
      </c>
      <c r="AJ4" s="51" t="s">
        <v>324</v>
      </c>
      <c r="AK4" s="51" t="s">
        <v>324</v>
      </c>
      <c r="AL4" s="51" t="s">
        <v>324</v>
      </c>
      <c r="AM4" s="51" t="s">
        <v>324</v>
      </c>
      <c r="AN4" s="51" t="s">
        <v>324</v>
      </c>
      <c r="AO4" s="51" t="s">
        <v>324</v>
      </c>
      <c r="AP4" s="51" t="s">
        <v>324</v>
      </c>
      <c r="AQ4" s="51" t="s">
        <v>324</v>
      </c>
      <c r="AR4" s="51" t="s">
        <v>324</v>
      </c>
      <c r="AS4" s="51"/>
      <c r="AT4" s="51" t="s">
        <v>325</v>
      </c>
      <c r="AU4" s="51" t="s">
        <v>325</v>
      </c>
      <c r="AV4" s="51" t="s">
        <v>325</v>
      </c>
      <c r="AW4" s="51" t="s">
        <v>325</v>
      </c>
      <c r="AX4" s="51" t="s">
        <v>325</v>
      </c>
      <c r="AY4" s="51" t="s">
        <v>325</v>
      </c>
      <c r="AZ4" s="51" t="s">
        <v>325</v>
      </c>
      <c r="BA4" s="51" t="s">
        <v>325</v>
      </c>
      <c r="BB4" s="51" t="s">
        <v>325</v>
      </c>
      <c r="BC4" s="51" t="s">
        <v>325</v>
      </c>
      <c r="BD4" s="51" t="s">
        <v>325</v>
      </c>
      <c r="BE4" s="51" t="s">
        <v>325</v>
      </c>
      <c r="BF4" s="51" t="s">
        <v>325</v>
      </c>
      <c r="BG4" s="51"/>
      <c r="BH4" s="51" t="s">
        <v>326</v>
      </c>
      <c r="BI4" s="51" t="s">
        <v>326</v>
      </c>
      <c r="BJ4" s="51" t="s">
        <v>326</v>
      </c>
      <c r="BK4" s="51" t="s">
        <v>326</v>
      </c>
      <c r="BL4" s="51" t="s">
        <v>326</v>
      </c>
      <c r="BM4" s="51" t="s">
        <v>326</v>
      </c>
      <c r="BN4" s="51" t="s">
        <v>326</v>
      </c>
      <c r="BO4" s="51" t="s">
        <v>326</v>
      </c>
      <c r="BP4" s="51" t="s">
        <v>326</v>
      </c>
      <c r="BQ4" s="51" t="s">
        <v>326</v>
      </c>
      <c r="BR4" s="51" t="s">
        <v>326</v>
      </c>
      <c r="BS4" s="51" t="s">
        <v>326</v>
      </c>
      <c r="BT4" s="51" t="s">
        <v>326</v>
      </c>
      <c r="BU4" s="51" t="s">
        <v>326</v>
      </c>
      <c r="BV4" s="51" t="s">
        <v>326</v>
      </c>
      <c r="BW4" s="51" t="s">
        <v>326</v>
      </c>
      <c r="BX4" s="51" t="s">
        <v>326</v>
      </c>
      <c r="BY4" s="51" t="s">
        <v>326</v>
      </c>
      <c r="BZ4" s="51" t="s">
        <v>326</v>
      </c>
      <c r="CA4" s="51" t="s">
        <v>326</v>
      </c>
      <c r="CB4" s="51" t="s">
        <v>326</v>
      </c>
      <c r="CC4" s="51" t="s">
        <v>326</v>
      </c>
      <c r="CD4" s="51" t="s">
        <v>326</v>
      </c>
      <c r="CE4" s="51"/>
      <c r="CF4" s="51" t="s">
        <v>327</v>
      </c>
      <c r="CG4" s="51" t="s">
        <v>327</v>
      </c>
      <c r="CH4" s="51" t="s">
        <v>327</v>
      </c>
      <c r="CI4" s="51" t="s">
        <v>327</v>
      </c>
      <c r="CJ4" s="51" t="s">
        <v>327</v>
      </c>
      <c r="CK4" s="51" t="s">
        <v>327</v>
      </c>
      <c r="CL4" s="51" t="s">
        <v>327</v>
      </c>
      <c r="CM4" s="51" t="s">
        <v>327</v>
      </c>
      <c r="CN4" s="51" t="s">
        <v>327</v>
      </c>
      <c r="CO4" s="51" t="s">
        <v>327</v>
      </c>
      <c r="CP4" s="51" t="s">
        <v>327</v>
      </c>
      <c r="CQ4" s="51" t="s">
        <v>327</v>
      </c>
      <c r="CR4" s="51" t="s">
        <v>327</v>
      </c>
      <c r="CS4" s="51" t="s">
        <v>327</v>
      </c>
      <c r="CT4" s="51" t="s">
        <v>327</v>
      </c>
      <c r="CU4" s="51" t="s">
        <v>327</v>
      </c>
      <c r="CV4" s="51" t="s">
        <v>327</v>
      </c>
      <c r="CW4" s="51" t="s">
        <v>327</v>
      </c>
      <c r="CX4" s="51" t="s">
        <v>327</v>
      </c>
      <c r="CY4" s="51" t="s">
        <v>327</v>
      </c>
      <c r="CZ4" s="51" t="s">
        <v>327</v>
      </c>
      <c r="DA4" s="51" t="s">
        <v>327</v>
      </c>
      <c r="DB4" s="51" t="s">
        <v>327</v>
      </c>
      <c r="DC4" s="51"/>
      <c r="DD4" s="51" t="s">
        <v>695</v>
      </c>
      <c r="DE4" s="51" t="s">
        <v>441</v>
      </c>
      <c r="DF4" s="51" t="s">
        <v>328</v>
      </c>
      <c r="DG4" s="51" t="s">
        <v>328</v>
      </c>
      <c r="DH4" s="51" t="s">
        <v>328</v>
      </c>
      <c r="DI4" s="51" t="s">
        <v>328</v>
      </c>
      <c r="DJ4" s="51" t="s">
        <v>328</v>
      </c>
      <c r="DK4" s="51" t="s">
        <v>328</v>
      </c>
      <c r="DL4" s="51" t="s">
        <v>328</v>
      </c>
      <c r="DM4" s="51" t="s">
        <v>328</v>
      </c>
      <c r="DN4" s="51" t="s">
        <v>328</v>
      </c>
      <c r="DO4" s="51" t="s">
        <v>328</v>
      </c>
      <c r="DP4" s="51" t="s">
        <v>328</v>
      </c>
      <c r="DQ4" s="51" t="s">
        <v>328</v>
      </c>
      <c r="DR4" s="51" t="s">
        <v>328</v>
      </c>
      <c r="DS4" s="51" t="s">
        <v>328</v>
      </c>
    </row>
    <row r="5" spans="1:123" s="50" customFormat="1" ht="11.25" x14ac:dyDescent="0.2">
      <c r="A5" s="51"/>
      <c r="B5" s="51" t="s">
        <v>183</v>
      </c>
      <c r="C5" s="51" t="s">
        <v>297</v>
      </c>
      <c r="D5" s="51" t="s">
        <v>185</v>
      </c>
      <c r="E5" s="51" t="s">
        <v>277</v>
      </c>
      <c r="F5" s="51" t="s">
        <v>694</v>
      </c>
      <c r="G5" s="102" t="s">
        <v>698</v>
      </c>
      <c r="H5" s="51" t="s">
        <v>697</v>
      </c>
      <c r="I5" s="51"/>
      <c r="J5" s="51" t="s">
        <v>278</v>
      </c>
      <c r="K5" s="51" t="s">
        <v>279</v>
      </c>
      <c r="L5" s="51" t="s">
        <v>280</v>
      </c>
      <c r="M5" s="51" t="s">
        <v>281</v>
      </c>
      <c r="N5" s="51" t="s">
        <v>282</v>
      </c>
      <c r="O5" s="51" t="s">
        <v>283</v>
      </c>
      <c r="P5" s="51"/>
      <c r="Q5" s="51"/>
      <c r="R5" s="51" t="s">
        <v>284</v>
      </c>
      <c r="S5" s="51" t="s">
        <v>285</v>
      </c>
      <c r="T5" s="51" t="s">
        <v>286</v>
      </c>
      <c r="U5" s="51" t="s">
        <v>287</v>
      </c>
      <c r="V5" s="51" t="s">
        <v>288</v>
      </c>
      <c r="W5" s="51" t="s">
        <v>289</v>
      </c>
      <c r="X5" s="51" t="s">
        <v>290</v>
      </c>
      <c r="Y5" s="51" t="s">
        <v>291</v>
      </c>
      <c r="Z5" s="51" t="s">
        <v>292</v>
      </c>
      <c r="AA5" s="51" t="s">
        <v>293</v>
      </c>
      <c r="AB5" s="51" t="s">
        <v>294</v>
      </c>
      <c r="AC5" s="51" t="s">
        <v>295</v>
      </c>
      <c r="AD5" s="51" t="s">
        <v>296</v>
      </c>
      <c r="AE5" s="51"/>
      <c r="AF5" s="51" t="s">
        <v>284</v>
      </c>
      <c r="AG5" s="51" t="s">
        <v>285</v>
      </c>
      <c r="AH5" s="51" t="s">
        <v>286</v>
      </c>
      <c r="AI5" s="51" t="s">
        <v>287</v>
      </c>
      <c r="AJ5" s="51" t="s">
        <v>288</v>
      </c>
      <c r="AK5" s="51" t="s">
        <v>289</v>
      </c>
      <c r="AL5" s="51" t="s">
        <v>290</v>
      </c>
      <c r="AM5" s="51" t="s">
        <v>291</v>
      </c>
      <c r="AN5" s="51" t="s">
        <v>292</v>
      </c>
      <c r="AO5" s="51" t="s">
        <v>293</v>
      </c>
      <c r="AP5" s="51" t="s">
        <v>294</v>
      </c>
      <c r="AQ5" s="51" t="s">
        <v>295</v>
      </c>
      <c r="AR5" s="51" t="s">
        <v>296</v>
      </c>
      <c r="AS5" s="51"/>
      <c r="AT5" s="51" t="s">
        <v>284</v>
      </c>
      <c r="AU5" s="51" t="s">
        <v>285</v>
      </c>
      <c r="AV5" s="51" t="s">
        <v>286</v>
      </c>
      <c r="AW5" s="51" t="s">
        <v>287</v>
      </c>
      <c r="AX5" s="51" t="s">
        <v>288</v>
      </c>
      <c r="AY5" s="51" t="s">
        <v>289</v>
      </c>
      <c r="AZ5" s="51" t="s">
        <v>290</v>
      </c>
      <c r="BA5" s="51" t="s">
        <v>291</v>
      </c>
      <c r="BB5" s="51" t="s">
        <v>292</v>
      </c>
      <c r="BC5" s="51" t="s">
        <v>293</v>
      </c>
      <c r="BD5" s="51" t="s">
        <v>294</v>
      </c>
      <c r="BE5" s="51" t="s">
        <v>295</v>
      </c>
      <c r="BF5" s="51" t="s">
        <v>296</v>
      </c>
      <c r="BG5" s="51"/>
      <c r="BH5" s="51" t="s">
        <v>183</v>
      </c>
      <c r="BI5" s="51" t="s">
        <v>298</v>
      </c>
      <c r="BJ5" s="51" t="s">
        <v>299</v>
      </c>
      <c r="BK5" s="51" t="s">
        <v>300</v>
      </c>
      <c r="BL5" s="51" t="s">
        <v>301</v>
      </c>
      <c r="BM5" s="51" t="s">
        <v>302</v>
      </c>
      <c r="BN5" s="51" t="s">
        <v>303</v>
      </c>
      <c r="BO5" s="51" t="s">
        <v>304</v>
      </c>
      <c r="BP5" s="51" t="s">
        <v>305</v>
      </c>
      <c r="BQ5" s="51" t="s">
        <v>306</v>
      </c>
      <c r="BR5" s="51" t="s">
        <v>307</v>
      </c>
      <c r="BS5" s="51" t="s">
        <v>308</v>
      </c>
      <c r="BT5" s="51" t="s">
        <v>309</v>
      </c>
      <c r="BU5" s="51" t="s">
        <v>310</v>
      </c>
      <c r="BV5" s="51" t="s">
        <v>311</v>
      </c>
      <c r="BW5" s="51" t="s">
        <v>312</v>
      </c>
      <c r="BX5" s="51" t="s">
        <v>313</v>
      </c>
      <c r="BY5" s="51" t="s">
        <v>314</v>
      </c>
      <c r="BZ5" s="51" t="s">
        <v>315</v>
      </c>
      <c r="CA5" s="51" t="s">
        <v>316</v>
      </c>
      <c r="CB5" s="51" t="s">
        <v>317</v>
      </c>
      <c r="CC5" s="51" t="s">
        <v>318</v>
      </c>
      <c r="CD5" s="51" t="s">
        <v>319</v>
      </c>
      <c r="CE5" s="51"/>
      <c r="CF5" s="51" t="s">
        <v>183</v>
      </c>
      <c r="CG5" s="51" t="s">
        <v>298</v>
      </c>
      <c r="CH5" s="51" t="s">
        <v>299</v>
      </c>
      <c r="CI5" s="51" t="s">
        <v>300</v>
      </c>
      <c r="CJ5" s="51" t="s">
        <v>320</v>
      </c>
      <c r="CK5" s="51" t="s">
        <v>302</v>
      </c>
      <c r="CL5" s="51" t="s">
        <v>303</v>
      </c>
      <c r="CM5" s="51" t="s">
        <v>321</v>
      </c>
      <c r="CN5" s="51" t="s">
        <v>305</v>
      </c>
      <c r="CO5" s="51" t="s">
        <v>306</v>
      </c>
      <c r="CP5" s="51" t="s">
        <v>307</v>
      </c>
      <c r="CQ5" s="51" t="s">
        <v>308</v>
      </c>
      <c r="CR5" s="51" t="s">
        <v>309</v>
      </c>
      <c r="CS5" s="51" t="s">
        <v>310</v>
      </c>
      <c r="CT5" s="51" t="s">
        <v>311</v>
      </c>
      <c r="CU5" s="51" t="s">
        <v>312</v>
      </c>
      <c r="CV5" s="51" t="s">
        <v>313</v>
      </c>
      <c r="CW5" s="51" t="s">
        <v>314</v>
      </c>
      <c r="CX5" s="51" t="s">
        <v>315</v>
      </c>
      <c r="CY5" s="51" t="s">
        <v>316</v>
      </c>
      <c r="CZ5" s="51" t="s">
        <v>317</v>
      </c>
      <c r="DA5" s="51" t="s">
        <v>318</v>
      </c>
      <c r="DB5" s="51" t="s">
        <v>319</v>
      </c>
      <c r="DC5" s="51"/>
      <c r="DD5" s="51" t="s">
        <v>183</v>
      </c>
      <c r="DE5" s="51" t="s">
        <v>298</v>
      </c>
      <c r="DF5" s="51" t="s">
        <v>299</v>
      </c>
      <c r="DG5" s="51" t="s">
        <v>300</v>
      </c>
      <c r="DH5" s="51" t="s">
        <v>302</v>
      </c>
      <c r="DI5" s="51" t="s">
        <v>303</v>
      </c>
      <c r="DJ5" s="51" t="s">
        <v>321</v>
      </c>
      <c r="DK5" s="51" t="s">
        <v>305</v>
      </c>
      <c r="DL5" s="51" t="s">
        <v>306</v>
      </c>
      <c r="DM5" s="51" t="s">
        <v>307</v>
      </c>
      <c r="DN5" s="51" t="s">
        <v>308</v>
      </c>
      <c r="DO5" s="51" t="s">
        <v>309</v>
      </c>
      <c r="DP5" s="51" t="s">
        <v>310</v>
      </c>
      <c r="DQ5" s="51" t="s">
        <v>311</v>
      </c>
      <c r="DR5" s="51" t="s">
        <v>313</v>
      </c>
      <c r="DS5" s="51" t="s">
        <v>318</v>
      </c>
    </row>
    <row r="6" spans="1:123" s="50" customFormat="1" ht="11.25" x14ac:dyDescent="0.2">
      <c r="A6" s="51"/>
      <c r="B6" s="51" t="s">
        <v>179</v>
      </c>
      <c r="C6" s="51" t="s">
        <v>179</v>
      </c>
      <c r="D6" s="51" t="s">
        <v>179</v>
      </c>
      <c r="E6" s="51" t="s">
        <v>10</v>
      </c>
      <c r="F6" s="51" t="s">
        <v>10</v>
      </c>
      <c r="G6" s="102" t="s">
        <v>225</v>
      </c>
      <c r="H6" s="51"/>
      <c r="I6" s="51"/>
      <c r="J6" s="51" t="s">
        <v>179</v>
      </c>
      <c r="K6" s="51" t="s">
        <v>179</v>
      </c>
      <c r="L6" s="51" t="s">
        <v>179</v>
      </c>
      <c r="M6" s="51" t="s">
        <v>179</v>
      </c>
      <c r="N6" s="51" t="s">
        <v>10</v>
      </c>
      <c r="O6" s="51" t="s">
        <v>10</v>
      </c>
      <c r="P6" s="51"/>
      <c r="Q6" s="51" t="s">
        <v>10</v>
      </c>
      <c r="R6" s="51" t="s">
        <v>179</v>
      </c>
      <c r="S6" s="51" t="s">
        <v>179</v>
      </c>
      <c r="T6" s="51" t="s">
        <v>179</v>
      </c>
      <c r="U6" s="51" t="s">
        <v>179</v>
      </c>
      <c r="V6" s="51" t="s">
        <v>179</v>
      </c>
      <c r="W6" s="51" t="s">
        <v>179</v>
      </c>
      <c r="X6" s="51" t="s">
        <v>179</v>
      </c>
      <c r="Y6" s="51" t="s">
        <v>179</v>
      </c>
      <c r="Z6" s="51" t="s">
        <v>179</v>
      </c>
      <c r="AA6" s="51" t="s">
        <v>179</v>
      </c>
      <c r="AB6" s="51" t="s">
        <v>179</v>
      </c>
      <c r="AC6" s="51" t="s">
        <v>179</v>
      </c>
      <c r="AD6" s="51" t="s">
        <v>179</v>
      </c>
      <c r="AE6" s="51"/>
      <c r="AF6" s="51" t="s">
        <v>179</v>
      </c>
      <c r="AG6" s="51" t="s">
        <v>179</v>
      </c>
      <c r="AH6" s="51" t="s">
        <v>179</v>
      </c>
      <c r="AI6" s="51" t="s">
        <v>179</v>
      </c>
      <c r="AJ6" s="51" t="s">
        <v>179</v>
      </c>
      <c r="AK6" s="51" t="s">
        <v>179</v>
      </c>
      <c r="AL6" s="51" t="s">
        <v>179</v>
      </c>
      <c r="AM6" s="51" t="s">
        <v>179</v>
      </c>
      <c r="AN6" s="51" t="s">
        <v>179</v>
      </c>
      <c r="AO6" s="51" t="s">
        <v>179</v>
      </c>
      <c r="AP6" s="51" t="s">
        <v>179</v>
      </c>
      <c r="AQ6" s="51" t="s">
        <v>179</v>
      </c>
      <c r="AR6" s="51" t="s">
        <v>179</v>
      </c>
      <c r="AS6" s="51"/>
      <c r="AT6" s="51" t="s">
        <v>10</v>
      </c>
      <c r="AU6" s="51" t="s">
        <v>10</v>
      </c>
      <c r="AV6" s="51" t="s">
        <v>10</v>
      </c>
      <c r="AW6" s="51" t="s">
        <v>10</v>
      </c>
      <c r="AX6" s="51" t="s">
        <v>10</v>
      </c>
      <c r="AY6" s="51" t="s">
        <v>10</v>
      </c>
      <c r="AZ6" s="51" t="s">
        <v>10</v>
      </c>
      <c r="BA6" s="51" t="s">
        <v>10</v>
      </c>
      <c r="BB6" s="51" t="s">
        <v>10</v>
      </c>
      <c r="BC6" s="51" t="s">
        <v>10</v>
      </c>
      <c r="BD6" s="51" t="s">
        <v>10</v>
      </c>
      <c r="BE6" s="51" t="s">
        <v>10</v>
      </c>
      <c r="BF6" s="51" t="s">
        <v>10</v>
      </c>
      <c r="BG6" s="51"/>
      <c r="BH6" s="51" t="s">
        <v>179</v>
      </c>
      <c r="BI6" s="51" t="s">
        <v>179</v>
      </c>
      <c r="BJ6" s="51" t="s">
        <v>179</v>
      </c>
      <c r="BK6" s="51" t="s">
        <v>179</v>
      </c>
      <c r="BL6" s="51" t="s">
        <v>179</v>
      </c>
      <c r="BM6" s="51" t="s">
        <v>179</v>
      </c>
      <c r="BN6" s="51" t="s">
        <v>179</v>
      </c>
      <c r="BO6" s="51" t="s">
        <v>179</v>
      </c>
      <c r="BP6" s="51" t="s">
        <v>179</v>
      </c>
      <c r="BQ6" s="51" t="s">
        <v>179</v>
      </c>
      <c r="BR6" s="51" t="s">
        <v>179</v>
      </c>
      <c r="BS6" s="51" t="s">
        <v>179</v>
      </c>
      <c r="BT6" s="51" t="s">
        <v>179</v>
      </c>
      <c r="BU6" s="51" t="s">
        <v>179</v>
      </c>
      <c r="BV6" s="51" t="s">
        <v>179</v>
      </c>
      <c r="BW6" s="51" t="s">
        <v>179</v>
      </c>
      <c r="BX6" s="51" t="s">
        <v>179</v>
      </c>
      <c r="BY6" s="51" t="s">
        <v>179</v>
      </c>
      <c r="BZ6" s="51" t="s">
        <v>179</v>
      </c>
      <c r="CA6" s="51" t="s">
        <v>179</v>
      </c>
      <c r="CB6" s="51" t="s">
        <v>179</v>
      </c>
      <c r="CC6" s="51" t="s">
        <v>179</v>
      </c>
      <c r="CD6" s="51" t="s">
        <v>179</v>
      </c>
      <c r="CE6" s="51"/>
      <c r="CF6" s="51" t="s">
        <v>179</v>
      </c>
      <c r="CG6" s="51" t="s">
        <v>179</v>
      </c>
      <c r="CH6" s="51" t="s">
        <v>179</v>
      </c>
      <c r="CI6" s="51" t="s">
        <v>179</v>
      </c>
      <c r="CJ6" s="51" t="s">
        <v>179</v>
      </c>
      <c r="CK6" s="51" t="s">
        <v>179</v>
      </c>
      <c r="CL6" s="51" t="s">
        <v>179</v>
      </c>
      <c r="CM6" s="51" t="s">
        <v>179</v>
      </c>
      <c r="CN6" s="51" t="s">
        <v>179</v>
      </c>
      <c r="CO6" s="51" t="s">
        <v>179</v>
      </c>
      <c r="CP6" s="51" t="s">
        <v>179</v>
      </c>
      <c r="CQ6" s="51" t="s">
        <v>179</v>
      </c>
      <c r="CR6" s="51" t="s">
        <v>179</v>
      </c>
      <c r="CS6" s="51" t="s">
        <v>179</v>
      </c>
      <c r="CT6" s="51" t="s">
        <v>179</v>
      </c>
      <c r="CU6" s="51" t="s">
        <v>179</v>
      </c>
      <c r="CV6" s="51" t="s">
        <v>179</v>
      </c>
      <c r="CW6" s="51" t="s">
        <v>179</v>
      </c>
      <c r="CX6" s="51" t="s">
        <v>179</v>
      </c>
      <c r="CY6" s="51" t="s">
        <v>179</v>
      </c>
      <c r="CZ6" s="51" t="s">
        <v>179</v>
      </c>
      <c r="DA6" s="51" t="s">
        <v>179</v>
      </c>
      <c r="DB6" s="51" t="s">
        <v>179</v>
      </c>
      <c r="DC6" s="51"/>
      <c r="DD6" s="51" t="s">
        <v>10</v>
      </c>
      <c r="DE6" s="51" t="s">
        <v>10</v>
      </c>
      <c r="DF6" s="51" t="s">
        <v>10</v>
      </c>
      <c r="DG6" s="51" t="s">
        <v>10</v>
      </c>
      <c r="DH6" s="51" t="s">
        <v>10</v>
      </c>
      <c r="DI6" s="51" t="s">
        <v>10</v>
      </c>
      <c r="DJ6" s="51" t="s">
        <v>10</v>
      </c>
      <c r="DK6" s="51" t="s">
        <v>10</v>
      </c>
      <c r="DL6" s="51" t="s">
        <v>10</v>
      </c>
      <c r="DM6" s="51" t="s">
        <v>10</v>
      </c>
      <c r="DN6" s="51" t="s">
        <v>10</v>
      </c>
      <c r="DO6" s="51" t="s">
        <v>10</v>
      </c>
      <c r="DP6" s="51" t="s">
        <v>10</v>
      </c>
      <c r="DQ6" s="51" t="s">
        <v>10</v>
      </c>
      <c r="DR6" s="51" t="s">
        <v>10</v>
      </c>
      <c r="DS6" s="51" t="s">
        <v>10</v>
      </c>
    </row>
    <row r="7" spans="1:123" s="50" customFormat="1" ht="11.25" x14ac:dyDescent="0.2">
      <c r="A7" s="51">
        <v>1995</v>
      </c>
      <c r="B7" s="52">
        <v>885.82</v>
      </c>
      <c r="C7" s="52">
        <v>896.52830300000005</v>
      </c>
      <c r="D7" s="52">
        <v>1011.854834</v>
      </c>
      <c r="E7" s="53">
        <f t="shared" ref="E7:E29" si="0">C7/B7-1</f>
        <v>1.2088576686008379E-2</v>
      </c>
      <c r="F7" s="53">
        <f>D7/B7</f>
        <v>1.1422804113702558</v>
      </c>
      <c r="G7" s="101">
        <v>740.65374614242285</v>
      </c>
      <c r="H7" s="53">
        <v>2.0085393347972378</v>
      </c>
      <c r="I7" s="53"/>
      <c r="J7" s="54">
        <v>652.79999999999995</v>
      </c>
      <c r="K7" s="54">
        <v>703.2</v>
      </c>
      <c r="L7" s="54">
        <v>685.2</v>
      </c>
      <c r="M7" s="54">
        <v>807.5</v>
      </c>
      <c r="N7" s="53">
        <f t="shared" ref="N7:N29" si="1">L7/J7-1</f>
        <v>4.9632352941176627E-2</v>
      </c>
      <c r="O7" s="53">
        <f t="shared" ref="O7:O29" si="2">M7/K7-1</f>
        <v>0.14832195676905569</v>
      </c>
      <c r="P7" s="53"/>
      <c r="Q7" s="53">
        <f>T7/D7</f>
        <v>1.125802811552314</v>
      </c>
      <c r="R7" s="52">
        <v>457.61384800000002</v>
      </c>
      <c r="S7" s="52">
        <v>2036.0818429999999</v>
      </c>
      <c r="T7" s="52">
        <v>1139.149017</v>
      </c>
      <c r="U7" s="52">
        <v>2087.3576469999998</v>
      </c>
      <c r="V7" s="52">
        <v>853.65921700000001</v>
      </c>
      <c r="W7" s="52">
        <v>676.736402</v>
      </c>
      <c r="X7" s="52">
        <v>575.981315</v>
      </c>
      <c r="Y7" s="52">
        <v>1131.7192210000001</v>
      </c>
      <c r="Z7" s="52">
        <v>1378.5684140000001</v>
      </c>
      <c r="AA7" s="52">
        <v>802.30190500000003</v>
      </c>
      <c r="AB7" s="52">
        <v>551.64711399999999</v>
      </c>
      <c r="AC7" s="52">
        <v>846.40274599999998</v>
      </c>
      <c r="AD7" s="52">
        <v>827.290708</v>
      </c>
      <c r="AE7" s="51"/>
      <c r="AF7" s="52">
        <v>514.78584899999998</v>
      </c>
      <c r="AG7" s="52">
        <v>1225.5659089999999</v>
      </c>
      <c r="AH7" s="52">
        <v>1063.9417920000001</v>
      </c>
      <c r="AI7" s="52">
        <v>1492.8304230000001</v>
      </c>
      <c r="AJ7" s="52">
        <v>652.07863199999997</v>
      </c>
      <c r="AK7" s="52">
        <v>795.38884900000005</v>
      </c>
      <c r="AL7" s="52">
        <v>527.83828000000005</v>
      </c>
      <c r="AM7" s="52">
        <v>1076.494874</v>
      </c>
      <c r="AN7" s="52">
        <v>1266.5842809999999</v>
      </c>
      <c r="AO7" s="52">
        <v>619.08912299999997</v>
      </c>
      <c r="AP7" s="52">
        <v>539.86614299999997</v>
      </c>
      <c r="AQ7" s="52">
        <v>685.60897</v>
      </c>
      <c r="AR7" s="52">
        <v>726.58083399999998</v>
      </c>
      <c r="AS7" s="51"/>
      <c r="AT7" s="55">
        <f t="shared" ref="AT7:AT29" si="3">R7/AF7-1</f>
        <v>-0.11105977584865578</v>
      </c>
      <c r="AU7" s="55">
        <f t="shared" ref="AU7:AU29" si="4">S7/AG7-1</f>
        <v>0.66134014339656377</v>
      </c>
      <c r="AV7" s="55">
        <f t="shared" ref="AV7:AV29" si="5">T7/AH7-1</f>
        <v>7.0687349219194839E-2</v>
      </c>
      <c r="AW7" s="55">
        <f t="shared" ref="AW7:AW29" si="6">U7/AI7-1</f>
        <v>0.39825502939927659</v>
      </c>
      <c r="AX7" s="55">
        <f t="shared" ref="AX7:AX29" si="7">V7/AJ7-1</f>
        <v>0.30913539427251169</v>
      </c>
      <c r="AY7" s="55">
        <f t="shared" ref="AY7:AY29" si="8">W7/AK7-1</f>
        <v>-0.1491753965990037</v>
      </c>
      <c r="AZ7" s="55">
        <f t="shared" ref="AZ7:AZ29" si="9">X7/AL7-1</f>
        <v>9.1207926412612439E-2</v>
      </c>
      <c r="BA7" s="55">
        <f t="shared" ref="BA7:BA29" si="10">Y7/AM7-1</f>
        <v>5.1300148596898909E-2</v>
      </c>
      <c r="BB7" s="55">
        <f t="shared" ref="BB7:BB29" si="11">Z7/AN7-1</f>
        <v>8.8414276633518529E-2</v>
      </c>
      <c r="BC7" s="55">
        <f t="shared" ref="BC7:BC29" si="12">AA7/AO7-1</f>
        <v>0.2959392681819093</v>
      </c>
      <c r="BD7" s="55">
        <f t="shared" ref="BD7:BD29" si="13">AB7/AP7-1</f>
        <v>2.1822022278585429E-2</v>
      </c>
      <c r="BE7" s="55">
        <f t="shared" ref="BE7:BE29" si="14">AC7/AQ7-1</f>
        <v>0.23452694325163215</v>
      </c>
      <c r="BF7" s="55">
        <f t="shared" ref="BF7:BF29" si="15">AD7/AR7-1</f>
        <v>0.13860794186597003</v>
      </c>
      <c r="BG7" s="51"/>
      <c r="BH7" s="52">
        <v>1139.149017</v>
      </c>
      <c r="BI7" s="52">
        <v>823.15357943983781</v>
      </c>
      <c r="BJ7" s="52">
        <v>864.76117336172263</v>
      </c>
      <c r="BK7" s="52">
        <v>467.73060767187445</v>
      </c>
      <c r="BL7" s="52" t="s">
        <v>184</v>
      </c>
      <c r="BM7" s="52">
        <v>588.47609306335482</v>
      </c>
      <c r="BN7" s="52">
        <v>672.50406191568663</v>
      </c>
      <c r="BO7" s="52">
        <v>983.66718924127463</v>
      </c>
      <c r="BP7" s="52" t="s">
        <v>184</v>
      </c>
      <c r="BQ7" s="52">
        <v>1231.0931585116155</v>
      </c>
      <c r="BR7" s="52">
        <v>682.86279054101306</v>
      </c>
      <c r="BS7" s="52">
        <v>1235.9231202687099</v>
      </c>
      <c r="BT7" s="52" t="s">
        <v>184</v>
      </c>
      <c r="BU7" s="52">
        <v>565.58551701013664</v>
      </c>
      <c r="BV7" s="52">
        <v>1844.6377145778958</v>
      </c>
      <c r="BW7" s="52" t="s">
        <v>184</v>
      </c>
      <c r="BX7" s="52">
        <v>1240.3292850019491</v>
      </c>
      <c r="BY7" s="52" t="s">
        <v>184</v>
      </c>
      <c r="BZ7" s="52" t="s">
        <v>184</v>
      </c>
      <c r="CA7" s="52" t="s">
        <v>184</v>
      </c>
      <c r="CB7" s="52" t="s">
        <v>184</v>
      </c>
      <c r="CC7" s="52">
        <v>486.37714322233199</v>
      </c>
      <c r="CD7" s="52" t="s">
        <v>184</v>
      </c>
      <c r="CE7" s="52"/>
      <c r="CF7" s="52">
        <v>1063.9417920000001</v>
      </c>
      <c r="CG7" s="52">
        <v>1060.8349540347383</v>
      </c>
      <c r="CH7" s="52">
        <v>689.7196413932503</v>
      </c>
      <c r="CI7" s="52">
        <v>592.29544458398345</v>
      </c>
      <c r="CJ7" s="52">
        <v>833.42076433510204</v>
      </c>
      <c r="CK7" s="52">
        <v>572.1873367330403</v>
      </c>
      <c r="CL7" s="52">
        <v>979.42024337624559</v>
      </c>
      <c r="CM7" s="52">
        <v>932.40378786489725</v>
      </c>
      <c r="CN7" s="52">
        <v>2038.4150369840338</v>
      </c>
      <c r="CO7" s="52">
        <v>1681.1531681815841</v>
      </c>
      <c r="CP7" s="52">
        <v>1047.6754225293587</v>
      </c>
      <c r="CQ7" s="52">
        <v>1093.3595930518036</v>
      </c>
      <c r="CR7" s="52">
        <v>1027.2152191864559</v>
      </c>
      <c r="CS7" s="52">
        <v>725.67353929200908</v>
      </c>
      <c r="CT7" s="52">
        <v>939.6967982097259</v>
      </c>
      <c r="CU7" s="52">
        <v>1093.8182739437616</v>
      </c>
      <c r="CV7" s="52">
        <v>911.95130877845702</v>
      </c>
      <c r="CW7" s="52">
        <v>1455.2842341509352</v>
      </c>
      <c r="CX7" s="52">
        <v>946.19486682862453</v>
      </c>
      <c r="CY7" s="52">
        <v>1455.2958187672673</v>
      </c>
      <c r="CZ7" s="52">
        <v>916.58829724165423</v>
      </c>
      <c r="DA7" s="52">
        <v>591.58439302496652</v>
      </c>
      <c r="DB7" s="52">
        <v>846.17566787020542</v>
      </c>
      <c r="DC7" s="51"/>
      <c r="DD7" s="55">
        <f>BH7/CF7</f>
        <v>1.0706873492191948</v>
      </c>
      <c r="DE7" s="55">
        <f t="shared" ref="DE7:DE29" si="16">BI7/CG7-1</f>
        <v>-0.22405122841297076</v>
      </c>
      <c r="DF7" s="55">
        <f t="shared" ref="DF7:DF29" si="17">BJ7/CH7-1</f>
        <v>0.25378649738737935</v>
      </c>
      <c r="DG7" s="55">
        <f t="shared" ref="DG7:DG29" si="18">BK7/CI7-1</f>
        <v>-0.21030861886773566</v>
      </c>
      <c r="DH7" s="55">
        <f t="shared" ref="DH7:DH29" si="19">BM7/CK7-1</f>
        <v>2.846752328235147E-2</v>
      </c>
      <c r="DI7" s="55">
        <f t="shared" ref="DI7:DI29" si="20">BN7/CL7-1</f>
        <v>-0.31336516019166727</v>
      </c>
      <c r="DJ7" s="55">
        <f t="shared" ref="DJ7:DJ29" si="21">BO7/CM7-1</f>
        <v>5.4979829601255581E-2</v>
      </c>
      <c r="DK7" s="55" t="e">
        <f t="shared" ref="DK7:DK29" si="22">BP7/CN7-1</f>
        <v>#VALUE!</v>
      </c>
      <c r="DL7" s="55">
        <f t="shared" ref="DL7:DL29" si="23">BQ7/CO7-1</f>
        <v>-0.26770910479071641</v>
      </c>
      <c r="DM7" s="55">
        <f t="shared" ref="DM7:DM29" si="24">BR7/CP7-1</f>
        <v>-0.34821150152362446</v>
      </c>
      <c r="DN7" s="55">
        <f t="shared" ref="DN7:DN29" si="25">BS7/CQ7-1</f>
        <v>0.13039033829572988</v>
      </c>
      <c r="DO7" s="55" t="e">
        <f t="shared" ref="DO7:DO29" si="26">BT7/CR7-1</f>
        <v>#VALUE!</v>
      </c>
      <c r="DP7" s="55">
        <f t="shared" ref="DP7:DP29" si="27">BU7/CS7-1</f>
        <v>-0.22060611778412031</v>
      </c>
      <c r="DQ7" s="55">
        <f t="shared" ref="DQ7:DQ29" si="28">BV7/CT7-1</f>
        <v>0.96301372750468928</v>
      </c>
      <c r="DR7" s="55">
        <f t="shared" ref="DR7:DR29" si="29">BX7/CV7-1</f>
        <v>0.36008279505991236</v>
      </c>
      <c r="DS7" s="55">
        <f t="shared" ref="DS7:DS29" si="30">CC7/DA7-1</f>
        <v>-0.17783979943195438</v>
      </c>
    </row>
    <row r="8" spans="1:123" s="50" customFormat="1" ht="11.25" x14ac:dyDescent="0.2">
      <c r="A8" s="51">
        <v>1996</v>
      </c>
      <c r="B8" s="52">
        <v>873.73</v>
      </c>
      <c r="C8" s="52">
        <v>909.52604499999995</v>
      </c>
      <c r="D8" s="52">
        <v>1009.664677</v>
      </c>
      <c r="E8" s="53">
        <f t="shared" si="0"/>
        <v>4.0969229624712389E-2</v>
      </c>
      <c r="F8" s="53">
        <f t="shared" ref="F8:F29" si="31">D8/B8</f>
        <v>1.155579729435867</v>
      </c>
      <c r="G8" s="101">
        <v>696.92203458319057</v>
      </c>
      <c r="H8" s="53">
        <v>2.1166370946565087</v>
      </c>
      <c r="I8" s="53"/>
      <c r="J8" s="54">
        <v>638.04999999999995</v>
      </c>
      <c r="K8" s="54">
        <v>693.05</v>
      </c>
      <c r="L8" s="54">
        <v>658.8</v>
      </c>
      <c r="M8" s="54">
        <v>791.4</v>
      </c>
      <c r="N8" s="53">
        <f t="shared" si="1"/>
        <v>3.2520962307029277E-2</v>
      </c>
      <c r="O8" s="53">
        <f t="shared" si="2"/>
        <v>0.14190895317798136</v>
      </c>
      <c r="P8" s="53"/>
      <c r="Q8" s="53">
        <f t="shared" ref="Q8:Q29" si="32">T8/D8</f>
        <v>1.1731579146845799</v>
      </c>
      <c r="R8" s="52">
        <v>446.368247</v>
      </c>
      <c r="S8" s="52">
        <v>2141.6576869999999</v>
      </c>
      <c r="T8" s="52">
        <v>1184.4961069999999</v>
      </c>
      <c r="U8" s="52">
        <v>2131.0730149999999</v>
      </c>
      <c r="V8" s="52">
        <v>845.53423399999997</v>
      </c>
      <c r="W8" s="52">
        <v>682.47247000000004</v>
      </c>
      <c r="X8" s="52">
        <v>574.31300799999997</v>
      </c>
      <c r="Y8" s="52">
        <v>1123.6951100000001</v>
      </c>
      <c r="Z8" s="52">
        <v>1281.322911</v>
      </c>
      <c r="AA8" s="52">
        <v>747.836679</v>
      </c>
      <c r="AB8" s="52">
        <v>529.50619300000005</v>
      </c>
      <c r="AC8" s="52">
        <v>847.09782800000005</v>
      </c>
      <c r="AD8" s="52">
        <v>824.36353799999995</v>
      </c>
      <c r="AE8" s="51"/>
      <c r="AF8" s="52">
        <v>501.86385999999999</v>
      </c>
      <c r="AG8" s="52">
        <v>1225.260579</v>
      </c>
      <c r="AH8" s="52">
        <v>1095.033469</v>
      </c>
      <c r="AI8" s="52">
        <v>1610.568027</v>
      </c>
      <c r="AJ8" s="52">
        <v>658.11097700000005</v>
      </c>
      <c r="AK8" s="52">
        <v>800.514681</v>
      </c>
      <c r="AL8" s="52">
        <v>534.87542399999995</v>
      </c>
      <c r="AM8" s="52">
        <v>1063.2544760000001</v>
      </c>
      <c r="AN8" s="52">
        <v>1283.9880209999999</v>
      </c>
      <c r="AO8" s="52">
        <v>632.96301500000004</v>
      </c>
      <c r="AP8" s="52">
        <v>544.29614100000003</v>
      </c>
      <c r="AQ8" s="52">
        <v>685.60913000000005</v>
      </c>
      <c r="AR8" s="52">
        <v>720.99099000000001</v>
      </c>
      <c r="AS8" s="51"/>
      <c r="AT8" s="55">
        <f t="shared" si="3"/>
        <v>-0.11057901838159856</v>
      </c>
      <c r="AU8" s="55">
        <f t="shared" si="4"/>
        <v>0.74792017608851835</v>
      </c>
      <c r="AV8" s="55">
        <f t="shared" si="5"/>
        <v>8.1698542129217788E-2</v>
      </c>
      <c r="AW8" s="55">
        <f t="shared" si="6"/>
        <v>0.32318100153120688</v>
      </c>
      <c r="AX8" s="55">
        <f t="shared" si="7"/>
        <v>0.28478974451143357</v>
      </c>
      <c r="AY8" s="55">
        <f t="shared" si="8"/>
        <v>-0.14745789652794628</v>
      </c>
      <c r="AZ8" s="55">
        <f t="shared" si="9"/>
        <v>7.3732279013813962E-2</v>
      </c>
      <c r="BA8" s="55">
        <f t="shared" si="10"/>
        <v>5.6844937279154184E-2</v>
      </c>
      <c r="BB8" s="55">
        <f t="shared" si="11"/>
        <v>-2.0756502057739379E-3</v>
      </c>
      <c r="BC8" s="55">
        <f t="shared" si="12"/>
        <v>0.18148558648406965</v>
      </c>
      <c r="BD8" s="55">
        <f t="shared" si="13"/>
        <v>-2.7172612271009977E-2</v>
      </c>
      <c r="BE8" s="55">
        <f t="shared" si="14"/>
        <v>0.23554047187207083</v>
      </c>
      <c r="BF8" s="55">
        <f t="shared" si="15"/>
        <v>0.14337564468038622</v>
      </c>
      <c r="BG8" s="51"/>
      <c r="BH8" s="52">
        <v>1184.4961069999999</v>
      </c>
      <c r="BI8" s="52">
        <v>795.02610642324964</v>
      </c>
      <c r="BJ8" s="52">
        <v>768.10450868884743</v>
      </c>
      <c r="BK8" s="52">
        <v>511.25027488089677</v>
      </c>
      <c r="BL8" s="52" t="s">
        <v>184</v>
      </c>
      <c r="BM8" s="52">
        <v>499.79036332495735</v>
      </c>
      <c r="BN8" s="52">
        <v>661.91812696966099</v>
      </c>
      <c r="BO8" s="52">
        <v>949.91571842416863</v>
      </c>
      <c r="BP8" s="52" t="s">
        <v>184</v>
      </c>
      <c r="BQ8" s="52">
        <v>1379.588354688125</v>
      </c>
      <c r="BR8" s="52">
        <v>731.95224495283503</v>
      </c>
      <c r="BS8" s="52">
        <v>1282.6128644342377</v>
      </c>
      <c r="BT8" s="52" t="s">
        <v>184</v>
      </c>
      <c r="BU8" s="52">
        <v>619.9103730041528</v>
      </c>
      <c r="BV8" s="52">
        <v>2204.0415201706232</v>
      </c>
      <c r="BW8" s="52" t="s">
        <v>184</v>
      </c>
      <c r="BX8" s="52">
        <v>1433.0418107056048</v>
      </c>
      <c r="BY8" s="52" t="s">
        <v>184</v>
      </c>
      <c r="BZ8" s="52" t="s">
        <v>184</v>
      </c>
      <c r="CA8" s="52" t="s">
        <v>184</v>
      </c>
      <c r="CB8" s="52" t="s">
        <v>184</v>
      </c>
      <c r="CC8" s="52">
        <v>513.63613887673034</v>
      </c>
      <c r="CD8" s="52" t="s">
        <v>184</v>
      </c>
      <c r="CE8" s="52"/>
      <c r="CF8" s="52">
        <v>1095.033469</v>
      </c>
      <c r="CG8" s="52">
        <v>1038.9565449135341</v>
      </c>
      <c r="CH8" s="52">
        <v>700.09050499583873</v>
      </c>
      <c r="CI8" s="52">
        <v>617.63345454490661</v>
      </c>
      <c r="CJ8" s="52">
        <v>827.9237744144051</v>
      </c>
      <c r="CK8" s="52">
        <v>592.14437819326349</v>
      </c>
      <c r="CL8" s="52">
        <v>1010.0824482326431</v>
      </c>
      <c r="CM8" s="52">
        <v>967.18078795826079</v>
      </c>
      <c r="CN8" s="52">
        <v>2155.4861547600362</v>
      </c>
      <c r="CO8" s="52">
        <v>1790.6409633689452</v>
      </c>
      <c r="CP8" s="52">
        <v>1045.2861764970492</v>
      </c>
      <c r="CQ8" s="52">
        <v>1127.9494969346467</v>
      </c>
      <c r="CR8" s="52">
        <v>1052.687501709564</v>
      </c>
      <c r="CS8" s="52">
        <v>755.21565225249208</v>
      </c>
      <c r="CT8" s="52">
        <v>947.86128328908319</v>
      </c>
      <c r="CU8" s="52">
        <v>1029.0366932272398</v>
      </c>
      <c r="CV8" s="52">
        <v>932.15569218368262</v>
      </c>
      <c r="CW8" s="52">
        <v>1604.1654286704515</v>
      </c>
      <c r="CX8" s="52">
        <v>1000.8152112721447</v>
      </c>
      <c r="CY8" s="52">
        <v>1587.2484884553269</v>
      </c>
      <c r="CZ8" s="52">
        <v>893.01284963792432</v>
      </c>
      <c r="DA8" s="52">
        <v>612.20507469612937</v>
      </c>
      <c r="DB8" s="52">
        <v>782.98862547394071</v>
      </c>
      <c r="DC8" s="51"/>
      <c r="DD8" s="55">
        <f t="shared" ref="DD8:DD29" si="33">BH8/CF8</f>
        <v>1.0816985421292178</v>
      </c>
      <c r="DE8" s="55">
        <f t="shared" si="16"/>
        <v>-0.23478406261022711</v>
      </c>
      <c r="DF8" s="55">
        <f t="shared" si="17"/>
        <v>9.7150301579097986E-2</v>
      </c>
      <c r="DG8" s="55">
        <f t="shared" si="18"/>
        <v>-0.1722432275667396</v>
      </c>
      <c r="DH8" s="55">
        <f t="shared" si="19"/>
        <v>-0.15596536633530911</v>
      </c>
      <c r="DI8" s="55">
        <f t="shared" si="20"/>
        <v>-0.34468901214170244</v>
      </c>
      <c r="DJ8" s="55">
        <f t="shared" si="21"/>
        <v>-1.7850922753065768E-2</v>
      </c>
      <c r="DK8" s="55" t="e">
        <f t="shared" si="22"/>
        <v>#VALUE!</v>
      </c>
      <c r="DL8" s="55">
        <f t="shared" si="23"/>
        <v>-0.22955612939148795</v>
      </c>
      <c r="DM8" s="55">
        <f t="shared" si="24"/>
        <v>-0.29975899288580965</v>
      </c>
      <c r="DN8" s="55">
        <f t="shared" si="25"/>
        <v>0.13711905357456988</v>
      </c>
      <c r="DO8" s="55" t="e">
        <f t="shared" si="26"/>
        <v>#VALUE!</v>
      </c>
      <c r="DP8" s="55">
        <f t="shared" si="27"/>
        <v>-0.17916111622525344</v>
      </c>
      <c r="DQ8" s="55">
        <f t="shared" si="28"/>
        <v>1.3252785603000774</v>
      </c>
      <c r="DR8" s="55">
        <f t="shared" si="29"/>
        <v>0.53734169379853114</v>
      </c>
      <c r="DS8" s="55">
        <f t="shared" si="30"/>
        <v>-0.16100640111211773</v>
      </c>
    </row>
    <row r="9" spans="1:123" s="50" customFormat="1" ht="11.25" x14ac:dyDescent="0.2">
      <c r="A9" s="51">
        <v>1997</v>
      </c>
      <c r="B9" s="52">
        <v>868.36</v>
      </c>
      <c r="C9" s="52">
        <v>902.34779000000003</v>
      </c>
      <c r="D9" s="52">
        <v>982.89851499999997</v>
      </c>
      <c r="E9" s="53">
        <f t="shared" si="0"/>
        <v>3.914020682666175E-2</v>
      </c>
      <c r="F9" s="53">
        <f t="shared" si="31"/>
        <v>1.1319021085724814</v>
      </c>
      <c r="G9" s="101">
        <v>719.18531178583089</v>
      </c>
      <c r="H9" s="53">
        <v>2.1505727541484174</v>
      </c>
      <c r="I9" s="53"/>
      <c r="J9" s="54">
        <v>637.5</v>
      </c>
      <c r="K9" s="54">
        <v>703.65</v>
      </c>
      <c r="L9" s="54">
        <v>658.95</v>
      </c>
      <c r="M9" s="54">
        <v>778.84999999999991</v>
      </c>
      <c r="N9" s="53">
        <f t="shared" si="1"/>
        <v>3.3647058823529585E-2</v>
      </c>
      <c r="O9" s="53">
        <f t="shared" si="2"/>
        <v>0.1068713138634263</v>
      </c>
      <c r="P9" s="53"/>
      <c r="Q9" s="53">
        <f t="shared" si="32"/>
        <v>1.1411117331884462</v>
      </c>
      <c r="R9" s="52">
        <v>442.05693600000001</v>
      </c>
      <c r="S9" s="52">
        <v>2117.416491</v>
      </c>
      <c r="T9" s="52">
        <v>1121.5970279999999</v>
      </c>
      <c r="U9" s="52">
        <v>2011.8697910000001</v>
      </c>
      <c r="V9" s="52">
        <v>736.40824799999996</v>
      </c>
      <c r="W9" s="52">
        <v>683.36695699999996</v>
      </c>
      <c r="X9" s="52">
        <v>611.92347700000005</v>
      </c>
      <c r="Y9" s="52">
        <v>1113.6295130000001</v>
      </c>
      <c r="Z9" s="52">
        <v>1322.4770209999999</v>
      </c>
      <c r="AA9" s="52">
        <v>717.26539500000001</v>
      </c>
      <c r="AB9" s="52">
        <v>522.04059099999995</v>
      </c>
      <c r="AC9" s="52">
        <v>847.49708799999996</v>
      </c>
      <c r="AD9" s="52">
        <v>796.52605500000004</v>
      </c>
      <c r="AE9" s="51"/>
      <c r="AF9" s="52">
        <v>546.41407500000003</v>
      </c>
      <c r="AG9" s="52">
        <v>1252.222096</v>
      </c>
      <c r="AH9" s="52">
        <v>1100.551659</v>
      </c>
      <c r="AI9" s="52">
        <v>1539.979595</v>
      </c>
      <c r="AJ9" s="52">
        <v>624.67090700000006</v>
      </c>
      <c r="AK9" s="52">
        <v>818.793002</v>
      </c>
      <c r="AL9" s="52">
        <v>532.65646400000003</v>
      </c>
      <c r="AM9" s="52">
        <v>1058.306382</v>
      </c>
      <c r="AN9" s="52">
        <v>1289.2512369999999</v>
      </c>
      <c r="AO9" s="52">
        <v>625.48251000000005</v>
      </c>
      <c r="AP9" s="52">
        <v>550.68455900000004</v>
      </c>
      <c r="AQ9" s="52">
        <v>689.21843000000001</v>
      </c>
      <c r="AR9" s="52">
        <v>741.95229099999995</v>
      </c>
      <c r="AS9" s="51"/>
      <c r="AT9" s="55">
        <f t="shared" si="3"/>
        <v>-0.19098545182973192</v>
      </c>
      <c r="AU9" s="55">
        <f t="shared" si="4"/>
        <v>0.6909272706205305</v>
      </c>
      <c r="AV9" s="55">
        <f t="shared" si="5"/>
        <v>1.9122563514303748E-2</v>
      </c>
      <c r="AW9" s="55">
        <f t="shared" si="6"/>
        <v>0.30642626534282091</v>
      </c>
      <c r="AX9" s="55">
        <f t="shared" si="7"/>
        <v>0.17887393145395825</v>
      </c>
      <c r="AY9" s="55">
        <f t="shared" si="8"/>
        <v>-0.16539716957668871</v>
      </c>
      <c r="AZ9" s="55">
        <f t="shared" si="9"/>
        <v>0.14881451433958381</v>
      </c>
      <c r="BA9" s="55">
        <f t="shared" si="10"/>
        <v>5.2275155796991157E-2</v>
      </c>
      <c r="BB9" s="55">
        <f t="shared" si="11"/>
        <v>2.5771380353540874E-2</v>
      </c>
      <c r="BC9" s="55">
        <f t="shared" si="12"/>
        <v>0.1467393308887246</v>
      </c>
      <c r="BD9" s="55">
        <f t="shared" si="13"/>
        <v>-5.2015200956451846E-2</v>
      </c>
      <c r="BE9" s="55">
        <f t="shared" si="14"/>
        <v>0.22964948572254507</v>
      </c>
      <c r="BF9" s="55">
        <f t="shared" si="15"/>
        <v>7.3554276551186071E-2</v>
      </c>
      <c r="BG9" s="51"/>
      <c r="BH9" s="52">
        <v>1121.5970279999999</v>
      </c>
      <c r="BI9" s="52">
        <v>790.11023288586614</v>
      </c>
      <c r="BJ9" s="52">
        <v>789.65998573592231</v>
      </c>
      <c r="BK9" s="52">
        <v>560.98987192904838</v>
      </c>
      <c r="BL9" s="52" t="s">
        <v>184</v>
      </c>
      <c r="BM9" s="52">
        <v>486.63597325083907</v>
      </c>
      <c r="BN9" s="52">
        <v>605.95284007550993</v>
      </c>
      <c r="BO9" s="52">
        <v>1044.1175020567832</v>
      </c>
      <c r="BP9" s="52" t="s">
        <v>184</v>
      </c>
      <c r="BQ9" s="52">
        <v>1447.0391983480015</v>
      </c>
      <c r="BR9" s="52">
        <v>712.11374098791521</v>
      </c>
      <c r="BS9" s="52">
        <v>1169.5009245450276</v>
      </c>
      <c r="BT9" s="52" t="s">
        <v>184</v>
      </c>
      <c r="BU9" s="52">
        <v>624.55370644176048</v>
      </c>
      <c r="BV9" s="52">
        <v>1681.7881777632258</v>
      </c>
      <c r="BW9" s="52" t="s">
        <v>184</v>
      </c>
      <c r="BX9" s="52">
        <v>1302.5579924393367</v>
      </c>
      <c r="BY9" s="52" t="s">
        <v>184</v>
      </c>
      <c r="BZ9" s="52">
        <v>723.921509920635</v>
      </c>
      <c r="CA9" s="52" t="s">
        <v>184</v>
      </c>
      <c r="CB9" s="52" t="s">
        <v>184</v>
      </c>
      <c r="CC9" s="52">
        <v>512.28100377842532</v>
      </c>
      <c r="CD9" s="52" t="s">
        <v>184</v>
      </c>
      <c r="CE9" s="52"/>
      <c r="CF9" s="52">
        <v>1100.551659</v>
      </c>
      <c r="CG9" s="52">
        <v>1047.6974858452581</v>
      </c>
      <c r="CH9" s="52">
        <v>716.29378339785615</v>
      </c>
      <c r="CI9" s="52">
        <v>634.15852227185133</v>
      </c>
      <c r="CJ9" s="52">
        <v>813.01141126086884</v>
      </c>
      <c r="CK9" s="52">
        <v>589.70029518890976</v>
      </c>
      <c r="CL9" s="52">
        <v>1047.8643181379828</v>
      </c>
      <c r="CM9" s="52">
        <v>917.35360109293299</v>
      </c>
      <c r="CN9" s="52">
        <v>2237.1378131766965</v>
      </c>
      <c r="CO9" s="52">
        <v>1835.5463936800327</v>
      </c>
      <c r="CP9" s="52">
        <v>1064.6068731044018</v>
      </c>
      <c r="CQ9" s="52">
        <v>1160.9844314419777</v>
      </c>
      <c r="CR9" s="52">
        <v>1079.4643545086803</v>
      </c>
      <c r="CS9" s="52">
        <v>747.10158294198288</v>
      </c>
      <c r="CT9" s="52">
        <v>956.27603637349</v>
      </c>
      <c r="CU9" s="52">
        <v>1032.9797372980477</v>
      </c>
      <c r="CV9" s="52">
        <v>911.34214986049437</v>
      </c>
      <c r="CW9" s="52">
        <v>1627.601587324516</v>
      </c>
      <c r="CX9" s="52">
        <v>1052.1641054985873</v>
      </c>
      <c r="CY9" s="52">
        <v>1570.4810526830518</v>
      </c>
      <c r="CZ9" s="52">
        <v>853.82314474359202</v>
      </c>
      <c r="DA9" s="52">
        <v>614.660702045432</v>
      </c>
      <c r="DB9" s="52">
        <v>780.11506589398505</v>
      </c>
      <c r="DC9" s="51"/>
      <c r="DD9" s="55">
        <f t="shared" si="33"/>
        <v>1.0191225635143037</v>
      </c>
      <c r="DE9" s="55">
        <f t="shared" si="16"/>
        <v>-0.24586033319682599</v>
      </c>
      <c r="DF9" s="55">
        <f t="shared" si="17"/>
        <v>0.10242473694248977</v>
      </c>
      <c r="DG9" s="55">
        <f t="shared" si="18"/>
        <v>-0.11537911700796633</v>
      </c>
      <c r="DH9" s="55">
        <f t="shared" si="19"/>
        <v>-0.17477407214974205</v>
      </c>
      <c r="DI9" s="55">
        <f t="shared" si="20"/>
        <v>-0.42172585745426816</v>
      </c>
      <c r="DJ9" s="55">
        <f t="shared" si="21"/>
        <v>0.13818433896463045</v>
      </c>
      <c r="DK9" s="55" t="e">
        <f t="shared" si="22"/>
        <v>#VALUE!</v>
      </c>
      <c r="DL9" s="55">
        <f t="shared" si="23"/>
        <v>-0.21165751880186723</v>
      </c>
      <c r="DM9" s="55">
        <f t="shared" si="24"/>
        <v>-0.33110168741313295</v>
      </c>
      <c r="DN9" s="55">
        <f t="shared" si="25"/>
        <v>7.3355790761744366E-3</v>
      </c>
      <c r="DO9" s="55" t="e">
        <f t="shared" si="26"/>
        <v>#VALUE!</v>
      </c>
      <c r="DP9" s="55">
        <f t="shared" si="27"/>
        <v>-0.16403107595843358</v>
      </c>
      <c r="DQ9" s="55">
        <f t="shared" si="28"/>
        <v>0.75868485018312715</v>
      </c>
      <c r="DR9" s="55">
        <f t="shared" si="29"/>
        <v>0.42927438683564501</v>
      </c>
      <c r="DS9" s="55">
        <f t="shared" si="30"/>
        <v>-0.16656294753562984</v>
      </c>
    </row>
    <row r="10" spans="1:123" s="50" customFormat="1" ht="11.25" x14ac:dyDescent="0.2">
      <c r="A10" s="51">
        <v>1998</v>
      </c>
      <c r="B10" s="52">
        <v>877.07</v>
      </c>
      <c r="C10" s="52">
        <v>891.730819</v>
      </c>
      <c r="D10" s="52">
        <v>968.18648700000006</v>
      </c>
      <c r="E10" s="53">
        <f t="shared" si="0"/>
        <v>1.6715677197943091E-2</v>
      </c>
      <c r="F10" s="53">
        <f t="shared" si="31"/>
        <v>1.1038873601878982</v>
      </c>
      <c r="G10" s="101">
        <v>702.45055837680593</v>
      </c>
      <c r="H10" s="53">
        <v>2.3547089396627392</v>
      </c>
      <c r="I10" s="53"/>
      <c r="J10" s="54">
        <v>668.95</v>
      </c>
      <c r="K10" s="54">
        <v>743.05</v>
      </c>
      <c r="L10" s="54">
        <v>649.9</v>
      </c>
      <c r="M10" s="54">
        <v>732.6</v>
      </c>
      <c r="N10" s="53">
        <f t="shared" si="1"/>
        <v>-2.8477464683459242E-2</v>
      </c>
      <c r="O10" s="53">
        <f t="shared" si="2"/>
        <v>-1.4063656550703074E-2</v>
      </c>
      <c r="P10" s="53"/>
      <c r="Q10" s="53">
        <f t="shared" si="32"/>
        <v>1.191156876784627</v>
      </c>
      <c r="R10" s="52">
        <v>420.16061100000002</v>
      </c>
      <c r="S10" s="52">
        <v>2283.6753589999998</v>
      </c>
      <c r="T10" s="52">
        <v>1153.261992</v>
      </c>
      <c r="U10" s="52">
        <v>2213.865335</v>
      </c>
      <c r="V10" s="52">
        <v>703.39524200000005</v>
      </c>
      <c r="W10" s="52">
        <v>677.30649500000004</v>
      </c>
      <c r="X10" s="52">
        <v>601.96437400000002</v>
      </c>
      <c r="Y10" s="52">
        <v>1129.0938249999999</v>
      </c>
      <c r="Z10" s="52">
        <v>1316.6803150000001</v>
      </c>
      <c r="AA10" s="52">
        <v>679.99056299999995</v>
      </c>
      <c r="AB10" s="52">
        <v>511.485502</v>
      </c>
      <c r="AC10" s="52">
        <v>861.68312900000001</v>
      </c>
      <c r="AD10" s="52">
        <v>824.189032</v>
      </c>
      <c r="AE10" s="51"/>
      <c r="AF10" s="52">
        <v>571.00444600000003</v>
      </c>
      <c r="AG10" s="52">
        <v>1394.7196799999999</v>
      </c>
      <c r="AH10" s="52">
        <v>1097.296079</v>
      </c>
      <c r="AI10" s="52">
        <v>1652.834912</v>
      </c>
      <c r="AJ10" s="52">
        <v>651.46651399999996</v>
      </c>
      <c r="AK10" s="52">
        <v>822.28970600000002</v>
      </c>
      <c r="AL10" s="52">
        <v>528.28308400000003</v>
      </c>
      <c r="AM10" s="52">
        <v>1072.404143</v>
      </c>
      <c r="AN10" s="52">
        <v>1361.902472</v>
      </c>
      <c r="AO10" s="52">
        <v>620.60808299999997</v>
      </c>
      <c r="AP10" s="52">
        <v>567.26633500000003</v>
      </c>
      <c r="AQ10" s="52">
        <v>713.180834</v>
      </c>
      <c r="AR10" s="52">
        <v>745.85675800000001</v>
      </c>
      <c r="AS10" s="51"/>
      <c r="AT10" s="55">
        <f t="shared" si="3"/>
        <v>-0.26417278544272493</v>
      </c>
      <c r="AU10" s="55">
        <f t="shared" si="4"/>
        <v>0.63737229190026201</v>
      </c>
      <c r="AV10" s="55">
        <f t="shared" si="5"/>
        <v>5.1003474878907218E-2</v>
      </c>
      <c r="AW10" s="55">
        <f t="shared" si="6"/>
        <v>0.33943524481893328</v>
      </c>
      <c r="AX10" s="55">
        <f t="shared" si="7"/>
        <v>7.9710509878946789E-2</v>
      </c>
      <c r="AY10" s="55">
        <f t="shared" si="8"/>
        <v>-0.17631646114757515</v>
      </c>
      <c r="AZ10" s="55">
        <f t="shared" si="9"/>
        <v>0.1394731200592445</v>
      </c>
      <c r="BA10" s="55">
        <f t="shared" si="10"/>
        <v>5.2862237030727233E-2</v>
      </c>
      <c r="BB10" s="55">
        <f t="shared" si="11"/>
        <v>-3.320513614575471E-2</v>
      </c>
      <c r="BC10" s="55">
        <f t="shared" si="12"/>
        <v>9.5684348345814296E-2</v>
      </c>
      <c r="BD10" s="55">
        <f t="shared" si="13"/>
        <v>-9.8332704689764516E-2</v>
      </c>
      <c r="BE10" s="55">
        <f t="shared" si="14"/>
        <v>0.20822530264463057</v>
      </c>
      <c r="BF10" s="55">
        <f t="shared" si="15"/>
        <v>0.10502321412230198</v>
      </c>
      <c r="BG10" s="51"/>
      <c r="BH10" s="52">
        <v>1153.261992</v>
      </c>
      <c r="BI10" s="52">
        <v>759.75217369221252</v>
      </c>
      <c r="BJ10" s="52">
        <v>799.36030692763268</v>
      </c>
      <c r="BK10" s="52">
        <v>540.07823702823362</v>
      </c>
      <c r="BL10" s="52" t="s">
        <v>184</v>
      </c>
      <c r="BM10" s="52">
        <v>507.63410075511052</v>
      </c>
      <c r="BN10" s="52">
        <v>613.76434729237928</v>
      </c>
      <c r="BO10" s="52">
        <v>1077.4207466371383</v>
      </c>
      <c r="BP10" s="52" t="s">
        <v>184</v>
      </c>
      <c r="BQ10" s="52">
        <v>1377.1643116912917</v>
      </c>
      <c r="BR10" s="52">
        <v>766.54494345999046</v>
      </c>
      <c r="BS10" s="52">
        <v>1192.6298249664353</v>
      </c>
      <c r="BT10" s="52">
        <v>1837.2138037518041</v>
      </c>
      <c r="BU10" s="52">
        <v>839.21370518327831</v>
      </c>
      <c r="BV10" s="52">
        <v>1573.7637323147453</v>
      </c>
      <c r="BW10" s="52" t="s">
        <v>184</v>
      </c>
      <c r="BX10" s="52">
        <v>1210.2997153698773</v>
      </c>
      <c r="BY10" s="52" t="s">
        <v>184</v>
      </c>
      <c r="BZ10" s="52" t="s">
        <v>184</v>
      </c>
      <c r="CA10" s="52">
        <v>856.33138702501219</v>
      </c>
      <c r="CB10" s="52" t="s">
        <v>184</v>
      </c>
      <c r="CC10" s="52">
        <v>570.31569702422382</v>
      </c>
      <c r="CD10" s="52" t="s">
        <v>184</v>
      </c>
      <c r="CE10" s="52"/>
      <c r="CF10" s="52">
        <v>1097.296079</v>
      </c>
      <c r="CG10" s="52">
        <v>1052.3309078007203</v>
      </c>
      <c r="CH10" s="52">
        <v>715.83872530463543</v>
      </c>
      <c r="CI10" s="52">
        <v>660.73500460208641</v>
      </c>
      <c r="CJ10" s="52">
        <v>806.62190362479021</v>
      </c>
      <c r="CK10" s="52">
        <v>613.05903399038857</v>
      </c>
      <c r="CL10" s="52">
        <v>1046.264355215</v>
      </c>
      <c r="CM10" s="52">
        <v>917.4203880741228</v>
      </c>
      <c r="CN10" s="52">
        <v>2208.5127559547286</v>
      </c>
      <c r="CO10" s="52">
        <v>1868.8792320863756</v>
      </c>
      <c r="CP10" s="52">
        <v>1075.2173614315827</v>
      </c>
      <c r="CQ10" s="52">
        <v>1156.6912636705192</v>
      </c>
      <c r="CR10" s="52">
        <v>1099.827526753342</v>
      </c>
      <c r="CS10" s="52">
        <v>748.08932261887082</v>
      </c>
      <c r="CT10" s="52">
        <v>967.51084312241017</v>
      </c>
      <c r="CU10" s="52">
        <v>1051.3552500578219</v>
      </c>
      <c r="CV10" s="52">
        <v>913.79407932887261</v>
      </c>
      <c r="CW10" s="52">
        <v>1644.432052172707</v>
      </c>
      <c r="CX10" s="52">
        <v>962.6559041711929</v>
      </c>
      <c r="CY10" s="52">
        <v>1518.9170262400828</v>
      </c>
      <c r="CZ10" s="52">
        <v>885.91042805802317</v>
      </c>
      <c r="DA10" s="52">
        <v>640.6125378763943</v>
      </c>
      <c r="DB10" s="52">
        <v>665.89462302104369</v>
      </c>
      <c r="DC10" s="51"/>
      <c r="DD10" s="55">
        <f t="shared" si="33"/>
        <v>1.0510034748789072</v>
      </c>
      <c r="DE10" s="55">
        <f t="shared" si="16"/>
        <v>-0.27802921299724226</v>
      </c>
      <c r="DF10" s="55">
        <f t="shared" si="17"/>
        <v>0.1166765343513001</v>
      </c>
      <c r="DG10" s="55">
        <f t="shared" si="18"/>
        <v>-0.1826099218801277</v>
      </c>
      <c r="DH10" s="55">
        <f t="shared" si="19"/>
        <v>-0.17196538569714781</v>
      </c>
      <c r="DI10" s="55">
        <f t="shared" si="20"/>
        <v>-0.41337545885690141</v>
      </c>
      <c r="DJ10" s="55">
        <f t="shared" si="21"/>
        <v>0.17440244477114053</v>
      </c>
      <c r="DK10" s="55" t="e">
        <f t="shared" si="22"/>
        <v>#VALUE!</v>
      </c>
      <c r="DL10" s="55">
        <f t="shared" si="23"/>
        <v>-0.26310684604598245</v>
      </c>
      <c r="DM10" s="55">
        <f t="shared" si="24"/>
        <v>-0.28707908655847481</v>
      </c>
      <c r="DN10" s="55">
        <f t="shared" si="25"/>
        <v>3.1070141553479536E-2</v>
      </c>
      <c r="DO10" s="55">
        <f t="shared" si="26"/>
        <v>0.67045628433687621</v>
      </c>
      <c r="DP10" s="55">
        <f t="shared" si="27"/>
        <v>0.12180949494828264</v>
      </c>
      <c r="DQ10" s="55">
        <f t="shared" si="28"/>
        <v>0.62661095066986405</v>
      </c>
      <c r="DR10" s="55">
        <f t="shared" si="29"/>
        <v>0.324477519332113</v>
      </c>
      <c r="DS10" s="55">
        <f t="shared" si="30"/>
        <v>-0.10973378867232564</v>
      </c>
    </row>
    <row r="11" spans="1:123" s="50" customFormat="1" ht="11.25" x14ac:dyDescent="0.2">
      <c r="A11" s="51">
        <v>1999</v>
      </c>
      <c r="B11" s="52">
        <v>882.07</v>
      </c>
      <c r="C11" s="52">
        <v>894.00264600000003</v>
      </c>
      <c r="D11" s="52">
        <v>938.616986</v>
      </c>
      <c r="E11" s="53">
        <f t="shared" si="0"/>
        <v>1.3528003446438452E-2</v>
      </c>
      <c r="F11" s="53">
        <f t="shared" si="31"/>
        <v>1.0641071411565974</v>
      </c>
      <c r="G11" s="101">
        <v>674.21963885976504</v>
      </c>
      <c r="H11" s="53">
        <v>2.4610243096597091</v>
      </c>
      <c r="I11" s="53"/>
      <c r="J11" s="54">
        <v>631.4</v>
      </c>
      <c r="K11" s="54">
        <v>728.65000000000009</v>
      </c>
      <c r="L11" s="54">
        <v>636.75</v>
      </c>
      <c r="M11" s="54">
        <v>772.25</v>
      </c>
      <c r="N11" s="53">
        <f t="shared" si="1"/>
        <v>8.4732340829902775E-3</v>
      </c>
      <c r="O11" s="53">
        <f t="shared" si="2"/>
        <v>5.9836684279146235E-2</v>
      </c>
      <c r="P11" s="53"/>
      <c r="Q11" s="53">
        <f t="shared" si="32"/>
        <v>1.1810720928078324</v>
      </c>
      <c r="R11" s="52">
        <v>395.90967999999998</v>
      </c>
      <c r="S11" s="52">
        <v>2317.6762239999998</v>
      </c>
      <c r="T11" s="52">
        <v>1108.5743279999999</v>
      </c>
      <c r="U11" s="52">
        <v>2216.259877</v>
      </c>
      <c r="V11" s="52">
        <v>748.66194800000005</v>
      </c>
      <c r="W11" s="52">
        <v>685.233251</v>
      </c>
      <c r="X11" s="52">
        <v>612.01807799999995</v>
      </c>
      <c r="Y11" s="52">
        <v>1146.707091</v>
      </c>
      <c r="Z11" s="52">
        <v>1259.7333369999999</v>
      </c>
      <c r="AA11" s="52">
        <v>598.51135199999999</v>
      </c>
      <c r="AB11" s="52">
        <v>511.02489000000003</v>
      </c>
      <c r="AC11" s="52">
        <v>861.47739100000001</v>
      </c>
      <c r="AD11" s="52">
        <v>796.652244</v>
      </c>
      <c r="AE11" s="51"/>
      <c r="AF11" s="52">
        <v>586.71394999999995</v>
      </c>
      <c r="AG11" s="52">
        <v>1393.4827310000001</v>
      </c>
      <c r="AH11" s="52">
        <v>1100.566505</v>
      </c>
      <c r="AI11" s="52">
        <v>1669.135589</v>
      </c>
      <c r="AJ11" s="52">
        <v>673.31913299999997</v>
      </c>
      <c r="AK11" s="52">
        <v>825.76715100000001</v>
      </c>
      <c r="AL11" s="52">
        <v>559.51372500000002</v>
      </c>
      <c r="AM11" s="52">
        <v>1089.863186</v>
      </c>
      <c r="AN11" s="52">
        <v>1440.7437460000001</v>
      </c>
      <c r="AO11" s="52">
        <v>629.87835099999995</v>
      </c>
      <c r="AP11" s="52">
        <v>587.81500500000004</v>
      </c>
      <c r="AQ11" s="52">
        <v>726.81716900000004</v>
      </c>
      <c r="AR11" s="52">
        <v>765.77007500000002</v>
      </c>
      <c r="AS11" s="51"/>
      <c r="AT11" s="55">
        <f t="shared" si="3"/>
        <v>-0.3252083404527879</v>
      </c>
      <c r="AU11" s="55">
        <f t="shared" si="4"/>
        <v>0.66322565213045315</v>
      </c>
      <c r="AV11" s="55">
        <f t="shared" si="5"/>
        <v>7.276091870522583E-3</v>
      </c>
      <c r="AW11" s="55">
        <f t="shared" si="6"/>
        <v>0.32778900144822209</v>
      </c>
      <c r="AX11" s="55">
        <f t="shared" si="7"/>
        <v>0.11189762967867445</v>
      </c>
      <c r="AY11" s="55">
        <f t="shared" si="8"/>
        <v>-0.17018586877646336</v>
      </c>
      <c r="AZ11" s="55">
        <f t="shared" si="9"/>
        <v>9.3839258366718248E-2</v>
      </c>
      <c r="BA11" s="55">
        <f t="shared" si="10"/>
        <v>5.2156918162019617E-2</v>
      </c>
      <c r="BB11" s="55">
        <f t="shared" si="11"/>
        <v>-0.12563678273985035</v>
      </c>
      <c r="BC11" s="55">
        <f t="shared" si="12"/>
        <v>-4.9798503076350364E-2</v>
      </c>
      <c r="BD11" s="55">
        <f t="shared" si="13"/>
        <v>-0.13063653419327059</v>
      </c>
      <c r="BE11" s="55">
        <f t="shared" si="14"/>
        <v>0.18527385942915164</v>
      </c>
      <c r="BF11" s="55">
        <f t="shared" si="15"/>
        <v>4.032825257633621E-2</v>
      </c>
      <c r="BG11" s="51"/>
      <c r="BH11" s="52">
        <v>1108.5743279999999</v>
      </c>
      <c r="BI11" s="52">
        <v>726.50779008134202</v>
      </c>
      <c r="BJ11" s="52">
        <v>721.26832468472185</v>
      </c>
      <c r="BK11" s="52">
        <v>525.33921450427863</v>
      </c>
      <c r="BL11" s="52">
        <v>673.42504101086513</v>
      </c>
      <c r="BM11" s="52">
        <v>466.12120355816023</v>
      </c>
      <c r="BN11" s="52">
        <v>582.17738055666814</v>
      </c>
      <c r="BO11" s="52">
        <v>1199.0344183658292</v>
      </c>
      <c r="BP11" s="52" t="s">
        <v>184</v>
      </c>
      <c r="BQ11" s="52">
        <v>1416.4865101700816</v>
      </c>
      <c r="BR11" s="52">
        <v>631.12641632392695</v>
      </c>
      <c r="BS11" s="52">
        <v>1170.7818891885343</v>
      </c>
      <c r="BT11" s="52" t="s">
        <v>184</v>
      </c>
      <c r="BU11" s="52">
        <v>880.15496888683538</v>
      </c>
      <c r="BV11" s="52">
        <v>1998.6021898023719</v>
      </c>
      <c r="BW11" s="52" t="s">
        <v>184</v>
      </c>
      <c r="BX11" s="52" t="s">
        <v>184</v>
      </c>
      <c r="BY11" s="52" t="s">
        <v>184</v>
      </c>
      <c r="BZ11" s="52" t="s">
        <v>184</v>
      </c>
      <c r="CA11" s="52">
        <v>557.85805734693542</v>
      </c>
      <c r="CB11" s="52" t="s">
        <v>184</v>
      </c>
      <c r="CC11" s="52">
        <v>507.55120722975067</v>
      </c>
      <c r="CD11" s="52" t="s">
        <v>184</v>
      </c>
      <c r="CE11" s="52"/>
      <c r="CF11" s="52">
        <v>1100.566505</v>
      </c>
      <c r="CG11" s="52">
        <v>1086.4208705597121</v>
      </c>
      <c r="CH11" s="52">
        <v>711.05419090378803</v>
      </c>
      <c r="CI11" s="52">
        <v>669.11798606962282</v>
      </c>
      <c r="CJ11" s="52">
        <v>836.82800762794056</v>
      </c>
      <c r="CK11" s="52">
        <v>611.6954676893663</v>
      </c>
      <c r="CL11" s="52">
        <v>1039.0529836113119</v>
      </c>
      <c r="CM11" s="52">
        <v>924.33906167961925</v>
      </c>
      <c r="CN11" s="52">
        <v>2222.7781093405461</v>
      </c>
      <c r="CO11" s="52">
        <v>1874.5988719941734</v>
      </c>
      <c r="CP11" s="52">
        <v>1054.8646183309427</v>
      </c>
      <c r="CQ11" s="52">
        <v>1162.5280272618213</v>
      </c>
      <c r="CR11" s="52">
        <v>1127.9425182706061</v>
      </c>
      <c r="CS11" s="52">
        <v>733.05336240930592</v>
      </c>
      <c r="CT11" s="52">
        <v>963.86260573976494</v>
      </c>
      <c r="CU11" s="52">
        <v>745.43150757669503</v>
      </c>
      <c r="CV11" s="52">
        <v>931.16466770536181</v>
      </c>
      <c r="CW11" s="52">
        <v>1646.2806711828071</v>
      </c>
      <c r="CX11" s="52">
        <v>951.08384203014987</v>
      </c>
      <c r="CY11" s="52">
        <v>1504.3783391109703</v>
      </c>
      <c r="CZ11" s="52">
        <v>906.46081897182557</v>
      </c>
      <c r="DA11" s="52">
        <v>644.66438451626038</v>
      </c>
      <c r="DB11" s="52">
        <v>691.20280826107182</v>
      </c>
      <c r="DC11" s="51"/>
      <c r="DD11" s="55">
        <f t="shared" si="33"/>
        <v>1.0072760918705226</v>
      </c>
      <c r="DE11" s="55">
        <f t="shared" si="16"/>
        <v>-0.33128329014237989</v>
      </c>
      <c r="DF11" s="55">
        <f t="shared" si="17"/>
        <v>1.4364775444120736E-2</v>
      </c>
      <c r="DG11" s="55">
        <f t="shared" si="18"/>
        <v>-0.21487805522893799</v>
      </c>
      <c r="DH11" s="55">
        <f t="shared" si="19"/>
        <v>-0.23798486636021998</v>
      </c>
      <c r="DI11" s="55">
        <f t="shared" si="20"/>
        <v>-0.43970385558851488</v>
      </c>
      <c r="DJ11" s="55">
        <f t="shared" si="21"/>
        <v>0.29718029679180735</v>
      </c>
      <c r="DK11" s="55" t="e">
        <f t="shared" si="22"/>
        <v>#VALUE!</v>
      </c>
      <c r="DL11" s="55">
        <f t="shared" si="23"/>
        <v>-0.24437887415175807</v>
      </c>
      <c r="DM11" s="55">
        <f t="shared" si="24"/>
        <v>-0.40169913242276967</v>
      </c>
      <c r="DN11" s="55">
        <f t="shared" si="25"/>
        <v>7.099925105594096E-3</v>
      </c>
      <c r="DO11" s="55" t="e">
        <f t="shared" si="26"/>
        <v>#VALUE!</v>
      </c>
      <c r="DP11" s="55">
        <f t="shared" si="27"/>
        <v>0.20066971112997112</v>
      </c>
      <c r="DQ11" s="55">
        <f t="shared" si="28"/>
        <v>1.0735343169252261</v>
      </c>
      <c r="DR11" s="55" t="e">
        <f t="shared" si="29"/>
        <v>#VALUE!</v>
      </c>
      <c r="DS11" s="55">
        <f t="shared" si="30"/>
        <v>-0.21268923889660185</v>
      </c>
    </row>
    <row r="12" spans="1:123" s="50" customFormat="1" ht="11.25" x14ac:dyDescent="0.2">
      <c r="A12" s="51">
        <v>2000</v>
      </c>
      <c r="B12" s="52">
        <v>887.58</v>
      </c>
      <c r="C12" s="52">
        <v>883.57050200000003</v>
      </c>
      <c r="D12" s="52">
        <v>1013.657589</v>
      </c>
      <c r="E12" s="53">
        <f t="shared" si="0"/>
        <v>-4.5173370287748815E-3</v>
      </c>
      <c r="F12" s="53">
        <f t="shared" si="31"/>
        <v>1.142046451024133</v>
      </c>
      <c r="G12" s="101">
        <v>709.64164271817481</v>
      </c>
      <c r="H12" s="53">
        <v>2.3029503606422046</v>
      </c>
      <c r="I12" s="53"/>
      <c r="J12" s="54">
        <v>612.5</v>
      </c>
      <c r="K12" s="54">
        <v>722.55</v>
      </c>
      <c r="L12" s="54">
        <v>653.70000000000005</v>
      </c>
      <c r="M12" s="54">
        <v>831.7</v>
      </c>
      <c r="N12" s="53">
        <f t="shared" si="1"/>
        <v>6.7265306122449076E-2</v>
      </c>
      <c r="O12" s="53">
        <f t="shared" si="2"/>
        <v>0.15106221022766597</v>
      </c>
      <c r="P12" s="53"/>
      <c r="Q12" s="53">
        <f t="shared" si="32"/>
        <v>1.3597882489685578</v>
      </c>
      <c r="R12" s="52">
        <v>415.60428200000001</v>
      </c>
      <c r="S12" s="52">
        <v>2338.4040399999999</v>
      </c>
      <c r="T12" s="52">
        <v>1378.359678</v>
      </c>
      <c r="U12" s="52">
        <v>2316.3603130000001</v>
      </c>
      <c r="V12" s="52">
        <v>795.63147900000001</v>
      </c>
      <c r="W12" s="52">
        <v>687.82948399999998</v>
      </c>
      <c r="X12" s="52">
        <v>610.01078299999995</v>
      </c>
      <c r="Y12" s="52">
        <v>1141.618442</v>
      </c>
      <c r="Z12" s="52">
        <v>1240.414896</v>
      </c>
      <c r="AA12" s="52">
        <v>607.64328599999999</v>
      </c>
      <c r="AB12" s="52">
        <v>550.73673299999996</v>
      </c>
      <c r="AC12" s="52">
        <v>896.97172699999999</v>
      </c>
      <c r="AD12" s="52">
        <v>850.26532499999996</v>
      </c>
      <c r="AE12" s="51"/>
      <c r="AF12" s="52">
        <v>520.642608</v>
      </c>
      <c r="AG12" s="52">
        <v>1515.313721</v>
      </c>
      <c r="AH12" s="52">
        <v>1091.376692</v>
      </c>
      <c r="AI12" s="52">
        <v>1827.5774980000001</v>
      </c>
      <c r="AJ12" s="52">
        <v>660.83018500000003</v>
      </c>
      <c r="AK12" s="52">
        <v>837.60062700000003</v>
      </c>
      <c r="AL12" s="52">
        <v>538.56549900000005</v>
      </c>
      <c r="AM12" s="52">
        <v>1064.2553330000001</v>
      </c>
      <c r="AN12" s="52">
        <v>1477.926326</v>
      </c>
      <c r="AO12" s="52">
        <v>600.31913099999997</v>
      </c>
      <c r="AP12" s="52">
        <v>578.68693099999996</v>
      </c>
      <c r="AQ12" s="52">
        <v>704.63223200000004</v>
      </c>
      <c r="AR12" s="52">
        <v>773.19595300000003</v>
      </c>
      <c r="AS12" s="51"/>
      <c r="AT12" s="55">
        <f t="shared" si="3"/>
        <v>-0.20174746435658597</v>
      </c>
      <c r="AU12" s="55">
        <f t="shared" si="4"/>
        <v>0.54318145978168686</v>
      </c>
      <c r="AV12" s="55">
        <f t="shared" si="5"/>
        <v>0.26295502561456563</v>
      </c>
      <c r="AW12" s="55">
        <f t="shared" si="6"/>
        <v>0.26744847511796177</v>
      </c>
      <c r="AX12" s="55">
        <f t="shared" si="7"/>
        <v>0.20398779756103291</v>
      </c>
      <c r="AY12" s="55">
        <f t="shared" si="8"/>
        <v>-0.17880973123961141</v>
      </c>
      <c r="AZ12" s="55">
        <f t="shared" si="9"/>
        <v>0.13265848654000001</v>
      </c>
      <c r="BA12" s="55">
        <f t="shared" si="10"/>
        <v>7.2692244615700563E-2</v>
      </c>
      <c r="BB12" s="55">
        <f t="shared" si="11"/>
        <v>-0.160705865929612</v>
      </c>
      <c r="BC12" s="55">
        <f t="shared" si="12"/>
        <v>1.2200435771219764E-2</v>
      </c>
      <c r="BD12" s="55">
        <f t="shared" si="13"/>
        <v>-4.8299342015035052E-2</v>
      </c>
      <c r="BE12" s="55">
        <f t="shared" si="14"/>
        <v>0.27296437242740268</v>
      </c>
      <c r="BF12" s="55">
        <f t="shared" si="15"/>
        <v>9.9676377897440771E-2</v>
      </c>
      <c r="BG12" s="51"/>
      <c r="BH12" s="52">
        <v>1378.359678</v>
      </c>
      <c r="BI12" s="52">
        <v>844.96982564982852</v>
      </c>
      <c r="BJ12" s="52">
        <v>833.08809801259702</v>
      </c>
      <c r="BK12" s="52">
        <v>614.38528998158438</v>
      </c>
      <c r="BL12" s="52" t="s">
        <v>184</v>
      </c>
      <c r="BM12" s="52">
        <v>611.60489971122558</v>
      </c>
      <c r="BN12" s="52" t="s">
        <v>184</v>
      </c>
      <c r="BO12" s="52">
        <v>1076.9073332401556</v>
      </c>
      <c r="BP12" s="52" t="s">
        <v>184</v>
      </c>
      <c r="BQ12" s="52">
        <v>1677.0599640210901</v>
      </c>
      <c r="BR12" s="52">
        <v>819.33527953966097</v>
      </c>
      <c r="BS12" s="52">
        <v>1157.4387380689586</v>
      </c>
      <c r="BT12" s="52" t="s">
        <v>184</v>
      </c>
      <c r="BU12" s="52">
        <v>719.71431886607331</v>
      </c>
      <c r="BV12" s="52">
        <v>2020.6720502256951</v>
      </c>
      <c r="BW12" s="52" t="s">
        <v>184</v>
      </c>
      <c r="BX12" s="52">
        <v>1329.2428700929179</v>
      </c>
      <c r="BY12" s="52" t="s">
        <v>184</v>
      </c>
      <c r="BZ12" s="52" t="s">
        <v>184</v>
      </c>
      <c r="CA12" s="52" t="s">
        <v>184</v>
      </c>
      <c r="CB12" s="52" t="s">
        <v>184</v>
      </c>
      <c r="CC12" s="52">
        <v>577.12745220318095</v>
      </c>
      <c r="CD12" s="52" t="s">
        <v>184</v>
      </c>
      <c r="CE12" s="52"/>
      <c r="CF12" s="52">
        <v>1091.376692</v>
      </c>
      <c r="CG12" s="52">
        <v>1067.0677104808644</v>
      </c>
      <c r="CH12" s="52">
        <v>722.20607146095665</v>
      </c>
      <c r="CI12" s="52">
        <v>674.35416575799752</v>
      </c>
      <c r="CJ12" s="52">
        <v>806.49690388295937</v>
      </c>
      <c r="CK12" s="52">
        <v>561.47902071398073</v>
      </c>
      <c r="CL12" s="52">
        <v>1025.3403983701746</v>
      </c>
      <c r="CM12" s="52">
        <v>931.86012634031306</v>
      </c>
      <c r="CN12" s="52">
        <v>2070.7037187537271</v>
      </c>
      <c r="CO12" s="52">
        <v>1848.1510619028877</v>
      </c>
      <c r="CP12" s="52">
        <v>1010.2330242551594</v>
      </c>
      <c r="CQ12" s="52">
        <v>1128.294166612882</v>
      </c>
      <c r="CR12" s="52">
        <v>1178.0752110647586</v>
      </c>
      <c r="CS12" s="52">
        <v>733.76503741576096</v>
      </c>
      <c r="CT12" s="52">
        <v>973.44531973720734</v>
      </c>
      <c r="CU12" s="52">
        <v>806.43950673968482</v>
      </c>
      <c r="CV12" s="52">
        <v>916.80856865892963</v>
      </c>
      <c r="CW12" s="52">
        <v>1644.9995869137047</v>
      </c>
      <c r="CX12" s="52">
        <v>827.04880559172273</v>
      </c>
      <c r="CY12" s="52">
        <v>1584.5737676758818</v>
      </c>
      <c r="CZ12" s="52">
        <v>890.99226212814312</v>
      </c>
      <c r="DA12" s="52">
        <v>645.65472694771279</v>
      </c>
      <c r="DB12" s="52">
        <v>718.19446776019174</v>
      </c>
      <c r="DC12" s="51"/>
      <c r="DD12" s="55">
        <f t="shared" si="33"/>
        <v>1.2629550256145656</v>
      </c>
      <c r="DE12" s="55">
        <f t="shared" si="16"/>
        <v>-0.20813851140800566</v>
      </c>
      <c r="DF12" s="55">
        <f t="shared" si="17"/>
        <v>0.15353239322308143</v>
      </c>
      <c r="DG12" s="55">
        <f t="shared" si="18"/>
        <v>-8.8927864350042296E-2</v>
      </c>
      <c r="DH12" s="55">
        <f t="shared" si="19"/>
        <v>8.9274714010693534E-2</v>
      </c>
      <c r="DI12" s="55" t="e">
        <f t="shared" si="20"/>
        <v>#VALUE!</v>
      </c>
      <c r="DJ12" s="55">
        <f t="shared" si="21"/>
        <v>0.15565341063522631</v>
      </c>
      <c r="DK12" s="55" t="e">
        <f t="shared" si="22"/>
        <v>#VALUE!</v>
      </c>
      <c r="DL12" s="55">
        <f t="shared" si="23"/>
        <v>-9.2574195588557173E-2</v>
      </c>
      <c r="DM12" s="55">
        <f t="shared" si="24"/>
        <v>-0.18896407079569244</v>
      </c>
      <c r="DN12" s="55">
        <f t="shared" si="25"/>
        <v>2.5830649770678171E-2</v>
      </c>
      <c r="DO12" s="55" t="e">
        <f t="shared" si="26"/>
        <v>#VALUE!</v>
      </c>
      <c r="DP12" s="55">
        <f t="shared" si="27"/>
        <v>-1.9148798093695962E-2</v>
      </c>
      <c r="DQ12" s="55">
        <f t="shared" si="28"/>
        <v>1.0757940988110133</v>
      </c>
      <c r="DR12" s="55">
        <f t="shared" si="29"/>
        <v>0.44985868973419429</v>
      </c>
      <c r="DS12" s="55">
        <f t="shared" si="30"/>
        <v>-0.10613610012349739</v>
      </c>
    </row>
    <row r="13" spans="1:123" s="50" customFormat="1" ht="11.25" x14ac:dyDescent="0.2">
      <c r="A13" s="51">
        <v>2001</v>
      </c>
      <c r="B13" s="52">
        <v>883.24</v>
      </c>
      <c r="C13" s="52">
        <v>872.16714400000001</v>
      </c>
      <c r="D13" s="52">
        <v>1050.8861690000001</v>
      </c>
      <c r="E13" s="53">
        <f t="shared" si="0"/>
        <v>-1.2536633304651046E-2</v>
      </c>
      <c r="F13" s="53">
        <f t="shared" si="31"/>
        <v>1.1898081710520358</v>
      </c>
      <c r="G13" s="101">
        <v>714.71593952316573</v>
      </c>
      <c r="H13" s="53">
        <v>2.2786705459218286</v>
      </c>
      <c r="I13" s="53"/>
      <c r="J13" s="54">
        <v>594.84999999999991</v>
      </c>
      <c r="K13" s="54">
        <v>716.3</v>
      </c>
      <c r="L13" s="54">
        <v>616.75</v>
      </c>
      <c r="M13" s="54">
        <v>772.45</v>
      </c>
      <c r="N13" s="53">
        <f t="shared" si="1"/>
        <v>3.6816004034630812E-2</v>
      </c>
      <c r="O13" s="53">
        <f t="shared" si="2"/>
        <v>7.8388943180231818E-2</v>
      </c>
      <c r="P13" s="53"/>
      <c r="Q13" s="53">
        <f t="shared" si="32"/>
        <v>1.2692070276928347</v>
      </c>
      <c r="R13" s="52">
        <v>426.23444999999998</v>
      </c>
      <c r="S13" s="52">
        <v>2394.3891910000002</v>
      </c>
      <c r="T13" s="52">
        <v>1333.792111</v>
      </c>
      <c r="U13" s="52">
        <v>2325.557534</v>
      </c>
      <c r="V13" s="52">
        <v>870.63296400000002</v>
      </c>
      <c r="W13" s="52">
        <v>693.75075300000003</v>
      </c>
      <c r="X13" s="52">
        <v>618.02098899999999</v>
      </c>
      <c r="Y13" s="52">
        <v>1148.929631</v>
      </c>
      <c r="Z13" s="52">
        <v>1345.3942259999999</v>
      </c>
      <c r="AA13" s="52">
        <v>640.19311700000003</v>
      </c>
      <c r="AB13" s="52">
        <v>552.56989899999996</v>
      </c>
      <c r="AC13" s="52">
        <v>909.29311399999995</v>
      </c>
      <c r="AD13" s="52">
        <v>827.357485</v>
      </c>
      <c r="AE13" s="51"/>
      <c r="AF13" s="52">
        <v>533.01666799999998</v>
      </c>
      <c r="AG13" s="52">
        <v>1739.4502190000001</v>
      </c>
      <c r="AH13" s="52">
        <v>1080.7120829999999</v>
      </c>
      <c r="AI13" s="52">
        <v>1857.9333099999999</v>
      </c>
      <c r="AJ13" s="52">
        <v>659.07733700000006</v>
      </c>
      <c r="AK13" s="52">
        <v>834.70044499999995</v>
      </c>
      <c r="AL13" s="52">
        <v>524.41450699999996</v>
      </c>
      <c r="AM13" s="52">
        <v>1040.3946940000001</v>
      </c>
      <c r="AN13" s="52">
        <v>1544.136432</v>
      </c>
      <c r="AO13" s="52">
        <v>605.80707299999995</v>
      </c>
      <c r="AP13" s="52">
        <v>592.79572399999995</v>
      </c>
      <c r="AQ13" s="52">
        <v>689.99843599999997</v>
      </c>
      <c r="AR13" s="52">
        <v>763.46732499999996</v>
      </c>
      <c r="AS13" s="51"/>
      <c r="AT13" s="55">
        <f t="shared" si="3"/>
        <v>-0.20033560751612367</v>
      </c>
      <c r="AU13" s="55">
        <f t="shared" si="4"/>
        <v>0.37652067581245352</v>
      </c>
      <c r="AV13" s="55">
        <f t="shared" si="5"/>
        <v>0.23417895661669963</v>
      </c>
      <c r="AW13" s="55">
        <f t="shared" si="6"/>
        <v>0.25169053242282424</v>
      </c>
      <c r="AX13" s="55">
        <f t="shared" si="7"/>
        <v>0.32098756113047777</v>
      </c>
      <c r="AY13" s="55">
        <f t="shared" si="8"/>
        <v>-0.16886260555425958</v>
      </c>
      <c r="AZ13" s="55">
        <f t="shared" si="9"/>
        <v>0.17849712536651863</v>
      </c>
      <c r="BA13" s="55">
        <f t="shared" si="10"/>
        <v>0.10432092515073887</v>
      </c>
      <c r="BB13" s="55">
        <f t="shared" si="11"/>
        <v>-0.12870767238007896</v>
      </c>
      <c r="BC13" s="55">
        <f t="shared" si="12"/>
        <v>5.6760717285319728E-2</v>
      </c>
      <c r="BD13" s="55">
        <f t="shared" si="13"/>
        <v>-6.7857819095874516E-2</v>
      </c>
      <c r="BE13" s="55">
        <f t="shared" si="14"/>
        <v>0.3178190943029906</v>
      </c>
      <c r="BF13" s="55">
        <f t="shared" si="15"/>
        <v>8.3684210060987363E-2</v>
      </c>
      <c r="BG13" s="51"/>
      <c r="BH13" s="52">
        <v>1333.792111</v>
      </c>
      <c r="BI13" s="52">
        <v>817.5314736844042</v>
      </c>
      <c r="BJ13" s="52">
        <v>765.62833772311421</v>
      </c>
      <c r="BK13" s="52">
        <v>595.22753456117039</v>
      </c>
      <c r="BL13" s="52" t="s">
        <v>184</v>
      </c>
      <c r="BM13" s="52">
        <v>668.58078346423599</v>
      </c>
      <c r="BN13" s="52" t="s">
        <v>184</v>
      </c>
      <c r="BO13" s="52">
        <v>1038.0663481401446</v>
      </c>
      <c r="BP13" s="52">
        <v>5292.1075725055689</v>
      </c>
      <c r="BQ13" s="52">
        <v>1795.6450008477029</v>
      </c>
      <c r="BR13" s="52">
        <v>901.83790207326899</v>
      </c>
      <c r="BS13" s="52">
        <v>1000.4508825885747</v>
      </c>
      <c r="BT13" s="52" t="s">
        <v>184</v>
      </c>
      <c r="BU13" s="52">
        <v>715.04574427882505</v>
      </c>
      <c r="BV13" s="52">
        <v>2178.9459688491434</v>
      </c>
      <c r="BW13" s="52" t="s">
        <v>184</v>
      </c>
      <c r="BX13" s="52" t="s">
        <v>184</v>
      </c>
      <c r="BY13" s="52" t="s">
        <v>184</v>
      </c>
      <c r="BZ13" s="52" t="s">
        <v>184</v>
      </c>
      <c r="CA13" s="52" t="s">
        <v>184</v>
      </c>
      <c r="CB13" s="52" t="s">
        <v>184</v>
      </c>
      <c r="CC13" s="52">
        <v>560.11613933529327</v>
      </c>
      <c r="CD13" s="52" t="s">
        <v>184</v>
      </c>
      <c r="CE13" s="52"/>
      <c r="CF13" s="52">
        <v>1080.7120829999999</v>
      </c>
      <c r="CG13" s="52">
        <v>1065.924228162836</v>
      </c>
      <c r="CH13" s="52">
        <v>701.72952558070926</v>
      </c>
      <c r="CI13" s="52">
        <v>632.35145852809501</v>
      </c>
      <c r="CJ13" s="52">
        <v>756.99870721340858</v>
      </c>
      <c r="CK13" s="52">
        <v>553.46207902576373</v>
      </c>
      <c r="CL13" s="52">
        <v>1014.2581379118469</v>
      </c>
      <c r="CM13" s="52">
        <v>924.18381957841348</v>
      </c>
      <c r="CN13" s="52">
        <v>2087.808572256964</v>
      </c>
      <c r="CO13" s="52">
        <v>1828.9598026172218</v>
      </c>
      <c r="CP13" s="52">
        <v>946.57469878562949</v>
      </c>
      <c r="CQ13" s="52">
        <v>1173.4536675199658</v>
      </c>
      <c r="CR13" s="52">
        <v>1176.2529399588027</v>
      </c>
      <c r="CS13" s="52">
        <v>708.33013391531858</v>
      </c>
      <c r="CT13" s="52">
        <v>971.01024687682082</v>
      </c>
      <c r="CU13" s="52">
        <v>796.11378408107078</v>
      </c>
      <c r="CV13" s="52">
        <v>902.94291669535085</v>
      </c>
      <c r="CW13" s="52">
        <v>1696.4401430478629</v>
      </c>
      <c r="CX13" s="52">
        <v>988.75638166282806</v>
      </c>
      <c r="CY13" s="52">
        <v>1535.7977927898546</v>
      </c>
      <c r="CZ13" s="52">
        <v>860.53252096378935</v>
      </c>
      <c r="DA13" s="52">
        <v>642.71797776387154</v>
      </c>
      <c r="DB13" s="52">
        <v>618.26091767846572</v>
      </c>
      <c r="DC13" s="51"/>
      <c r="DD13" s="55">
        <f t="shared" si="33"/>
        <v>1.2341789566166996</v>
      </c>
      <c r="DE13" s="55">
        <f t="shared" si="16"/>
        <v>-0.23303040489711624</v>
      </c>
      <c r="DF13" s="55">
        <f t="shared" si="17"/>
        <v>9.105903316456021E-2</v>
      </c>
      <c r="DG13" s="55">
        <f t="shared" si="18"/>
        <v>-5.8707738341170046E-2</v>
      </c>
      <c r="DH13" s="55">
        <f t="shared" si="19"/>
        <v>0.20799745601561526</v>
      </c>
      <c r="DI13" s="55" t="e">
        <f t="shared" si="20"/>
        <v>#VALUE!</v>
      </c>
      <c r="DJ13" s="55">
        <f t="shared" si="21"/>
        <v>0.12322497553969414</v>
      </c>
      <c r="DK13" s="55">
        <f t="shared" si="22"/>
        <v>1.5347666653100727</v>
      </c>
      <c r="DL13" s="55">
        <f t="shared" si="23"/>
        <v>-1.8215163461682282E-2</v>
      </c>
      <c r="DM13" s="55">
        <f t="shared" si="24"/>
        <v>-4.7261771067570013E-2</v>
      </c>
      <c r="DN13" s="55">
        <f t="shared" si="25"/>
        <v>-0.14743043523569499</v>
      </c>
      <c r="DO13" s="55" t="e">
        <f t="shared" si="26"/>
        <v>#VALUE!</v>
      </c>
      <c r="DP13" s="55">
        <f t="shared" si="27"/>
        <v>9.4809045132469016E-3</v>
      </c>
      <c r="DQ13" s="55">
        <f t="shared" si="28"/>
        <v>1.2439989442516741</v>
      </c>
      <c r="DR13" s="55" t="e">
        <f t="shared" si="29"/>
        <v>#VALUE!</v>
      </c>
      <c r="DS13" s="55">
        <f t="shared" si="30"/>
        <v>-0.12851957045913753</v>
      </c>
    </row>
    <row r="14" spans="1:123" s="50" customFormat="1" ht="11.25" x14ac:dyDescent="0.2">
      <c r="A14" s="51">
        <v>2002</v>
      </c>
      <c r="B14" s="52">
        <v>928.24</v>
      </c>
      <c r="C14" s="52">
        <v>922.41463099999999</v>
      </c>
      <c r="D14" s="52">
        <v>1165.421351</v>
      </c>
      <c r="E14" s="53">
        <f t="shared" si="0"/>
        <v>-6.2757142549341172E-3</v>
      </c>
      <c r="F14" s="53">
        <f t="shared" si="31"/>
        <v>1.2555172703180211</v>
      </c>
      <c r="G14" s="101">
        <v>799.27169324541956</v>
      </c>
      <c r="H14" s="53">
        <v>2.3241912216076006</v>
      </c>
      <c r="I14" s="53"/>
      <c r="J14" s="54">
        <v>570.25</v>
      </c>
      <c r="K14" s="54">
        <v>706.2</v>
      </c>
      <c r="L14" s="54">
        <v>640.40000000000009</v>
      </c>
      <c r="M14" s="54">
        <v>788.55</v>
      </c>
      <c r="N14" s="53">
        <f t="shared" si="1"/>
        <v>0.12301622095572129</v>
      </c>
      <c r="O14" s="53">
        <f t="shared" si="2"/>
        <v>0.11661002548853006</v>
      </c>
      <c r="P14" s="53"/>
      <c r="Q14" s="53">
        <f t="shared" si="32"/>
        <v>1.3103120932954315</v>
      </c>
      <c r="R14" s="52">
        <v>452.77355999999997</v>
      </c>
      <c r="S14" s="52">
        <v>2714.1107969999998</v>
      </c>
      <c r="T14" s="52">
        <v>1527.0656899999999</v>
      </c>
      <c r="U14" s="52">
        <v>2293.0198529999998</v>
      </c>
      <c r="V14" s="52">
        <v>1134.874986</v>
      </c>
      <c r="W14" s="52">
        <v>718.07998599999996</v>
      </c>
      <c r="X14" s="52">
        <v>685.45571199999995</v>
      </c>
      <c r="Y14" s="52">
        <v>1240.244549</v>
      </c>
      <c r="Z14" s="52">
        <v>1365.749507</v>
      </c>
      <c r="AA14" s="52">
        <v>629.201323</v>
      </c>
      <c r="AB14" s="52">
        <v>554.16695000000004</v>
      </c>
      <c r="AC14" s="52">
        <v>918.92402300000003</v>
      </c>
      <c r="AD14" s="52">
        <v>897.93222400000002</v>
      </c>
      <c r="AE14" s="51"/>
      <c r="AF14" s="52">
        <v>542.48632999999995</v>
      </c>
      <c r="AG14" s="52">
        <v>2378.0609469999999</v>
      </c>
      <c r="AH14" s="52">
        <v>1137.8421269999999</v>
      </c>
      <c r="AI14" s="52">
        <v>1997.8941380000001</v>
      </c>
      <c r="AJ14" s="52">
        <v>801.79456700000003</v>
      </c>
      <c r="AK14" s="52">
        <v>862.13923499999999</v>
      </c>
      <c r="AL14" s="52">
        <v>522.00800500000003</v>
      </c>
      <c r="AM14" s="52">
        <v>1051.4808700000001</v>
      </c>
      <c r="AN14" s="52">
        <v>2061.8434699999998</v>
      </c>
      <c r="AO14" s="52">
        <v>654.88296400000002</v>
      </c>
      <c r="AP14" s="52">
        <v>586.69354899999996</v>
      </c>
      <c r="AQ14" s="52">
        <v>695.65169700000001</v>
      </c>
      <c r="AR14" s="52">
        <v>783.56387099999995</v>
      </c>
      <c r="AS14" s="51"/>
      <c r="AT14" s="55">
        <f t="shared" si="3"/>
        <v>-0.16537332839336238</v>
      </c>
      <c r="AU14" s="55">
        <f t="shared" si="4"/>
        <v>0.14131254727677933</v>
      </c>
      <c r="AV14" s="55">
        <f t="shared" si="5"/>
        <v>0.34207167564292518</v>
      </c>
      <c r="AW14" s="55">
        <f t="shared" si="6"/>
        <v>0.147718394777131</v>
      </c>
      <c r="AX14" s="55">
        <f t="shared" si="7"/>
        <v>0.41541865299269354</v>
      </c>
      <c r="AY14" s="55">
        <f t="shared" si="8"/>
        <v>-0.16709510848326026</v>
      </c>
      <c r="AZ14" s="55">
        <f t="shared" si="9"/>
        <v>0.31311341097154233</v>
      </c>
      <c r="BA14" s="55">
        <f t="shared" si="10"/>
        <v>0.17952174346262706</v>
      </c>
      <c r="BB14" s="55">
        <f t="shared" si="11"/>
        <v>-0.33760756969587025</v>
      </c>
      <c r="BC14" s="55">
        <f t="shared" si="12"/>
        <v>-3.9215619296519066E-2</v>
      </c>
      <c r="BD14" s="55">
        <f t="shared" si="13"/>
        <v>-5.5440526072666807E-2</v>
      </c>
      <c r="BE14" s="55">
        <f t="shared" si="14"/>
        <v>0.32095418865915604</v>
      </c>
      <c r="BF14" s="55">
        <f t="shared" si="15"/>
        <v>0.14595919647755173</v>
      </c>
      <c r="BG14" s="51"/>
      <c r="BH14" s="52">
        <v>1527.0656899999999</v>
      </c>
      <c r="BI14" s="52">
        <v>830.57733137460582</v>
      </c>
      <c r="BJ14" s="52" t="s">
        <v>184</v>
      </c>
      <c r="BK14" s="52">
        <v>586.73850476255302</v>
      </c>
      <c r="BL14" s="52" t="s">
        <v>184</v>
      </c>
      <c r="BM14" s="52">
        <v>726.78541540173501</v>
      </c>
      <c r="BN14" s="52" t="s">
        <v>184</v>
      </c>
      <c r="BO14" s="52">
        <v>977.210248577985</v>
      </c>
      <c r="BP14" s="52">
        <v>5569.0949050267591</v>
      </c>
      <c r="BQ14" s="52">
        <v>1844.9355251328609</v>
      </c>
      <c r="BR14" s="52">
        <v>902.52334042504015</v>
      </c>
      <c r="BS14" s="52">
        <v>996.97500400519687</v>
      </c>
      <c r="BT14" s="52">
        <v>1848.1063716671854</v>
      </c>
      <c r="BU14" s="52">
        <v>815.82313591959246</v>
      </c>
      <c r="BV14" s="52">
        <v>2767.9285959676204</v>
      </c>
      <c r="BW14" s="52" t="s">
        <v>184</v>
      </c>
      <c r="BX14" s="52" t="s">
        <v>184</v>
      </c>
      <c r="BY14" s="52" t="s">
        <v>184</v>
      </c>
      <c r="BZ14" s="52" t="s">
        <v>184</v>
      </c>
      <c r="CA14" s="52" t="s">
        <v>184</v>
      </c>
      <c r="CB14" s="52" t="s">
        <v>184</v>
      </c>
      <c r="CC14" s="52">
        <v>534.42673999258602</v>
      </c>
      <c r="CD14" s="52" t="s">
        <v>184</v>
      </c>
      <c r="CE14" s="52"/>
      <c r="CF14" s="52">
        <v>1137.8421269999999</v>
      </c>
      <c r="CG14" s="52">
        <v>1093.8690825867459</v>
      </c>
      <c r="CH14" s="52">
        <v>720.20719033154353</v>
      </c>
      <c r="CI14" s="52">
        <v>695.27986275995579</v>
      </c>
      <c r="CJ14" s="52">
        <v>822.94987424957174</v>
      </c>
      <c r="CK14" s="52">
        <v>571.54774481496668</v>
      </c>
      <c r="CL14" s="52">
        <v>1037.9503801000692</v>
      </c>
      <c r="CM14" s="52">
        <v>963.84417874677092</v>
      </c>
      <c r="CN14" s="52">
        <v>2394.1538184942133</v>
      </c>
      <c r="CO14" s="52">
        <v>1941.248447813201</v>
      </c>
      <c r="CP14" s="52">
        <v>1019.3785535992744</v>
      </c>
      <c r="CQ14" s="52">
        <v>1228.7785282316986</v>
      </c>
      <c r="CR14" s="52">
        <v>1303.7700932869373</v>
      </c>
      <c r="CS14" s="52">
        <v>727.68929813299701</v>
      </c>
      <c r="CT14" s="52">
        <v>1027.6121064751812</v>
      </c>
      <c r="CU14" s="52">
        <v>923.41920893293616</v>
      </c>
      <c r="CV14" s="52">
        <v>951.13103235323797</v>
      </c>
      <c r="CW14" s="52">
        <v>1711.801036299531</v>
      </c>
      <c r="CX14" s="52">
        <v>1029.2307096390073</v>
      </c>
      <c r="CY14" s="52">
        <v>1552.2916053093049</v>
      </c>
      <c r="CZ14" s="52">
        <v>833.85665578639237</v>
      </c>
      <c r="DA14" s="52">
        <v>636.87946882165079</v>
      </c>
      <c r="DB14" s="52">
        <v>652.64777797541853</v>
      </c>
      <c r="DC14" s="51"/>
      <c r="DD14" s="55">
        <f t="shared" si="33"/>
        <v>1.3420716756429252</v>
      </c>
      <c r="DE14" s="55">
        <f t="shared" si="16"/>
        <v>-0.24069768074029141</v>
      </c>
      <c r="DF14" s="55" t="e">
        <f t="shared" si="17"/>
        <v>#VALUE!</v>
      </c>
      <c r="DG14" s="55">
        <f t="shared" si="18"/>
        <v>-0.15611175270709154</v>
      </c>
      <c r="DH14" s="55">
        <f t="shared" si="19"/>
        <v>0.27160927848123184</v>
      </c>
      <c r="DI14" s="55" t="e">
        <f t="shared" si="20"/>
        <v>#VALUE!</v>
      </c>
      <c r="DJ14" s="55">
        <f t="shared" si="21"/>
        <v>1.3867459207558941E-2</v>
      </c>
      <c r="DK14" s="55">
        <f t="shared" si="22"/>
        <v>1.3261224329059207</v>
      </c>
      <c r="DL14" s="55">
        <f t="shared" si="23"/>
        <v>-4.9613908404581464E-2</v>
      </c>
      <c r="DM14" s="55">
        <f t="shared" si="24"/>
        <v>-0.114633776394094</v>
      </c>
      <c r="DN14" s="55">
        <f t="shared" si="25"/>
        <v>-0.1886454872873502</v>
      </c>
      <c r="DO14" s="55">
        <f t="shared" si="26"/>
        <v>0.41750940689851301</v>
      </c>
      <c r="DP14" s="55">
        <f t="shared" si="27"/>
        <v>0.12111465430743151</v>
      </c>
      <c r="DQ14" s="55">
        <f t="shared" si="28"/>
        <v>1.6935538989141627</v>
      </c>
      <c r="DR14" s="55" t="e">
        <f t="shared" si="29"/>
        <v>#VALUE!</v>
      </c>
      <c r="DS14" s="55">
        <f t="shared" si="30"/>
        <v>-0.16086674770443132</v>
      </c>
    </row>
    <row r="15" spans="1:123" s="50" customFormat="1" ht="11.25" x14ac:dyDescent="0.2">
      <c r="A15" s="51">
        <v>2003</v>
      </c>
      <c r="B15" s="52">
        <v>1049.92</v>
      </c>
      <c r="C15" s="52">
        <v>1045.8134769999999</v>
      </c>
      <c r="D15" s="52">
        <v>1411.5662789999999</v>
      </c>
      <c r="E15" s="53">
        <f t="shared" si="0"/>
        <v>-3.9112722874125039E-3</v>
      </c>
      <c r="F15" s="53">
        <f t="shared" si="31"/>
        <v>1.3444512715254493</v>
      </c>
      <c r="G15" s="101">
        <v>993.09016531597013</v>
      </c>
      <c r="H15" s="53">
        <v>2.3262861503866819</v>
      </c>
      <c r="I15" s="53"/>
      <c r="J15" s="54">
        <v>612.5333333333333</v>
      </c>
      <c r="K15" s="54">
        <v>785.13333333333333</v>
      </c>
      <c r="L15" s="54">
        <v>722.06666666666661</v>
      </c>
      <c r="M15" s="54">
        <v>861</v>
      </c>
      <c r="N15" s="53">
        <f t="shared" si="1"/>
        <v>0.17882020026121026</v>
      </c>
      <c r="O15" s="53">
        <f t="shared" si="2"/>
        <v>9.6629022671308462E-2</v>
      </c>
      <c r="P15" s="53"/>
      <c r="Q15" s="53">
        <f t="shared" si="32"/>
        <v>1.4407195335104772</v>
      </c>
      <c r="R15" s="52">
        <v>634.88734099999999</v>
      </c>
      <c r="S15" s="52">
        <v>3280.7272760000001</v>
      </c>
      <c r="T15" s="52">
        <v>2033.6711110000001</v>
      </c>
      <c r="U15" s="52">
        <v>2553.5443599999999</v>
      </c>
      <c r="V15" s="52">
        <v>1265.8283409999999</v>
      </c>
      <c r="W15" s="52">
        <v>834.06234900000004</v>
      </c>
      <c r="X15" s="52">
        <v>806.70482000000004</v>
      </c>
      <c r="Y15" s="52">
        <v>1403.641357</v>
      </c>
      <c r="Z15" s="52">
        <v>1487.536098</v>
      </c>
      <c r="AA15" s="52">
        <v>829.27617199999997</v>
      </c>
      <c r="AB15" s="52">
        <v>599.28192000000001</v>
      </c>
      <c r="AC15" s="52">
        <v>1042.1177459999999</v>
      </c>
      <c r="AD15" s="52">
        <v>1422.0214510000001</v>
      </c>
      <c r="AE15" s="51"/>
      <c r="AF15" s="52">
        <v>669.03667199999995</v>
      </c>
      <c r="AG15" s="52">
        <v>2654.1239930000002</v>
      </c>
      <c r="AH15" s="52">
        <v>1338.246981</v>
      </c>
      <c r="AI15" s="52">
        <v>2249.7156500000001</v>
      </c>
      <c r="AJ15" s="52">
        <v>761.36103600000001</v>
      </c>
      <c r="AK15" s="52">
        <v>977.09873100000004</v>
      </c>
      <c r="AL15" s="52">
        <v>603.24078899999995</v>
      </c>
      <c r="AM15" s="52">
        <v>1205.8171</v>
      </c>
      <c r="AN15" s="52">
        <v>2163.2066289999998</v>
      </c>
      <c r="AO15" s="52">
        <v>757.51567799999998</v>
      </c>
      <c r="AP15" s="52">
        <v>594.37841900000001</v>
      </c>
      <c r="AQ15" s="52">
        <v>809.04702999999995</v>
      </c>
      <c r="AR15" s="52">
        <v>895.29068400000006</v>
      </c>
      <c r="AS15" s="51"/>
      <c r="AT15" s="55">
        <f t="shared" si="3"/>
        <v>-5.1042539862448666E-2</v>
      </c>
      <c r="AU15" s="55">
        <f t="shared" si="4"/>
        <v>0.23608666537532019</v>
      </c>
      <c r="AV15" s="55">
        <f t="shared" si="5"/>
        <v>0.51965305348968327</v>
      </c>
      <c r="AW15" s="55">
        <f t="shared" si="6"/>
        <v>0.13505204980016017</v>
      </c>
      <c r="AX15" s="55">
        <f t="shared" si="7"/>
        <v>0.66258618598391195</v>
      </c>
      <c r="AY15" s="55">
        <f t="shared" si="8"/>
        <v>-0.14638887295822312</v>
      </c>
      <c r="AZ15" s="55">
        <f t="shared" si="9"/>
        <v>0.33728493614844091</v>
      </c>
      <c r="BA15" s="55">
        <f t="shared" si="10"/>
        <v>0.16405826140631108</v>
      </c>
      <c r="BB15" s="55">
        <f t="shared" si="11"/>
        <v>-0.31234673652620348</v>
      </c>
      <c r="BC15" s="55">
        <f t="shared" si="12"/>
        <v>9.4731364754671032E-2</v>
      </c>
      <c r="BD15" s="55">
        <f t="shared" si="13"/>
        <v>8.2497964987520156E-3</v>
      </c>
      <c r="BE15" s="55">
        <f t="shared" si="14"/>
        <v>0.2880805532405204</v>
      </c>
      <c r="BF15" s="55">
        <f t="shared" si="15"/>
        <v>0.58833491335647592</v>
      </c>
      <c r="BG15" s="51"/>
      <c r="BH15" s="52">
        <v>2033.6711110000001</v>
      </c>
      <c r="BI15" s="52">
        <v>963.50525567759121</v>
      </c>
      <c r="BJ15" s="52" t="s">
        <v>184</v>
      </c>
      <c r="BK15" s="52">
        <v>675.49423578904987</v>
      </c>
      <c r="BL15" s="52" t="s">
        <v>184</v>
      </c>
      <c r="BM15" s="52">
        <v>872.27089406099731</v>
      </c>
      <c r="BN15" s="52" t="s">
        <v>184</v>
      </c>
      <c r="BO15" s="52">
        <v>6860.3667415844347</v>
      </c>
      <c r="BP15" s="52">
        <v>6105.6126506073233</v>
      </c>
      <c r="BQ15" s="52">
        <v>2261.7785533429869</v>
      </c>
      <c r="BR15" s="52">
        <v>1135.7744979440088</v>
      </c>
      <c r="BS15" s="52">
        <v>1134.3909068814366</v>
      </c>
      <c r="BT15" s="52">
        <v>1957.3531730224138</v>
      </c>
      <c r="BU15" s="52">
        <v>1035.9878720986078</v>
      </c>
      <c r="BV15" s="52">
        <v>2785.3986384047403</v>
      </c>
      <c r="BW15" s="52" t="s">
        <v>184</v>
      </c>
      <c r="BX15" s="52" t="s">
        <v>184</v>
      </c>
      <c r="BY15" s="52" t="s">
        <v>184</v>
      </c>
      <c r="BZ15" s="52" t="s">
        <v>184</v>
      </c>
      <c r="CA15" s="52" t="s">
        <v>184</v>
      </c>
      <c r="CB15" s="52" t="s">
        <v>184</v>
      </c>
      <c r="CC15" s="52">
        <v>615.16101360627511</v>
      </c>
      <c r="CD15" s="52" t="s">
        <v>184</v>
      </c>
      <c r="CE15" s="52"/>
      <c r="CF15" s="52">
        <v>1338.246981</v>
      </c>
      <c r="CG15" s="52">
        <v>1285.4117377591811</v>
      </c>
      <c r="CH15" s="52">
        <v>930.13210250753843</v>
      </c>
      <c r="CI15" s="52">
        <v>838.59669705981742</v>
      </c>
      <c r="CJ15" s="52">
        <v>977.80310066135564</v>
      </c>
      <c r="CK15" s="52">
        <v>720.00283539588565</v>
      </c>
      <c r="CL15" s="52">
        <v>1282.8975299762842</v>
      </c>
      <c r="CM15" s="52">
        <v>1110.9411092541129</v>
      </c>
      <c r="CN15" s="52">
        <v>2680.5951597042936</v>
      </c>
      <c r="CO15" s="52">
        <v>2268.8475087952556</v>
      </c>
      <c r="CP15" s="52">
        <v>1210.0078183693365</v>
      </c>
      <c r="CQ15" s="52">
        <v>1423.5431106570795</v>
      </c>
      <c r="CR15" s="52">
        <v>1420.5047889863308</v>
      </c>
      <c r="CS15" s="52">
        <v>906.33363778956198</v>
      </c>
      <c r="CT15" s="52">
        <v>1240.2578756672306</v>
      </c>
      <c r="CU15" s="52">
        <v>1067.5417005219006</v>
      </c>
      <c r="CV15" s="52">
        <v>1146.0784301217927</v>
      </c>
      <c r="CW15" s="52">
        <v>1721.8287590514403</v>
      </c>
      <c r="CX15" s="52">
        <v>1191.0424183911591</v>
      </c>
      <c r="CY15" s="52">
        <v>1793.6583756543216</v>
      </c>
      <c r="CZ15" s="52">
        <v>998.66764118750768</v>
      </c>
      <c r="DA15" s="52">
        <v>827.62602922574467</v>
      </c>
      <c r="DB15" s="52">
        <v>791.82479119795778</v>
      </c>
      <c r="DC15" s="51"/>
      <c r="DD15" s="55">
        <f t="shared" si="33"/>
        <v>1.5196530534896833</v>
      </c>
      <c r="DE15" s="55">
        <f t="shared" si="16"/>
        <v>-0.25043063839043478</v>
      </c>
      <c r="DF15" s="55" t="e">
        <f t="shared" si="17"/>
        <v>#VALUE!</v>
      </c>
      <c r="DG15" s="55">
        <f t="shared" si="18"/>
        <v>-0.1944945190490458</v>
      </c>
      <c r="DH15" s="55">
        <f t="shared" si="19"/>
        <v>0.21148258198370673</v>
      </c>
      <c r="DI15" s="55" t="e">
        <f t="shared" si="20"/>
        <v>#VALUE!</v>
      </c>
      <c r="DJ15" s="55">
        <f t="shared" si="21"/>
        <v>5.1752748948056233</v>
      </c>
      <c r="DK15" s="55">
        <f t="shared" si="22"/>
        <v>1.2777078547291176</v>
      </c>
      <c r="DL15" s="55">
        <f t="shared" si="23"/>
        <v>-3.1156591286394253E-3</v>
      </c>
      <c r="DM15" s="55">
        <f t="shared" si="24"/>
        <v>-6.1349455183990487E-2</v>
      </c>
      <c r="DN15" s="55">
        <f t="shared" si="25"/>
        <v>-0.20312149425680259</v>
      </c>
      <c r="DO15" s="55">
        <f t="shared" si="26"/>
        <v>0.37792789450514763</v>
      </c>
      <c r="DP15" s="55">
        <f t="shared" si="27"/>
        <v>0.14305353889904904</v>
      </c>
      <c r="DQ15" s="55">
        <f t="shared" si="28"/>
        <v>1.2458221738009598</v>
      </c>
      <c r="DR15" s="55" t="e">
        <f t="shared" si="29"/>
        <v>#VALUE!</v>
      </c>
      <c r="DS15" s="55">
        <f t="shared" si="30"/>
        <v>-0.25671620770341586</v>
      </c>
    </row>
    <row r="16" spans="1:123" s="50" customFormat="1" ht="11.25" x14ac:dyDescent="0.2">
      <c r="A16" s="51">
        <v>2004</v>
      </c>
      <c r="B16" s="52">
        <v>1209.24</v>
      </c>
      <c r="C16" s="52">
        <v>1212.534842</v>
      </c>
      <c r="D16" s="52">
        <v>1651.430752</v>
      </c>
      <c r="E16" s="53">
        <f t="shared" si="0"/>
        <v>2.7247213125600744E-3</v>
      </c>
      <c r="F16" s="53">
        <f t="shared" si="31"/>
        <v>1.3656765836393105</v>
      </c>
      <c r="G16" s="101">
        <v>1224.2957286319083</v>
      </c>
      <c r="H16" s="53">
        <v>2.2329994545636547</v>
      </c>
      <c r="I16" s="53"/>
      <c r="J16" s="54">
        <v>672.59999999999991</v>
      </c>
      <c r="K16" s="54">
        <v>870.05</v>
      </c>
      <c r="L16" s="54">
        <v>782.74999999999989</v>
      </c>
      <c r="M16" s="54">
        <v>927.625</v>
      </c>
      <c r="N16" s="53">
        <f t="shared" si="1"/>
        <v>0.16376746952126076</v>
      </c>
      <c r="O16" s="53">
        <f t="shared" si="2"/>
        <v>6.6174357795528937E-2</v>
      </c>
      <c r="P16" s="53"/>
      <c r="Q16" s="53">
        <f t="shared" si="32"/>
        <v>1.3759117560625396</v>
      </c>
      <c r="R16" s="52">
        <v>767.80981699999995</v>
      </c>
      <c r="S16" s="52">
        <v>3698.657741</v>
      </c>
      <c r="T16" s="52">
        <v>2272.2229860000002</v>
      </c>
      <c r="U16" s="52">
        <v>3049.3766820000001</v>
      </c>
      <c r="V16" s="52">
        <v>1438.25092</v>
      </c>
      <c r="W16" s="52">
        <v>1011.250657</v>
      </c>
      <c r="X16" s="52">
        <v>987.47076700000002</v>
      </c>
      <c r="Y16" s="52">
        <v>1738.623163</v>
      </c>
      <c r="Z16" s="52">
        <v>1821.656596</v>
      </c>
      <c r="AA16" s="52">
        <v>1067.925585</v>
      </c>
      <c r="AB16" s="52">
        <v>672.72891200000004</v>
      </c>
      <c r="AC16" s="52">
        <v>1241.355503</v>
      </c>
      <c r="AD16" s="52">
        <v>1677.9038929999999</v>
      </c>
      <c r="AE16" s="51"/>
      <c r="AF16" s="52">
        <v>850.02194499999996</v>
      </c>
      <c r="AG16" s="52">
        <v>2739.4717569999998</v>
      </c>
      <c r="AH16" s="52">
        <v>1553.692149</v>
      </c>
      <c r="AI16" s="52">
        <v>2449.4683829999999</v>
      </c>
      <c r="AJ16" s="52">
        <v>810.21233400000006</v>
      </c>
      <c r="AK16" s="52">
        <v>1118.8428899999999</v>
      </c>
      <c r="AL16" s="52">
        <v>732.08764299999996</v>
      </c>
      <c r="AM16" s="52">
        <v>1522.8946350000001</v>
      </c>
      <c r="AN16" s="52">
        <v>2400.1919739999998</v>
      </c>
      <c r="AO16" s="52">
        <v>880.85159299999998</v>
      </c>
      <c r="AP16" s="52">
        <v>683.27051900000004</v>
      </c>
      <c r="AQ16" s="52">
        <v>969.05920500000002</v>
      </c>
      <c r="AR16" s="52">
        <v>1012.15782</v>
      </c>
      <c r="AS16" s="51"/>
      <c r="AT16" s="55">
        <f t="shared" si="3"/>
        <v>-9.6717653565991157E-2</v>
      </c>
      <c r="AU16" s="55">
        <f t="shared" si="4"/>
        <v>0.35013537976766962</v>
      </c>
      <c r="AV16" s="55">
        <f t="shared" si="5"/>
        <v>0.46246667170357192</v>
      </c>
      <c r="AW16" s="55">
        <f t="shared" si="6"/>
        <v>0.24491367317232293</v>
      </c>
      <c r="AX16" s="55">
        <f t="shared" si="7"/>
        <v>0.77515307980981674</v>
      </c>
      <c r="AY16" s="55">
        <f t="shared" si="8"/>
        <v>-9.6163843879813915E-2</v>
      </c>
      <c r="AZ16" s="55">
        <f t="shared" si="9"/>
        <v>0.34884228198890677</v>
      </c>
      <c r="BA16" s="55">
        <f t="shared" si="10"/>
        <v>0.1416568967031655</v>
      </c>
      <c r="BB16" s="55">
        <f t="shared" si="11"/>
        <v>-0.24103712714106418</v>
      </c>
      <c r="BC16" s="55">
        <f t="shared" si="12"/>
        <v>0.21237855898388558</v>
      </c>
      <c r="BD16" s="55">
        <f t="shared" si="13"/>
        <v>-1.5428160160382953E-2</v>
      </c>
      <c r="BE16" s="55">
        <f t="shared" si="14"/>
        <v>0.28099036322553683</v>
      </c>
      <c r="BF16" s="55">
        <f t="shared" si="15"/>
        <v>0.65774927570089803</v>
      </c>
      <c r="BG16" s="51"/>
      <c r="BH16" s="52">
        <v>2272.2229860000002</v>
      </c>
      <c r="BI16" s="52">
        <v>1125.2912969339495</v>
      </c>
      <c r="BJ16" s="52">
        <v>1136.5405793650793</v>
      </c>
      <c r="BK16" s="52">
        <v>898.06074127963677</v>
      </c>
      <c r="BL16" s="52" t="s">
        <v>184</v>
      </c>
      <c r="BM16" s="52">
        <v>1118.226767974375</v>
      </c>
      <c r="BN16" s="52" t="s">
        <v>184</v>
      </c>
      <c r="BO16" s="52">
        <v>7252.1685944217024</v>
      </c>
      <c r="BP16" s="52">
        <v>7044.57488861</v>
      </c>
      <c r="BQ16" s="52">
        <v>2568.7640014016383</v>
      </c>
      <c r="BR16" s="52">
        <v>1352.3941347173611</v>
      </c>
      <c r="BS16" s="52">
        <v>1440.8558959584298</v>
      </c>
      <c r="BT16" s="52">
        <v>2002.2101312068062</v>
      </c>
      <c r="BU16" s="52">
        <v>1237.0689309581192</v>
      </c>
      <c r="BV16" s="52">
        <v>3027.2864899273959</v>
      </c>
      <c r="BW16" s="52" t="s">
        <v>184</v>
      </c>
      <c r="BX16" s="52" t="s">
        <v>184</v>
      </c>
      <c r="BY16" s="52" t="s">
        <v>184</v>
      </c>
      <c r="BZ16" s="52" t="s">
        <v>184</v>
      </c>
      <c r="CA16" s="52" t="s">
        <v>184</v>
      </c>
      <c r="CB16" s="52" t="s">
        <v>184</v>
      </c>
      <c r="CC16" s="52">
        <v>766.42503418361196</v>
      </c>
      <c r="CD16" s="52" t="s">
        <v>184</v>
      </c>
      <c r="CE16" s="52"/>
      <c r="CF16" s="52">
        <v>1553.692149</v>
      </c>
      <c r="CG16" s="52">
        <v>1506.152682668175</v>
      </c>
      <c r="CH16" s="52">
        <v>1149.3439227277725</v>
      </c>
      <c r="CI16" s="52">
        <v>998.0221042017539</v>
      </c>
      <c r="CJ16" s="52">
        <v>1186.4005069365517</v>
      </c>
      <c r="CK16" s="52">
        <v>887.25916738985779</v>
      </c>
      <c r="CL16" s="52">
        <v>1519.5792983617469</v>
      </c>
      <c r="CM16" s="52">
        <v>1298.0791087829759</v>
      </c>
      <c r="CN16" s="52">
        <v>2813.7953241375149</v>
      </c>
      <c r="CO16" s="52">
        <v>2502.9434163647984</v>
      </c>
      <c r="CP16" s="52">
        <v>1454.0232148392013</v>
      </c>
      <c r="CQ16" s="52">
        <v>1614.1692625624728</v>
      </c>
      <c r="CR16" s="52">
        <v>1776.0195192253104</v>
      </c>
      <c r="CS16" s="52">
        <v>1117.7402748261366</v>
      </c>
      <c r="CT16" s="52">
        <v>1422.4901954728348</v>
      </c>
      <c r="CU16" s="52">
        <v>1177.9036307519975</v>
      </c>
      <c r="CV16" s="52">
        <v>1364.0554389751808</v>
      </c>
      <c r="CW16" s="52">
        <v>1580.4776021889465</v>
      </c>
      <c r="CX16" s="52">
        <v>1385.9476599344114</v>
      </c>
      <c r="CY16" s="52">
        <v>2097.5506830317368</v>
      </c>
      <c r="CZ16" s="52">
        <v>1191.3146624856001</v>
      </c>
      <c r="DA16" s="52">
        <v>1026.6204726319258</v>
      </c>
      <c r="DB16" s="52">
        <v>955.87741555963419</v>
      </c>
      <c r="DC16" s="51"/>
      <c r="DD16" s="55">
        <f t="shared" si="33"/>
        <v>1.4624666717035719</v>
      </c>
      <c r="DE16" s="55">
        <f t="shared" si="16"/>
        <v>-0.25287036972873367</v>
      </c>
      <c r="DF16" s="55">
        <f t="shared" si="17"/>
        <v>-1.1139697273820803E-2</v>
      </c>
      <c r="DG16" s="55">
        <f t="shared" si="18"/>
        <v>-0.10015946791285657</v>
      </c>
      <c r="DH16" s="55">
        <f t="shared" si="19"/>
        <v>0.26031582323795943</v>
      </c>
      <c r="DI16" s="55" t="e">
        <f t="shared" si="20"/>
        <v>#VALUE!</v>
      </c>
      <c r="DJ16" s="55">
        <f t="shared" si="21"/>
        <v>4.5868463989232744</v>
      </c>
      <c r="DK16" s="55">
        <f t="shared" si="22"/>
        <v>1.5035846879763026</v>
      </c>
      <c r="DL16" s="55">
        <f t="shared" si="23"/>
        <v>2.6297272485862111E-2</v>
      </c>
      <c r="DM16" s="55">
        <f t="shared" si="24"/>
        <v>-6.9895087701938197E-2</v>
      </c>
      <c r="DN16" s="55">
        <f t="shared" si="25"/>
        <v>-0.10737000798101581</v>
      </c>
      <c r="DO16" s="55">
        <f t="shared" si="26"/>
        <v>0.12735817908136449</v>
      </c>
      <c r="DP16" s="55">
        <f t="shared" si="27"/>
        <v>0.10675884086805776</v>
      </c>
      <c r="DQ16" s="55">
        <f t="shared" si="28"/>
        <v>1.1281598281393621</v>
      </c>
      <c r="DR16" s="55" t="e">
        <f t="shared" si="29"/>
        <v>#VALUE!</v>
      </c>
      <c r="DS16" s="55">
        <f t="shared" si="30"/>
        <v>-0.25344851908247668</v>
      </c>
    </row>
    <row r="17" spans="1:123" s="50" customFormat="1" ht="11.25" x14ac:dyDescent="0.2">
      <c r="A17" s="51">
        <v>2005</v>
      </c>
      <c r="B17" s="52">
        <v>1408.44</v>
      </c>
      <c r="C17" s="52">
        <v>1422.5098479999999</v>
      </c>
      <c r="D17" s="52">
        <v>1914.3388299999999</v>
      </c>
      <c r="E17" s="53">
        <f t="shared" si="0"/>
        <v>9.9896680014768258E-3</v>
      </c>
      <c r="F17" s="53">
        <f t="shared" si="31"/>
        <v>1.3591908991508335</v>
      </c>
      <c r="G17" s="101">
        <v>1369.5381173602691</v>
      </c>
      <c r="H17" s="53">
        <v>2.4347950632244908</v>
      </c>
      <c r="I17" s="53"/>
      <c r="J17" s="54">
        <v>786</v>
      </c>
      <c r="K17" s="54">
        <v>1008.125</v>
      </c>
      <c r="L17" s="54">
        <v>869.7</v>
      </c>
      <c r="M17" s="54">
        <v>1069.6500000000001</v>
      </c>
      <c r="N17" s="53">
        <f t="shared" si="1"/>
        <v>0.10648854961832077</v>
      </c>
      <c r="O17" s="53">
        <f t="shared" si="2"/>
        <v>6.1029138251704973E-2</v>
      </c>
      <c r="P17" s="53"/>
      <c r="Q17" s="53">
        <f t="shared" si="32"/>
        <v>1.2019366665617917</v>
      </c>
      <c r="R17" s="52">
        <v>867.61395700000003</v>
      </c>
      <c r="S17" s="52">
        <v>4667.6233030000003</v>
      </c>
      <c r="T17" s="52">
        <v>2300.9140320000001</v>
      </c>
      <c r="U17" s="52">
        <v>3481.545685</v>
      </c>
      <c r="V17" s="52">
        <v>1775.4750959999999</v>
      </c>
      <c r="W17" s="52">
        <v>1237.383607</v>
      </c>
      <c r="X17" s="52">
        <v>1179.4153020000001</v>
      </c>
      <c r="Y17" s="52">
        <v>2068.4537570000002</v>
      </c>
      <c r="Z17" s="52">
        <v>1951.165215</v>
      </c>
      <c r="AA17" s="52">
        <v>1293.5070470000001</v>
      </c>
      <c r="AB17" s="52">
        <v>798.36830299999997</v>
      </c>
      <c r="AC17" s="52">
        <v>1391.4236960000001</v>
      </c>
      <c r="AD17" s="52">
        <v>1516.9322649999999</v>
      </c>
      <c r="AE17" s="51"/>
      <c r="AF17" s="52">
        <v>972.87054599999999</v>
      </c>
      <c r="AG17" s="52">
        <v>3044.4632900000001</v>
      </c>
      <c r="AH17" s="52">
        <v>1803.1829620000001</v>
      </c>
      <c r="AI17" s="52">
        <v>2777.7558709999998</v>
      </c>
      <c r="AJ17" s="52">
        <v>995.25728800000002</v>
      </c>
      <c r="AK17" s="52">
        <v>1299.2543330000001</v>
      </c>
      <c r="AL17" s="52">
        <v>850.10231199999998</v>
      </c>
      <c r="AM17" s="52">
        <v>1850.68667</v>
      </c>
      <c r="AN17" s="52">
        <v>2569.537088</v>
      </c>
      <c r="AO17" s="52">
        <v>1052.329999</v>
      </c>
      <c r="AP17" s="52">
        <v>898.91665399999999</v>
      </c>
      <c r="AQ17" s="52">
        <v>1096.3605620000001</v>
      </c>
      <c r="AR17" s="52">
        <v>1134.8151130000001</v>
      </c>
      <c r="AS17" s="51"/>
      <c r="AT17" s="55">
        <f t="shared" si="3"/>
        <v>-0.10819177272121872</v>
      </c>
      <c r="AU17" s="55">
        <f t="shared" si="4"/>
        <v>0.53315144851032192</v>
      </c>
      <c r="AV17" s="55">
        <f t="shared" si="5"/>
        <v>0.2760291553819596</v>
      </c>
      <c r="AW17" s="55">
        <f t="shared" si="6"/>
        <v>0.25336633119836915</v>
      </c>
      <c r="AX17" s="55">
        <f t="shared" si="7"/>
        <v>0.78393578967693012</v>
      </c>
      <c r="AY17" s="55">
        <f t="shared" si="8"/>
        <v>-4.7620180613244134E-2</v>
      </c>
      <c r="AZ17" s="55">
        <f t="shared" si="9"/>
        <v>0.38738041921711663</v>
      </c>
      <c r="BA17" s="55">
        <f t="shared" si="10"/>
        <v>0.1176682636396793</v>
      </c>
      <c r="BB17" s="55">
        <f t="shared" si="11"/>
        <v>-0.24065497084586163</v>
      </c>
      <c r="BC17" s="55">
        <f t="shared" si="12"/>
        <v>0.22918385699275312</v>
      </c>
      <c r="BD17" s="55">
        <f t="shared" si="13"/>
        <v>-0.11185503189042045</v>
      </c>
      <c r="BE17" s="55">
        <f t="shared" si="14"/>
        <v>0.26912964970368924</v>
      </c>
      <c r="BF17" s="55">
        <f t="shared" si="15"/>
        <v>0.33672194494293772</v>
      </c>
      <c r="BG17" s="51"/>
      <c r="BH17" s="52">
        <v>2300.9140320000001</v>
      </c>
      <c r="BI17" s="52">
        <v>1393.2321160937979</v>
      </c>
      <c r="BJ17" s="52">
        <v>1225.7455493106434</v>
      </c>
      <c r="BK17" s="52">
        <v>1021.3296364423974</v>
      </c>
      <c r="BL17" s="52" t="s">
        <v>184</v>
      </c>
      <c r="BM17" s="52">
        <v>1341.1826406210837</v>
      </c>
      <c r="BN17" s="52">
        <v>1634.2871299631581</v>
      </c>
      <c r="BO17" s="52">
        <v>1457.1006966165151</v>
      </c>
      <c r="BP17" s="52">
        <v>7761.3541833425706</v>
      </c>
      <c r="BQ17" s="52">
        <v>3272.2303900204565</v>
      </c>
      <c r="BR17" s="52">
        <v>1559.7315567206072</v>
      </c>
      <c r="BS17" s="52">
        <v>1771.6072732350788</v>
      </c>
      <c r="BT17" s="52">
        <v>2542.8294014625749</v>
      </c>
      <c r="BU17" s="52">
        <v>1481.3269764858935</v>
      </c>
      <c r="BV17" s="52">
        <v>3668.6082971182755</v>
      </c>
      <c r="BW17" s="52" t="s">
        <v>184</v>
      </c>
      <c r="BX17" s="52" t="s">
        <v>184</v>
      </c>
      <c r="BY17" s="52" t="s">
        <v>184</v>
      </c>
      <c r="BZ17" s="52" t="s">
        <v>184</v>
      </c>
      <c r="CA17" s="52">
        <v>1435.2396230158729</v>
      </c>
      <c r="CB17" s="52" t="s">
        <v>184</v>
      </c>
      <c r="CC17" s="52">
        <v>1187.953151752148</v>
      </c>
      <c r="CD17" s="52" t="s">
        <v>184</v>
      </c>
      <c r="CE17" s="52"/>
      <c r="CF17" s="52">
        <v>1803.1829620000001</v>
      </c>
      <c r="CG17" s="52">
        <v>1743.2694933794285</v>
      </c>
      <c r="CH17" s="52">
        <v>1350.3276775539096</v>
      </c>
      <c r="CI17" s="52">
        <v>1086.4402824131369</v>
      </c>
      <c r="CJ17" s="52">
        <v>1373.6191855035365</v>
      </c>
      <c r="CK17" s="52">
        <v>1103.5183567315341</v>
      </c>
      <c r="CL17" s="52">
        <v>1781.4220086481484</v>
      </c>
      <c r="CM17" s="52">
        <v>1521.7527763434591</v>
      </c>
      <c r="CN17" s="52">
        <v>3147.3374133014181</v>
      </c>
      <c r="CO17" s="52">
        <v>2802.9064702470787</v>
      </c>
      <c r="CP17" s="52">
        <v>1741.4220274439579</v>
      </c>
      <c r="CQ17" s="52">
        <v>1821.6822431240164</v>
      </c>
      <c r="CR17" s="52">
        <v>2139.568464409946</v>
      </c>
      <c r="CS17" s="52">
        <v>1338.2239614705429</v>
      </c>
      <c r="CT17" s="52">
        <v>1726.484472709152</v>
      </c>
      <c r="CU17" s="52">
        <v>1380.3714674580933</v>
      </c>
      <c r="CV17" s="52">
        <v>1594.6844855754982</v>
      </c>
      <c r="CW17" s="52">
        <v>1823.2082601559352</v>
      </c>
      <c r="CX17" s="52">
        <v>1586.0429251922624</v>
      </c>
      <c r="CY17" s="52">
        <v>2479.5186909100312</v>
      </c>
      <c r="CZ17" s="52">
        <v>1351.9607128089135</v>
      </c>
      <c r="DA17" s="52">
        <v>1229.7658645824056</v>
      </c>
      <c r="DB17" s="52">
        <v>1228.9966274377198</v>
      </c>
      <c r="DC17" s="51"/>
      <c r="DD17" s="55">
        <f t="shared" si="33"/>
        <v>1.2760291553819596</v>
      </c>
      <c r="DE17" s="55">
        <f t="shared" si="16"/>
        <v>-0.20079361143816199</v>
      </c>
      <c r="DF17" s="55">
        <f t="shared" si="17"/>
        <v>-9.2260664070030862E-2</v>
      </c>
      <c r="DG17" s="55">
        <f t="shared" si="18"/>
        <v>-5.9930257580397828E-2</v>
      </c>
      <c r="DH17" s="55">
        <f t="shared" si="19"/>
        <v>0.21536957898324194</v>
      </c>
      <c r="DI17" s="55">
        <f t="shared" si="20"/>
        <v>-8.2594061356997206E-2</v>
      </c>
      <c r="DJ17" s="55">
        <f t="shared" si="21"/>
        <v>-4.248527141333247E-2</v>
      </c>
      <c r="DK17" s="55">
        <f t="shared" si="22"/>
        <v>1.4660063933854657</v>
      </c>
      <c r="DL17" s="55">
        <f t="shared" si="23"/>
        <v>0.16744187676444544</v>
      </c>
      <c r="DM17" s="55">
        <f t="shared" si="24"/>
        <v>-0.10433454260942954</v>
      </c>
      <c r="DN17" s="55">
        <f t="shared" si="25"/>
        <v>-2.7488312013770111E-2</v>
      </c>
      <c r="DO17" s="55">
        <f t="shared" si="26"/>
        <v>0.18847769714340079</v>
      </c>
      <c r="DP17" s="55">
        <f t="shared" si="27"/>
        <v>0.10693502667378496</v>
      </c>
      <c r="DQ17" s="55">
        <f t="shared" si="28"/>
        <v>1.1249008346779954</v>
      </c>
      <c r="DR17" s="55" t="e">
        <f t="shared" si="29"/>
        <v>#VALUE!</v>
      </c>
      <c r="DS17" s="55">
        <f t="shared" si="30"/>
        <v>-3.4000547611927834E-2</v>
      </c>
    </row>
    <row r="18" spans="1:123" s="50" customFormat="1" ht="11.25" x14ac:dyDescent="0.2">
      <c r="A18" s="51">
        <v>2006</v>
      </c>
      <c r="B18" s="52">
        <v>1711.99</v>
      </c>
      <c r="C18" s="52">
        <v>1721.7545299999999</v>
      </c>
      <c r="D18" s="52">
        <v>2401.119721</v>
      </c>
      <c r="E18" s="53">
        <f t="shared" si="0"/>
        <v>5.7036139229784677E-3</v>
      </c>
      <c r="F18" s="53">
        <f t="shared" si="31"/>
        <v>1.4025313938749642</v>
      </c>
      <c r="G18" s="101">
        <v>1745.8820724903965</v>
      </c>
      <c r="H18" s="53">
        <v>2.410009316695374</v>
      </c>
      <c r="I18" s="53"/>
      <c r="J18" s="54">
        <v>963.7</v>
      </c>
      <c r="K18" s="54">
        <v>1242.1500000000001</v>
      </c>
      <c r="L18" s="54">
        <v>1185.825</v>
      </c>
      <c r="M18" s="54">
        <v>1405.65</v>
      </c>
      <c r="N18" s="53">
        <f t="shared" si="1"/>
        <v>0.23049185431150776</v>
      </c>
      <c r="O18" s="53">
        <f t="shared" si="2"/>
        <v>0.1316266151430987</v>
      </c>
      <c r="P18" s="53"/>
      <c r="Q18" s="53">
        <f t="shared" si="32"/>
        <v>1.1592084516472139</v>
      </c>
      <c r="R18" s="52">
        <v>1058.864544</v>
      </c>
      <c r="S18" s="52">
        <v>5786.7013699999998</v>
      </c>
      <c r="T18" s="52">
        <v>2783.3982740000001</v>
      </c>
      <c r="U18" s="52">
        <v>4399.7638559999996</v>
      </c>
      <c r="V18" s="52">
        <v>2250.1464729999998</v>
      </c>
      <c r="W18" s="52">
        <v>1520.1077299999999</v>
      </c>
      <c r="X18" s="52">
        <v>1451.7302910000001</v>
      </c>
      <c r="Y18" s="52">
        <v>2718.5692709999998</v>
      </c>
      <c r="Z18" s="52">
        <v>2316.8146350000002</v>
      </c>
      <c r="AA18" s="52">
        <v>1650.8396310000001</v>
      </c>
      <c r="AB18" s="52">
        <v>956.34846800000003</v>
      </c>
      <c r="AC18" s="52">
        <v>1785.262283</v>
      </c>
      <c r="AD18" s="52">
        <v>1895.1263289999999</v>
      </c>
      <c r="AE18" s="51"/>
      <c r="AF18" s="52">
        <v>1169.6882430000001</v>
      </c>
      <c r="AG18" s="52">
        <v>3650.8639779999999</v>
      </c>
      <c r="AH18" s="52">
        <v>2150.3060180000002</v>
      </c>
      <c r="AI18" s="52">
        <v>3214.2382400000001</v>
      </c>
      <c r="AJ18" s="52">
        <v>1218.8834730000001</v>
      </c>
      <c r="AK18" s="52">
        <v>1552.0291729999999</v>
      </c>
      <c r="AL18" s="52">
        <v>1092.2489029999999</v>
      </c>
      <c r="AM18" s="52">
        <v>2355.5795889999999</v>
      </c>
      <c r="AN18" s="52">
        <v>2994.8050560000001</v>
      </c>
      <c r="AO18" s="52">
        <v>1270.8668889999999</v>
      </c>
      <c r="AP18" s="52">
        <v>1132.2646729999999</v>
      </c>
      <c r="AQ18" s="52">
        <v>1439.120275</v>
      </c>
      <c r="AR18" s="52">
        <v>1385.6498329999999</v>
      </c>
      <c r="AS18" s="51"/>
      <c r="AT18" s="55">
        <f t="shared" si="3"/>
        <v>-9.474635627332717E-2</v>
      </c>
      <c r="AU18" s="55">
        <f t="shared" si="4"/>
        <v>0.58502245081451787</v>
      </c>
      <c r="AV18" s="55">
        <f t="shared" si="5"/>
        <v>0.29441960851174054</v>
      </c>
      <c r="AW18" s="55">
        <f t="shared" si="6"/>
        <v>0.36883563926487262</v>
      </c>
      <c r="AX18" s="55">
        <f t="shared" si="7"/>
        <v>0.84607185415500297</v>
      </c>
      <c r="AY18" s="55">
        <f t="shared" si="8"/>
        <v>-2.056755346827488E-2</v>
      </c>
      <c r="AZ18" s="55">
        <f t="shared" si="9"/>
        <v>0.32912039280848804</v>
      </c>
      <c r="BA18" s="55">
        <f t="shared" si="10"/>
        <v>0.15409782106071734</v>
      </c>
      <c r="BB18" s="55">
        <f t="shared" si="11"/>
        <v>-0.22638883276948762</v>
      </c>
      <c r="BC18" s="55">
        <f t="shared" si="12"/>
        <v>0.29898704993328384</v>
      </c>
      <c r="BD18" s="55">
        <f t="shared" si="13"/>
        <v>-0.15536668165571199</v>
      </c>
      <c r="BE18" s="55">
        <f t="shared" si="14"/>
        <v>0.24052333499366485</v>
      </c>
      <c r="BF18" s="55">
        <f t="shared" si="15"/>
        <v>0.3676805523780553</v>
      </c>
      <c r="BG18" s="51"/>
      <c r="BH18" s="52">
        <v>2783.3982740000001</v>
      </c>
      <c r="BI18" s="52">
        <v>1740.0836983598058</v>
      </c>
      <c r="BJ18" s="52">
        <v>1087.9297502981542</v>
      </c>
      <c r="BK18" s="52">
        <v>1514.5604630911293</v>
      </c>
      <c r="BL18" s="52" t="s">
        <v>184</v>
      </c>
      <c r="BM18" s="52">
        <v>1650.787099824882</v>
      </c>
      <c r="BN18" s="52">
        <v>1866.4882744888671</v>
      </c>
      <c r="BO18" s="52">
        <v>1726.6259466805197</v>
      </c>
      <c r="BP18" s="52">
        <v>9061.5783266049966</v>
      </c>
      <c r="BQ18" s="52">
        <v>3913.7329322328419</v>
      </c>
      <c r="BR18" s="52">
        <v>1997.5704387645303</v>
      </c>
      <c r="BS18" s="52">
        <v>2130.4208192155884</v>
      </c>
      <c r="BT18" s="52">
        <v>3463.9383106168484</v>
      </c>
      <c r="BU18" s="52">
        <v>2079.9177551737807</v>
      </c>
      <c r="BV18" s="52">
        <v>4497.0590098375469</v>
      </c>
      <c r="BW18" s="52" t="s">
        <v>184</v>
      </c>
      <c r="BX18" s="52" t="s">
        <v>184</v>
      </c>
      <c r="BY18" s="52" t="s">
        <v>184</v>
      </c>
      <c r="BZ18" s="52">
        <v>1235.3408303571427</v>
      </c>
      <c r="CA18" s="52">
        <v>3963.1311101641418</v>
      </c>
      <c r="CB18" s="52" t="s">
        <v>184</v>
      </c>
      <c r="CC18" s="52">
        <v>1543.0775209460332</v>
      </c>
      <c r="CD18" s="52" t="s">
        <v>184</v>
      </c>
      <c r="CE18" s="52"/>
      <c r="CF18" s="52">
        <v>2150.3060180000002</v>
      </c>
      <c r="CG18" s="52">
        <v>2077.0356185134365</v>
      </c>
      <c r="CH18" s="52">
        <v>1623.4670766960226</v>
      </c>
      <c r="CI18" s="52">
        <v>1309.781865538753</v>
      </c>
      <c r="CJ18" s="52">
        <v>1578.921398094644</v>
      </c>
      <c r="CK18" s="52">
        <v>1307.4041093558715</v>
      </c>
      <c r="CL18" s="52">
        <v>2219.7725996485046</v>
      </c>
      <c r="CM18" s="52">
        <v>1858.8926600404027</v>
      </c>
      <c r="CN18" s="52">
        <v>2888.4115995375705</v>
      </c>
      <c r="CO18" s="52">
        <v>3268.9329272248101</v>
      </c>
      <c r="CP18" s="52">
        <v>2061.5133031409346</v>
      </c>
      <c r="CQ18" s="52">
        <v>2180.1569332413674</v>
      </c>
      <c r="CR18" s="52">
        <v>2602.6024812623559</v>
      </c>
      <c r="CS18" s="52">
        <v>1640.4546475947561</v>
      </c>
      <c r="CT18" s="52">
        <v>2033.8825884970774</v>
      </c>
      <c r="CU18" s="52">
        <v>1609.6307126180836</v>
      </c>
      <c r="CV18" s="52">
        <v>1944.4575802487925</v>
      </c>
      <c r="CW18" s="52">
        <v>2413.2963637657194</v>
      </c>
      <c r="CX18" s="52">
        <v>1888.4820044085727</v>
      </c>
      <c r="CY18" s="52">
        <v>3089.9803878172665</v>
      </c>
      <c r="CZ18" s="52">
        <v>1622.4304835255959</v>
      </c>
      <c r="DA18" s="52">
        <v>1516.2833204726533</v>
      </c>
      <c r="DB18" s="52">
        <v>1486.5509672331955</v>
      </c>
      <c r="DC18" s="51"/>
      <c r="DD18" s="55">
        <f t="shared" si="33"/>
        <v>1.2944196085117405</v>
      </c>
      <c r="DE18" s="55">
        <f t="shared" si="16"/>
        <v>-0.16222731914187971</v>
      </c>
      <c r="DF18" s="55">
        <f t="shared" si="17"/>
        <v>-0.32987261280823754</v>
      </c>
      <c r="DG18" s="55">
        <f t="shared" si="18"/>
        <v>0.15634557397704141</v>
      </c>
      <c r="DH18" s="55">
        <f t="shared" si="19"/>
        <v>0.26264487621825494</v>
      </c>
      <c r="DI18" s="55">
        <f t="shared" si="20"/>
        <v>-0.15915338589888861</v>
      </c>
      <c r="DJ18" s="55">
        <f t="shared" si="21"/>
        <v>-7.1153497027100054E-2</v>
      </c>
      <c r="DK18" s="55">
        <f t="shared" si="22"/>
        <v>2.1372185072431296</v>
      </c>
      <c r="DL18" s="55">
        <f t="shared" si="23"/>
        <v>0.19725091317656385</v>
      </c>
      <c r="DM18" s="55">
        <f t="shared" si="24"/>
        <v>-3.1017439605643293E-2</v>
      </c>
      <c r="DN18" s="55">
        <f t="shared" si="25"/>
        <v>-2.2813088942103543E-2</v>
      </c>
      <c r="DO18" s="55">
        <f t="shared" si="26"/>
        <v>0.33095174370874858</v>
      </c>
      <c r="DP18" s="55">
        <f t="shared" si="27"/>
        <v>0.26789104363437777</v>
      </c>
      <c r="DQ18" s="55">
        <f t="shared" si="28"/>
        <v>1.2110710988290703</v>
      </c>
      <c r="DR18" s="55" t="e">
        <f t="shared" si="29"/>
        <v>#VALUE!</v>
      </c>
      <c r="DS18" s="55">
        <f t="shared" si="30"/>
        <v>1.7670972246154992E-2</v>
      </c>
    </row>
    <row r="19" spans="1:123" s="50" customFormat="1" ht="11.25" x14ac:dyDescent="0.2">
      <c r="A19" s="51">
        <v>2007</v>
      </c>
      <c r="B19" s="52">
        <v>2072.7199999999998</v>
      </c>
      <c r="C19" s="52">
        <v>2071.4389219999998</v>
      </c>
      <c r="D19" s="52">
        <v>3040.3708019999999</v>
      </c>
      <c r="E19" s="53">
        <f t="shared" si="0"/>
        <v>-6.180661160214429E-4</v>
      </c>
      <c r="F19" s="53">
        <f t="shared" si="31"/>
        <v>1.466850709213015</v>
      </c>
      <c r="G19" s="101">
        <v>2168.3178561051141</v>
      </c>
      <c r="H19" s="53">
        <v>2.3750636950944477</v>
      </c>
      <c r="I19" s="53"/>
      <c r="J19" s="54">
        <v>1181.8333333333333</v>
      </c>
      <c r="K19" s="54">
        <v>1501.6666666666667</v>
      </c>
      <c r="L19" s="54">
        <v>1463.4333333333334</v>
      </c>
      <c r="M19" s="54">
        <v>1695.6666666666667</v>
      </c>
      <c r="N19" s="53">
        <f t="shared" si="1"/>
        <v>0.23827386828373998</v>
      </c>
      <c r="O19" s="53">
        <f t="shared" si="2"/>
        <v>0.12918978912319634</v>
      </c>
      <c r="P19" s="53"/>
      <c r="Q19" s="53">
        <f t="shared" si="32"/>
        <v>1.1542600569284116</v>
      </c>
      <c r="R19" s="52">
        <v>1301.221704</v>
      </c>
      <c r="S19" s="52">
        <v>7231.5628129999996</v>
      </c>
      <c r="T19" s="52">
        <v>3509.3785750000002</v>
      </c>
      <c r="U19" s="52">
        <v>5364.6051310000003</v>
      </c>
      <c r="V19" s="52">
        <v>2819.787507</v>
      </c>
      <c r="W19" s="52">
        <v>1906.292698</v>
      </c>
      <c r="X19" s="52">
        <v>1743.00485</v>
      </c>
      <c r="Y19" s="52">
        <v>3457.5133620000001</v>
      </c>
      <c r="Z19" s="52">
        <v>2710.786975</v>
      </c>
      <c r="AA19" s="52">
        <v>2095.7280030000002</v>
      </c>
      <c r="AB19" s="52">
        <v>1206.2855400000001</v>
      </c>
      <c r="AC19" s="52">
        <v>2303.081428</v>
      </c>
      <c r="AD19" s="52">
        <v>2358.4369710000001</v>
      </c>
      <c r="AE19" s="51"/>
      <c r="AF19" s="52">
        <v>1414.2815009999999</v>
      </c>
      <c r="AG19" s="52">
        <v>4976.7533549999998</v>
      </c>
      <c r="AH19" s="52">
        <v>2589.0951220000002</v>
      </c>
      <c r="AI19" s="52">
        <v>4055.3221319999998</v>
      </c>
      <c r="AJ19" s="52">
        <v>1521.874532</v>
      </c>
      <c r="AK19" s="52">
        <v>1843.8779649999999</v>
      </c>
      <c r="AL19" s="52">
        <v>1311.4618330000001</v>
      </c>
      <c r="AM19" s="52">
        <v>2841.7881550000002</v>
      </c>
      <c r="AN19" s="52">
        <v>3474.8738410000001</v>
      </c>
      <c r="AO19" s="52">
        <v>1527.1243750000001</v>
      </c>
      <c r="AP19" s="52">
        <v>1355.1224360000001</v>
      </c>
      <c r="AQ19" s="52">
        <v>1770.2012580000001</v>
      </c>
      <c r="AR19" s="52">
        <v>1693.9429580000001</v>
      </c>
      <c r="AS19" s="51"/>
      <c r="AT19" s="55">
        <f t="shared" si="3"/>
        <v>-7.9941508759082569E-2</v>
      </c>
      <c r="AU19" s="55">
        <f t="shared" si="4"/>
        <v>0.45306835544394786</v>
      </c>
      <c r="AV19" s="55">
        <f t="shared" si="5"/>
        <v>0.35544598001834249</v>
      </c>
      <c r="AW19" s="55">
        <f t="shared" si="6"/>
        <v>0.32285548629259919</v>
      </c>
      <c r="AX19" s="55">
        <f t="shared" si="7"/>
        <v>0.85283835671678077</v>
      </c>
      <c r="AY19" s="55">
        <f t="shared" si="8"/>
        <v>3.3849709245806769E-2</v>
      </c>
      <c r="AZ19" s="55">
        <f t="shared" si="9"/>
        <v>0.32905495695047038</v>
      </c>
      <c r="BA19" s="55">
        <f t="shared" si="10"/>
        <v>0.21666822909253769</v>
      </c>
      <c r="BB19" s="55">
        <f t="shared" si="11"/>
        <v>-0.21988909553623137</v>
      </c>
      <c r="BC19" s="55">
        <f t="shared" si="12"/>
        <v>0.372336161552002</v>
      </c>
      <c r="BD19" s="55">
        <f t="shared" si="13"/>
        <v>-0.1098328033290713</v>
      </c>
      <c r="BE19" s="55">
        <f t="shared" si="14"/>
        <v>0.30102801452195105</v>
      </c>
      <c r="BF19" s="55">
        <f t="shared" si="15"/>
        <v>0.39227649895870931</v>
      </c>
      <c r="BG19" s="51"/>
      <c r="BH19" s="52">
        <v>3509.3785750000002</v>
      </c>
      <c r="BI19" s="52">
        <v>2116.0802638127702</v>
      </c>
      <c r="BJ19" s="52">
        <v>1234.5013093647678</v>
      </c>
      <c r="BK19" s="52">
        <v>1652.4606021077625</v>
      </c>
      <c r="BL19" s="52" t="s">
        <v>184</v>
      </c>
      <c r="BM19" s="52">
        <v>1960.6639089331968</v>
      </c>
      <c r="BN19" s="52">
        <v>2643.7594930000382</v>
      </c>
      <c r="BO19" s="52">
        <v>2183.9706644468301</v>
      </c>
      <c r="BP19" s="52">
        <v>11842.086572135913</v>
      </c>
      <c r="BQ19" s="52">
        <v>4653.5658748716114</v>
      </c>
      <c r="BR19" s="52">
        <v>2483.7321868543718</v>
      </c>
      <c r="BS19" s="52">
        <v>2796.1516022273331</v>
      </c>
      <c r="BT19" s="52">
        <v>5111.6663175439271</v>
      </c>
      <c r="BU19" s="52">
        <v>2499.4409929430585</v>
      </c>
      <c r="BV19" s="52">
        <v>6036.092018987194</v>
      </c>
      <c r="BW19" s="52" t="s">
        <v>184</v>
      </c>
      <c r="BX19" s="52">
        <v>2423.6069489308907</v>
      </c>
      <c r="BY19" s="52" t="s">
        <v>184</v>
      </c>
      <c r="BZ19" s="52" t="s">
        <v>184</v>
      </c>
      <c r="CA19" s="52">
        <v>4009.9872060498383</v>
      </c>
      <c r="CB19" s="52" t="s">
        <v>184</v>
      </c>
      <c r="CC19" s="52">
        <v>1731.7405184682436</v>
      </c>
      <c r="CD19" s="52" t="s">
        <v>184</v>
      </c>
      <c r="CE19" s="52"/>
      <c r="CF19" s="52">
        <v>2589.0951220000002</v>
      </c>
      <c r="CG19" s="52">
        <v>2565.6565706482893</v>
      </c>
      <c r="CH19" s="52">
        <v>1897.0292008535046</v>
      </c>
      <c r="CI19" s="52">
        <v>1593.8176833666312</v>
      </c>
      <c r="CJ19" s="52">
        <v>1881.1200438751923</v>
      </c>
      <c r="CK19" s="52">
        <v>1581.3865559534331</v>
      </c>
      <c r="CL19" s="52">
        <v>2616.0363046115076</v>
      </c>
      <c r="CM19" s="52">
        <v>2272.7968374392271</v>
      </c>
      <c r="CN19" s="52">
        <v>3339.8585932856136</v>
      </c>
      <c r="CO19" s="52">
        <v>3869.5232712641391</v>
      </c>
      <c r="CP19" s="52">
        <v>2515.4724928303531</v>
      </c>
      <c r="CQ19" s="52">
        <v>2558.6310338235103</v>
      </c>
      <c r="CR19" s="52">
        <v>3092.9486748040458</v>
      </c>
      <c r="CS19" s="52">
        <v>1989.9930358215943</v>
      </c>
      <c r="CT19" s="52">
        <v>2464.1537343962364</v>
      </c>
      <c r="CU19" s="52">
        <v>1892.7632310138752</v>
      </c>
      <c r="CV19" s="52">
        <v>2333.3652208012804</v>
      </c>
      <c r="CW19" s="52">
        <v>2908.7854556877569</v>
      </c>
      <c r="CX19" s="52">
        <v>2275.876047787051</v>
      </c>
      <c r="CY19" s="52">
        <v>3807.8062288542374</v>
      </c>
      <c r="CZ19" s="52">
        <v>2042.3147103764904</v>
      </c>
      <c r="DA19" s="52">
        <v>1840.2180554864296</v>
      </c>
      <c r="DB19" s="52">
        <v>1867.5734237660738</v>
      </c>
      <c r="DC19" s="51"/>
      <c r="DD19" s="55">
        <f t="shared" si="33"/>
        <v>1.3554459800183425</v>
      </c>
      <c r="DE19" s="55">
        <f t="shared" si="16"/>
        <v>-0.17522856019733002</v>
      </c>
      <c r="DF19" s="55">
        <f t="shared" si="17"/>
        <v>-0.34924496217066903</v>
      </c>
      <c r="DG19" s="55">
        <f t="shared" si="18"/>
        <v>3.6793994290024168E-2</v>
      </c>
      <c r="DH19" s="55">
        <f t="shared" si="19"/>
        <v>0.23983848322973356</v>
      </c>
      <c r="DI19" s="55">
        <f t="shared" si="20"/>
        <v>1.0597402008397427E-2</v>
      </c>
      <c r="DJ19" s="55">
        <f t="shared" si="21"/>
        <v>-3.9082319866512116E-2</v>
      </c>
      <c r="DK19" s="55">
        <f t="shared" si="22"/>
        <v>2.5456850167078966</v>
      </c>
      <c r="DL19" s="55">
        <f t="shared" si="23"/>
        <v>0.20261994789640658</v>
      </c>
      <c r="DM19" s="55">
        <f t="shared" si="24"/>
        <v>-1.2618029442360457E-2</v>
      </c>
      <c r="DN19" s="55">
        <f t="shared" si="25"/>
        <v>9.2831113694764378E-2</v>
      </c>
      <c r="DO19" s="55">
        <f t="shared" si="26"/>
        <v>0.65268384800073598</v>
      </c>
      <c r="DP19" s="55">
        <f t="shared" si="27"/>
        <v>0.25600489446493579</v>
      </c>
      <c r="DQ19" s="55">
        <f t="shared" si="28"/>
        <v>1.4495598366009208</v>
      </c>
      <c r="DR19" s="55">
        <f t="shared" si="29"/>
        <v>3.8674497813343311E-2</v>
      </c>
      <c r="DS19" s="55">
        <f t="shared" si="30"/>
        <v>-5.8948197304537264E-2</v>
      </c>
    </row>
    <row r="20" spans="1:123" s="50" customFormat="1" ht="11.25" x14ac:dyDescent="0.2">
      <c r="A20" s="51">
        <v>2008</v>
      </c>
      <c r="B20" s="52">
        <v>2679.09</v>
      </c>
      <c r="C20" s="52">
        <v>2675.715686</v>
      </c>
      <c r="D20" s="52">
        <v>4119.541217</v>
      </c>
      <c r="E20" s="53">
        <f t="shared" si="0"/>
        <v>-1.2595000541228973E-3</v>
      </c>
      <c r="F20" s="53">
        <f t="shared" si="31"/>
        <v>1.5376643625260815</v>
      </c>
      <c r="G20" s="101">
        <v>2860.622044090795</v>
      </c>
      <c r="H20" s="53">
        <v>2.4395136294338893</v>
      </c>
      <c r="I20" s="53"/>
      <c r="J20" s="54">
        <v>1499.8</v>
      </c>
      <c r="K20" s="54">
        <v>1894.7750000000001</v>
      </c>
      <c r="L20" s="54">
        <v>1841.0250000000001</v>
      </c>
      <c r="M20" s="54">
        <v>2249.6750000000002</v>
      </c>
      <c r="N20" s="53">
        <f t="shared" si="1"/>
        <v>0.2275136684891319</v>
      </c>
      <c r="O20" s="53">
        <f t="shared" si="2"/>
        <v>0.18730456122758632</v>
      </c>
      <c r="P20" s="53"/>
      <c r="Q20" s="53">
        <f t="shared" si="32"/>
        <v>1.1021252328448303</v>
      </c>
      <c r="R20" s="52">
        <v>1713.146641</v>
      </c>
      <c r="S20" s="52">
        <v>10065.737784000001</v>
      </c>
      <c r="T20" s="52">
        <v>4540.2503230000002</v>
      </c>
      <c r="U20" s="52">
        <v>6999.356847</v>
      </c>
      <c r="V20" s="52">
        <v>4084.6264769999998</v>
      </c>
      <c r="W20" s="52">
        <v>2498.0439630000001</v>
      </c>
      <c r="X20" s="52">
        <v>2312.3931210000001</v>
      </c>
      <c r="Y20" s="52">
        <v>4456.7057210000003</v>
      </c>
      <c r="Z20" s="52">
        <v>3624.2176549999999</v>
      </c>
      <c r="AA20" s="52">
        <v>2888.8669839999998</v>
      </c>
      <c r="AB20" s="52">
        <v>1658.834243</v>
      </c>
      <c r="AC20" s="52">
        <v>3152.636896</v>
      </c>
      <c r="AD20" s="52">
        <v>3021.8343249999998</v>
      </c>
      <c r="AE20" s="51"/>
      <c r="AF20" s="52">
        <v>1924.0096679999999</v>
      </c>
      <c r="AG20" s="52">
        <v>6425.3391810000003</v>
      </c>
      <c r="AH20" s="52">
        <v>3296.1708410000001</v>
      </c>
      <c r="AI20" s="52">
        <v>5005.5214079999996</v>
      </c>
      <c r="AJ20" s="52">
        <v>2009.779796</v>
      </c>
      <c r="AK20" s="52">
        <v>2400.9298090000002</v>
      </c>
      <c r="AL20" s="52">
        <v>1673.043905</v>
      </c>
      <c r="AM20" s="52">
        <v>3637.8723180000002</v>
      </c>
      <c r="AN20" s="52">
        <v>4358.8041139999996</v>
      </c>
      <c r="AO20" s="52">
        <v>1992.6406010000001</v>
      </c>
      <c r="AP20" s="52">
        <v>1862.2927010000001</v>
      </c>
      <c r="AQ20" s="52">
        <v>2280.4886080000001</v>
      </c>
      <c r="AR20" s="52">
        <v>2223.109899</v>
      </c>
      <c r="AS20" s="51"/>
      <c r="AT20" s="55">
        <f t="shared" si="3"/>
        <v>-0.10959561716713784</v>
      </c>
      <c r="AU20" s="55">
        <f t="shared" si="4"/>
        <v>0.56656909471251149</v>
      </c>
      <c r="AV20" s="55">
        <f t="shared" si="5"/>
        <v>0.3774317357963668</v>
      </c>
      <c r="AW20" s="55">
        <f t="shared" si="6"/>
        <v>0.39832722237754958</v>
      </c>
      <c r="AX20" s="55">
        <f t="shared" si="7"/>
        <v>1.0323751314096699</v>
      </c>
      <c r="AY20" s="55">
        <f t="shared" si="8"/>
        <v>4.0448560235273323E-2</v>
      </c>
      <c r="AZ20" s="55">
        <f t="shared" si="9"/>
        <v>0.38214730294241739</v>
      </c>
      <c r="BA20" s="55">
        <f t="shared" si="10"/>
        <v>0.22508580055117822</v>
      </c>
      <c r="BB20" s="55">
        <f t="shared" si="11"/>
        <v>-0.16852935800454738</v>
      </c>
      <c r="BC20" s="55">
        <f t="shared" si="12"/>
        <v>0.44976820333291978</v>
      </c>
      <c r="BD20" s="55">
        <f t="shared" si="13"/>
        <v>-0.10925160040134851</v>
      </c>
      <c r="BE20" s="55">
        <f t="shared" si="14"/>
        <v>0.38243922155124399</v>
      </c>
      <c r="BF20" s="55">
        <f t="shared" si="15"/>
        <v>0.35928247468075347</v>
      </c>
      <c r="BG20" s="51"/>
      <c r="BH20" s="52">
        <v>4540.2503230000002</v>
      </c>
      <c r="BI20" s="52">
        <v>2833.9147735671177</v>
      </c>
      <c r="BJ20" s="52">
        <v>1607.0910995133615</v>
      </c>
      <c r="BK20" s="52">
        <v>2302.8734139710873</v>
      </c>
      <c r="BL20" s="52" t="s">
        <v>184</v>
      </c>
      <c r="BM20" s="52">
        <v>2435.0826644881349</v>
      </c>
      <c r="BN20" s="52">
        <v>4084.1050619517032</v>
      </c>
      <c r="BO20" s="52">
        <v>2910.791254954851</v>
      </c>
      <c r="BP20" s="52">
        <v>14149.296483439053</v>
      </c>
      <c r="BQ20" s="52">
        <v>6148.7689568320102</v>
      </c>
      <c r="BR20" s="52">
        <v>2899.061758292064</v>
      </c>
      <c r="BS20" s="52">
        <v>3716.6467032045493</v>
      </c>
      <c r="BT20" s="52">
        <v>7733.0992431854347</v>
      </c>
      <c r="BU20" s="52">
        <v>3287.4653583512295</v>
      </c>
      <c r="BV20" s="52">
        <v>8268.9447429352786</v>
      </c>
      <c r="BW20" s="52" t="s">
        <v>184</v>
      </c>
      <c r="BX20" s="52">
        <v>2858.6459551976782</v>
      </c>
      <c r="BY20" s="52" t="s">
        <v>184</v>
      </c>
      <c r="BZ20" s="52" t="s">
        <v>184</v>
      </c>
      <c r="CA20" s="52">
        <v>4155.9315675234657</v>
      </c>
      <c r="CB20" s="52" t="s">
        <v>184</v>
      </c>
      <c r="CC20" s="52">
        <v>2364.8399988301853</v>
      </c>
      <c r="CD20" s="52" t="s">
        <v>184</v>
      </c>
      <c r="CE20" s="52"/>
      <c r="CF20" s="52">
        <v>3296.1708410000001</v>
      </c>
      <c r="CG20" s="52">
        <v>3415.4646676570906</v>
      </c>
      <c r="CH20" s="52">
        <v>2285.5094027178452</v>
      </c>
      <c r="CI20" s="52">
        <v>2034.4178780446257</v>
      </c>
      <c r="CJ20" s="52">
        <v>2337.5387307081364</v>
      </c>
      <c r="CK20" s="52">
        <v>2015.1172419575475</v>
      </c>
      <c r="CL20" s="52">
        <v>3375.9000920343019</v>
      </c>
      <c r="CM20" s="52">
        <v>2806.9429603805725</v>
      </c>
      <c r="CN20" s="52">
        <v>4227.1749054119455</v>
      </c>
      <c r="CO20" s="52">
        <v>4806.2652204444794</v>
      </c>
      <c r="CP20" s="52">
        <v>3139.4222599293171</v>
      </c>
      <c r="CQ20" s="52">
        <v>3262.7086984346838</v>
      </c>
      <c r="CR20" s="52">
        <v>3876.0312716802932</v>
      </c>
      <c r="CS20" s="52">
        <v>2535.2171483102397</v>
      </c>
      <c r="CT20" s="52">
        <v>3125.1107843366694</v>
      </c>
      <c r="CU20" s="52">
        <v>2508.2817603921726</v>
      </c>
      <c r="CV20" s="52">
        <v>2949.5658354335101</v>
      </c>
      <c r="CW20" s="52">
        <v>3503.5623355287039</v>
      </c>
      <c r="CX20" s="52">
        <v>2875.2956207550101</v>
      </c>
      <c r="CY20" s="52">
        <v>4779.4572861993474</v>
      </c>
      <c r="CZ20" s="52">
        <v>2640.1730187583221</v>
      </c>
      <c r="DA20" s="52">
        <v>2317.9637709353287</v>
      </c>
      <c r="DB20" s="52">
        <v>2259.4909456929859</v>
      </c>
      <c r="DC20" s="51"/>
      <c r="DD20" s="55">
        <f t="shared" si="33"/>
        <v>1.3774317357963668</v>
      </c>
      <c r="DE20" s="55">
        <f t="shared" si="16"/>
        <v>-0.17026962673541557</v>
      </c>
      <c r="DF20" s="55">
        <f t="shared" si="17"/>
        <v>-0.29683461481179341</v>
      </c>
      <c r="DG20" s="55">
        <f t="shared" si="18"/>
        <v>0.13195692921480173</v>
      </c>
      <c r="DH20" s="55">
        <f t="shared" si="19"/>
        <v>0.20840743842905129</v>
      </c>
      <c r="DI20" s="55">
        <f t="shared" si="20"/>
        <v>0.20978256186800848</v>
      </c>
      <c r="DJ20" s="55">
        <f t="shared" si="21"/>
        <v>3.6996937964210996E-2</v>
      </c>
      <c r="DK20" s="55">
        <f t="shared" si="22"/>
        <v>2.347222861614755</v>
      </c>
      <c r="DL20" s="55">
        <f t="shared" si="23"/>
        <v>0.27932368997801116</v>
      </c>
      <c r="DM20" s="55">
        <f t="shared" si="24"/>
        <v>-7.6562017382989622E-2</v>
      </c>
      <c r="DN20" s="55">
        <f t="shared" si="25"/>
        <v>0.13912918581657219</v>
      </c>
      <c r="DO20" s="55">
        <f t="shared" si="26"/>
        <v>0.9951075471672004</v>
      </c>
      <c r="DP20" s="55">
        <f t="shared" si="27"/>
        <v>0.29671943902019371</v>
      </c>
      <c r="DQ20" s="55">
        <f t="shared" si="28"/>
        <v>1.6459685155418997</v>
      </c>
      <c r="DR20" s="55">
        <f t="shared" si="29"/>
        <v>-3.0824835012529528E-2</v>
      </c>
      <c r="DS20" s="55">
        <f t="shared" si="30"/>
        <v>2.0223020084537913E-2</v>
      </c>
    </row>
    <row r="21" spans="1:123" s="50" customFormat="1" ht="11.25" x14ac:dyDescent="0.2">
      <c r="A21" s="51">
        <v>2009</v>
      </c>
      <c r="B21" s="52">
        <v>3223.91</v>
      </c>
      <c r="C21" s="52">
        <v>3233.757818</v>
      </c>
      <c r="D21" s="52">
        <v>4897.9594960000004</v>
      </c>
      <c r="E21" s="53">
        <f t="shared" si="0"/>
        <v>3.0546193907399211E-3</v>
      </c>
      <c r="F21" s="53">
        <f t="shared" si="31"/>
        <v>1.5192606170767797</v>
      </c>
      <c r="G21" s="101">
        <v>3511.9816403522732</v>
      </c>
      <c r="H21" s="53">
        <v>2.4360081724588123</v>
      </c>
      <c r="I21" s="53"/>
      <c r="J21" s="54">
        <v>1792.5499999999997</v>
      </c>
      <c r="K21" s="54">
        <v>2266.15</v>
      </c>
      <c r="L21" s="54">
        <v>2156.5250000000001</v>
      </c>
      <c r="M21" s="54">
        <v>2669.5750000000003</v>
      </c>
      <c r="N21" s="53">
        <f t="shared" si="1"/>
        <v>0.20304872946361363</v>
      </c>
      <c r="O21" s="53">
        <f t="shared" si="2"/>
        <v>0.17802219623590676</v>
      </c>
      <c r="P21" s="53"/>
      <c r="Q21" s="53">
        <f t="shared" si="32"/>
        <v>1.1084798143867705</v>
      </c>
      <c r="R21" s="52">
        <v>2081.9214000000002</v>
      </c>
      <c r="S21" s="52">
        <v>11930.838586</v>
      </c>
      <c r="T21" s="52">
        <v>5429.2892330000004</v>
      </c>
      <c r="U21" s="52">
        <v>8604.2730979999997</v>
      </c>
      <c r="V21" s="52">
        <v>4892.4141650000001</v>
      </c>
      <c r="W21" s="52">
        <v>2966.9229380000002</v>
      </c>
      <c r="X21" s="52">
        <v>2748.579072</v>
      </c>
      <c r="Y21" s="52">
        <v>5340.3285800000003</v>
      </c>
      <c r="Z21" s="52">
        <v>4666.6778450000002</v>
      </c>
      <c r="AA21" s="52">
        <v>3496.9167339999999</v>
      </c>
      <c r="AB21" s="52">
        <v>2002.124229</v>
      </c>
      <c r="AC21" s="52">
        <v>3832.5569449999998</v>
      </c>
      <c r="AD21" s="52">
        <v>3644.4474369999998</v>
      </c>
      <c r="AE21" s="51"/>
      <c r="AF21" s="52">
        <v>2371.2049379999999</v>
      </c>
      <c r="AG21" s="52">
        <v>7257.1899080000003</v>
      </c>
      <c r="AH21" s="52">
        <v>3913.3089070000001</v>
      </c>
      <c r="AI21" s="52">
        <v>6529.9907750000002</v>
      </c>
      <c r="AJ21" s="52">
        <v>2442.1285750000002</v>
      </c>
      <c r="AK21" s="52">
        <v>2873.138833</v>
      </c>
      <c r="AL21" s="52">
        <v>2035.2336680000001</v>
      </c>
      <c r="AM21" s="52">
        <v>4628.4736650000004</v>
      </c>
      <c r="AN21" s="52">
        <v>5625.9578659999997</v>
      </c>
      <c r="AO21" s="52">
        <v>2438.7413369999999</v>
      </c>
      <c r="AP21" s="52">
        <v>2214.5848940000001</v>
      </c>
      <c r="AQ21" s="52">
        <v>2810.3136559999998</v>
      </c>
      <c r="AR21" s="52">
        <v>2724.227832</v>
      </c>
      <c r="AS21" s="51"/>
      <c r="AT21" s="55">
        <f t="shared" si="3"/>
        <v>-0.12199853895547164</v>
      </c>
      <c r="AU21" s="55">
        <f t="shared" si="4"/>
        <v>0.64400253228153481</v>
      </c>
      <c r="AV21" s="55">
        <f t="shared" si="5"/>
        <v>0.38739091700332273</v>
      </c>
      <c r="AW21" s="55">
        <f t="shared" si="6"/>
        <v>0.31765470955048936</v>
      </c>
      <c r="AX21" s="55">
        <f t="shared" si="7"/>
        <v>1.0033401251201526</v>
      </c>
      <c r="AY21" s="55">
        <f t="shared" si="8"/>
        <v>3.2641689264307105E-2</v>
      </c>
      <c r="AZ21" s="55">
        <f t="shared" si="9"/>
        <v>0.35049803627757203</v>
      </c>
      <c r="BA21" s="55">
        <f t="shared" si="10"/>
        <v>0.15379906347592875</v>
      </c>
      <c r="BB21" s="55">
        <f t="shared" si="11"/>
        <v>-0.17050963477656444</v>
      </c>
      <c r="BC21" s="55">
        <f t="shared" si="12"/>
        <v>0.43390226792223352</v>
      </c>
      <c r="BD21" s="55">
        <f t="shared" si="13"/>
        <v>-9.5937015363746991E-2</v>
      </c>
      <c r="BE21" s="55">
        <f t="shared" si="14"/>
        <v>0.36374704539385405</v>
      </c>
      <c r="BF21" s="55">
        <f t="shared" si="15"/>
        <v>0.33779098583117317</v>
      </c>
      <c r="BG21" s="51"/>
      <c r="BH21" s="52">
        <v>5429.2892330000004</v>
      </c>
      <c r="BI21" s="52">
        <v>3544.7615224160668</v>
      </c>
      <c r="BJ21" s="52">
        <v>2086.624169432615</v>
      </c>
      <c r="BK21" s="52">
        <v>2704.105202550526</v>
      </c>
      <c r="BL21" s="52" t="s">
        <v>184</v>
      </c>
      <c r="BM21" s="52">
        <v>2861.7532294747434</v>
      </c>
      <c r="BN21" s="52">
        <v>4897.0629038185934</v>
      </c>
      <c r="BO21" s="52">
        <v>3524.7314232637341</v>
      </c>
      <c r="BP21" s="52">
        <v>15662.877384841011</v>
      </c>
      <c r="BQ21" s="52">
        <v>7943.720066718427</v>
      </c>
      <c r="BR21" s="52">
        <v>3460.6376597586509</v>
      </c>
      <c r="BS21" s="52">
        <v>4468.1847463927252</v>
      </c>
      <c r="BT21" s="52">
        <v>9376.734223915797</v>
      </c>
      <c r="BU21" s="52">
        <v>3917.0413008598712</v>
      </c>
      <c r="BV21" s="52">
        <v>10348.082003154246</v>
      </c>
      <c r="BW21" s="52" t="s">
        <v>184</v>
      </c>
      <c r="BX21" s="52">
        <v>3122.3390256368025</v>
      </c>
      <c r="BY21" s="52" t="s">
        <v>184</v>
      </c>
      <c r="BZ21" s="52" t="s">
        <v>184</v>
      </c>
      <c r="CA21" s="52">
        <v>5576.4742492046535</v>
      </c>
      <c r="CB21" s="52" t="s">
        <v>184</v>
      </c>
      <c r="CC21" s="52">
        <v>2955.2811296822815</v>
      </c>
      <c r="CD21" s="52" t="s">
        <v>184</v>
      </c>
      <c r="CE21" s="52"/>
      <c r="CF21" s="52">
        <v>3913.3089070000001</v>
      </c>
      <c r="CG21" s="52">
        <v>4177.1996575287531</v>
      </c>
      <c r="CH21" s="52">
        <v>2713.4032892656955</v>
      </c>
      <c r="CI21" s="52">
        <v>2473.2137216240858</v>
      </c>
      <c r="CJ21" s="52">
        <v>2702.6034066076668</v>
      </c>
      <c r="CK21" s="52">
        <v>2259.6476187962239</v>
      </c>
      <c r="CL21" s="52">
        <v>4195.4379981679094</v>
      </c>
      <c r="CM21" s="52">
        <v>3349.6083152343685</v>
      </c>
      <c r="CN21" s="52">
        <v>4912.8807094421991</v>
      </c>
      <c r="CO21" s="52">
        <v>5800.17360576185</v>
      </c>
      <c r="CP21" s="52">
        <v>3748.1239318355897</v>
      </c>
      <c r="CQ21" s="52">
        <v>3828.4258331410342</v>
      </c>
      <c r="CR21" s="52">
        <v>4417.0358362262368</v>
      </c>
      <c r="CS21" s="52">
        <v>2953.2384561412018</v>
      </c>
      <c r="CT21" s="52">
        <v>3600.9316190850127</v>
      </c>
      <c r="CU21" s="52">
        <v>3014.8121263296512</v>
      </c>
      <c r="CV21" s="52">
        <v>3452.0395700978083</v>
      </c>
      <c r="CW21" s="52">
        <v>4339.740234711433</v>
      </c>
      <c r="CX21" s="52">
        <v>3611.9989940766704</v>
      </c>
      <c r="CY21" s="52">
        <v>5356.6252529472231</v>
      </c>
      <c r="CZ21" s="52">
        <v>3047.0466998683592</v>
      </c>
      <c r="DA21" s="52">
        <v>2759.5043846190965</v>
      </c>
      <c r="DB21" s="52">
        <v>2663.3324636554794</v>
      </c>
      <c r="DC21" s="51"/>
      <c r="DD21" s="55">
        <f t="shared" si="33"/>
        <v>1.3873909170033227</v>
      </c>
      <c r="DE21" s="55">
        <f t="shared" si="16"/>
        <v>-0.15140241955464462</v>
      </c>
      <c r="DF21" s="55">
        <f t="shared" si="17"/>
        <v>-0.23099372006831331</v>
      </c>
      <c r="DG21" s="55">
        <f t="shared" si="18"/>
        <v>9.3356865566321057E-2</v>
      </c>
      <c r="DH21" s="55">
        <f t="shared" si="19"/>
        <v>0.26645995847763104</v>
      </c>
      <c r="DI21" s="55">
        <f t="shared" si="20"/>
        <v>0.16723519831709432</v>
      </c>
      <c r="DJ21" s="55">
        <f t="shared" si="21"/>
        <v>5.2281667451351765E-2</v>
      </c>
      <c r="DK21" s="55">
        <f t="shared" si="22"/>
        <v>2.1881249130959155</v>
      </c>
      <c r="DL21" s="55">
        <f t="shared" si="23"/>
        <v>0.36956591416974027</v>
      </c>
      <c r="DM21" s="55">
        <f t="shared" si="24"/>
        <v>-7.670137842431124E-2</v>
      </c>
      <c r="DN21" s="55">
        <f t="shared" si="25"/>
        <v>0.16710756356139211</v>
      </c>
      <c r="DO21" s="55">
        <f t="shared" si="26"/>
        <v>1.1228567237360148</v>
      </c>
      <c r="DP21" s="55">
        <f t="shared" si="27"/>
        <v>0.32635456263765628</v>
      </c>
      <c r="DQ21" s="55">
        <f t="shared" si="28"/>
        <v>1.8737235520689133</v>
      </c>
      <c r="DR21" s="55">
        <f t="shared" si="29"/>
        <v>-9.5508912272307511E-2</v>
      </c>
      <c r="DS21" s="55">
        <f t="shared" si="30"/>
        <v>7.0946343174667081E-2</v>
      </c>
    </row>
    <row r="22" spans="1:123" s="50" customFormat="1" ht="11.25" x14ac:dyDescent="0.2">
      <c r="A22" s="51">
        <v>2010</v>
      </c>
      <c r="B22" s="52">
        <v>4073.03</v>
      </c>
      <c r="C22" s="52">
        <v>4099.8844319999998</v>
      </c>
      <c r="D22" s="52">
        <v>6285.2392060000002</v>
      </c>
      <c r="E22" s="53">
        <f t="shared" si="0"/>
        <v>6.5932320655628374E-3</v>
      </c>
      <c r="F22" s="53">
        <f t="shared" si="31"/>
        <v>1.5431359960520792</v>
      </c>
      <c r="G22" s="101">
        <v>4275.3119867771829</v>
      </c>
      <c r="H22" s="53">
        <v>2.5388624997225677</v>
      </c>
      <c r="I22" s="53"/>
      <c r="J22" s="54">
        <v>2208.7249999999999</v>
      </c>
      <c r="K22" s="54">
        <v>2787.9750000000004</v>
      </c>
      <c r="L22" s="54">
        <v>2599.15</v>
      </c>
      <c r="M22" s="54">
        <v>3229.2750000000001</v>
      </c>
      <c r="N22" s="53">
        <f t="shared" si="1"/>
        <v>0.17676487566356158</v>
      </c>
      <c r="O22" s="53">
        <f t="shared" si="2"/>
        <v>0.15828692868479788</v>
      </c>
      <c r="P22" s="53"/>
      <c r="Q22" s="53">
        <f t="shared" si="32"/>
        <v>1.0540562726197695</v>
      </c>
      <c r="R22" s="52">
        <v>2734.59103</v>
      </c>
      <c r="S22" s="52">
        <v>15907.501528999999</v>
      </c>
      <c r="T22" s="52">
        <v>6624.9958100000003</v>
      </c>
      <c r="U22" s="52">
        <v>11010.930039000001</v>
      </c>
      <c r="V22" s="52">
        <v>5975.1785209999998</v>
      </c>
      <c r="W22" s="52">
        <v>3761.5868949999999</v>
      </c>
      <c r="X22" s="52">
        <v>3487.2117459999999</v>
      </c>
      <c r="Y22" s="52">
        <v>6891.6030010000004</v>
      </c>
      <c r="Z22" s="52">
        <v>5871.0729849999998</v>
      </c>
      <c r="AA22" s="52">
        <v>4625.6738379999997</v>
      </c>
      <c r="AB22" s="52">
        <v>2323.1218269999999</v>
      </c>
      <c r="AC22" s="52">
        <v>4841.1413659999998</v>
      </c>
      <c r="AD22" s="52">
        <v>4570.398717</v>
      </c>
      <c r="AE22" s="51"/>
      <c r="AF22" s="52">
        <v>3016.6134299999999</v>
      </c>
      <c r="AG22" s="52">
        <v>8676.1167519999999</v>
      </c>
      <c r="AH22" s="52">
        <v>5141.149934</v>
      </c>
      <c r="AI22" s="52">
        <v>8223.7495920000001</v>
      </c>
      <c r="AJ22" s="52">
        <v>3062.1373530000001</v>
      </c>
      <c r="AK22" s="52">
        <v>3630.6479159999999</v>
      </c>
      <c r="AL22" s="52">
        <v>2526.859512</v>
      </c>
      <c r="AM22" s="52">
        <v>5819.8175760000004</v>
      </c>
      <c r="AN22" s="52">
        <v>6979.5806620000003</v>
      </c>
      <c r="AO22" s="52">
        <v>3086.9871889999999</v>
      </c>
      <c r="AP22" s="52">
        <v>2576.8117710000001</v>
      </c>
      <c r="AQ22" s="52">
        <v>3384.1715840000002</v>
      </c>
      <c r="AR22" s="52">
        <v>3407.1096499999999</v>
      </c>
      <c r="AS22" s="51"/>
      <c r="AT22" s="55">
        <f t="shared" si="3"/>
        <v>-9.3489738259237232E-2</v>
      </c>
      <c r="AU22" s="55">
        <f t="shared" si="4"/>
        <v>0.83348172733303016</v>
      </c>
      <c r="AV22" s="55">
        <f t="shared" si="5"/>
        <v>0.28862139697324762</v>
      </c>
      <c r="AW22" s="55">
        <f t="shared" si="6"/>
        <v>0.33891844782231062</v>
      </c>
      <c r="AX22" s="55">
        <f t="shared" si="7"/>
        <v>0.95130976575759107</v>
      </c>
      <c r="AY22" s="55">
        <f t="shared" si="8"/>
        <v>3.6064906878731318E-2</v>
      </c>
      <c r="AZ22" s="55">
        <f t="shared" si="9"/>
        <v>0.38005762862529879</v>
      </c>
      <c r="BA22" s="55">
        <f t="shared" si="10"/>
        <v>0.18416134371975379</v>
      </c>
      <c r="BB22" s="55">
        <f t="shared" si="11"/>
        <v>-0.15882152964220597</v>
      </c>
      <c r="BC22" s="55">
        <f t="shared" si="12"/>
        <v>0.49844283594142236</v>
      </c>
      <c r="BD22" s="55">
        <f t="shared" si="13"/>
        <v>-9.8451096372300873E-2</v>
      </c>
      <c r="BE22" s="55">
        <f t="shared" si="14"/>
        <v>0.43052479634555074</v>
      </c>
      <c r="BF22" s="55">
        <f t="shared" si="15"/>
        <v>0.34142988823385845</v>
      </c>
      <c r="BG22" s="51"/>
      <c r="BH22" s="52">
        <v>6624.9958100000003</v>
      </c>
      <c r="BI22" s="52">
        <v>4374.3308956054507</v>
      </c>
      <c r="BJ22" s="52">
        <v>2942.8794704123115</v>
      </c>
      <c r="BK22" s="52">
        <v>3506.4589031660294</v>
      </c>
      <c r="BL22" s="52" t="s">
        <v>184</v>
      </c>
      <c r="BM22" s="52">
        <v>3740.5774727704807</v>
      </c>
      <c r="BN22" s="52">
        <v>6524.2964089501138</v>
      </c>
      <c r="BO22" s="52">
        <v>4405.5385478959861</v>
      </c>
      <c r="BP22" s="52">
        <v>15573.446880065494</v>
      </c>
      <c r="BQ22" s="52">
        <v>10543.535969324848</v>
      </c>
      <c r="BR22" s="52">
        <v>4463.4542889611475</v>
      </c>
      <c r="BS22" s="52">
        <v>5549.5629130382667</v>
      </c>
      <c r="BT22" s="52">
        <v>12196.514403654386</v>
      </c>
      <c r="BU22" s="52">
        <v>4303.6330873308516</v>
      </c>
      <c r="BV22" s="52">
        <v>12939.218626046348</v>
      </c>
      <c r="BW22" s="52" t="s">
        <v>184</v>
      </c>
      <c r="BX22" s="52">
        <v>4571.3427103174599</v>
      </c>
      <c r="BY22" s="52" t="s">
        <v>184</v>
      </c>
      <c r="BZ22" s="52" t="s">
        <v>184</v>
      </c>
      <c r="CA22" s="52">
        <v>7592.0322040278579</v>
      </c>
      <c r="CB22" s="52" t="s">
        <v>184</v>
      </c>
      <c r="CC22" s="52">
        <v>3779.0674918170935</v>
      </c>
      <c r="CD22" s="52" t="s">
        <v>184</v>
      </c>
      <c r="CE22" s="52"/>
      <c r="CF22" s="52">
        <v>5141.149934</v>
      </c>
      <c r="CG22" s="52">
        <v>5326.9306515749868</v>
      </c>
      <c r="CH22" s="52">
        <v>3521.711322035781</v>
      </c>
      <c r="CI22" s="52">
        <v>3580.6728975046112</v>
      </c>
      <c r="CJ22" s="52">
        <v>3607.5850530486055</v>
      </c>
      <c r="CK22" s="52">
        <v>2922.9038886981234</v>
      </c>
      <c r="CL22" s="52">
        <v>5539.2948187816137</v>
      </c>
      <c r="CM22" s="52">
        <v>4300.1004793532629</v>
      </c>
      <c r="CN22" s="52">
        <v>6468.7292814440225</v>
      </c>
      <c r="CO22" s="52">
        <v>7346.382908240641</v>
      </c>
      <c r="CP22" s="52">
        <v>4769.2915632223039</v>
      </c>
      <c r="CQ22" s="52">
        <v>5107.0929275962217</v>
      </c>
      <c r="CR22" s="52">
        <v>5691.8903877054663</v>
      </c>
      <c r="CS22" s="52">
        <v>3882.9126814463739</v>
      </c>
      <c r="CT22" s="52">
        <v>4715.5272457274177</v>
      </c>
      <c r="CU22" s="52">
        <v>3816.8983872634512</v>
      </c>
      <c r="CV22" s="52">
        <v>4529.5539411290338</v>
      </c>
      <c r="CW22" s="52">
        <v>5276.6437827306645</v>
      </c>
      <c r="CX22" s="52">
        <v>4648.1539730615868</v>
      </c>
      <c r="CY22" s="52">
        <v>7704.9239395183613</v>
      </c>
      <c r="CZ22" s="52">
        <v>4089.154741555551</v>
      </c>
      <c r="DA22" s="52">
        <v>3619.3681131323506</v>
      </c>
      <c r="DB22" s="52">
        <v>3427.906512660406</v>
      </c>
      <c r="DC22" s="51"/>
      <c r="DD22" s="55">
        <f t="shared" si="33"/>
        <v>1.2886213969732476</v>
      </c>
      <c r="DE22" s="55">
        <f t="shared" si="16"/>
        <v>-0.17882713672795525</v>
      </c>
      <c r="DF22" s="55">
        <f t="shared" si="17"/>
        <v>-0.16436095940108641</v>
      </c>
      <c r="DG22" s="55">
        <f t="shared" si="18"/>
        <v>-2.0726270302518279E-2</v>
      </c>
      <c r="DH22" s="55">
        <f t="shared" si="19"/>
        <v>0.27974699655162216</v>
      </c>
      <c r="DI22" s="55">
        <f t="shared" si="20"/>
        <v>0.17782075560028687</v>
      </c>
      <c r="DJ22" s="55">
        <f t="shared" si="21"/>
        <v>2.45199080926084E-2</v>
      </c>
      <c r="DK22" s="55">
        <f t="shared" si="22"/>
        <v>1.4074970836604579</v>
      </c>
      <c r="DL22" s="55">
        <f t="shared" si="23"/>
        <v>0.43520098271734131</v>
      </c>
      <c r="DM22" s="55">
        <f t="shared" si="24"/>
        <v>-6.4126352982815327E-2</v>
      </c>
      <c r="DN22" s="55">
        <f t="shared" si="25"/>
        <v>8.6638326679186584E-2</v>
      </c>
      <c r="DO22" s="55">
        <f t="shared" si="26"/>
        <v>1.1427879971123418</v>
      </c>
      <c r="DP22" s="55">
        <f t="shared" si="27"/>
        <v>0.10835175560212718</v>
      </c>
      <c r="DQ22" s="55">
        <f t="shared" si="28"/>
        <v>1.7439601028220424</v>
      </c>
      <c r="DR22" s="55">
        <f t="shared" si="29"/>
        <v>9.225802304500208E-3</v>
      </c>
      <c r="DS22" s="55">
        <f t="shared" si="30"/>
        <v>4.4123552424882417E-2</v>
      </c>
    </row>
    <row r="23" spans="1:123" s="50" customFormat="1" ht="11.25" x14ac:dyDescent="0.2">
      <c r="A23" s="51">
        <v>2011</v>
      </c>
      <c r="B23" s="52">
        <v>5378.91</v>
      </c>
      <c r="C23" s="52">
        <v>5398.4399560000002</v>
      </c>
      <c r="D23" s="52">
        <v>8494.0869729999995</v>
      </c>
      <c r="E23" s="53">
        <f t="shared" si="0"/>
        <v>3.630838961797167E-3</v>
      </c>
      <c r="F23" s="53">
        <f t="shared" si="31"/>
        <v>1.5791465135129608</v>
      </c>
      <c r="G23" s="101">
        <v>5922.1987355396113</v>
      </c>
      <c r="H23" s="53">
        <v>2.5787618380801711</v>
      </c>
      <c r="I23" s="53"/>
      <c r="J23" s="54">
        <v>2847.1000000000004</v>
      </c>
      <c r="K23" s="54">
        <v>3625.95</v>
      </c>
      <c r="L23" s="54">
        <v>3271.95</v>
      </c>
      <c r="M23" s="54">
        <v>4073.1499999999996</v>
      </c>
      <c r="N23" s="53">
        <f t="shared" si="1"/>
        <v>0.14922201538407487</v>
      </c>
      <c r="O23" s="53">
        <f t="shared" si="2"/>
        <v>0.12333319543843668</v>
      </c>
      <c r="P23" s="53"/>
      <c r="Q23" s="53">
        <f t="shared" si="32"/>
        <v>1.0199238289574788</v>
      </c>
      <c r="R23" s="52">
        <v>3242.987635</v>
      </c>
      <c r="S23" s="52">
        <v>21852.176855000002</v>
      </c>
      <c r="T23" s="52">
        <v>8663.3217089999998</v>
      </c>
      <c r="U23" s="52">
        <v>15230.151915</v>
      </c>
      <c r="V23" s="52">
        <v>8256.4529029999994</v>
      </c>
      <c r="W23" s="52">
        <v>5135.5769250000003</v>
      </c>
      <c r="X23" s="52">
        <v>4571.2767860000004</v>
      </c>
      <c r="Y23" s="52">
        <v>9433.4254409999994</v>
      </c>
      <c r="Z23" s="52">
        <v>7577.1134709999997</v>
      </c>
      <c r="AA23" s="52">
        <v>6357.4867979999999</v>
      </c>
      <c r="AB23" s="52">
        <v>3064.366293</v>
      </c>
      <c r="AC23" s="52">
        <v>6157.8102399999998</v>
      </c>
      <c r="AD23" s="52">
        <v>6166.1938620000001</v>
      </c>
      <c r="AE23" s="51"/>
      <c r="AF23" s="52">
        <v>3790.652204</v>
      </c>
      <c r="AG23" s="52">
        <v>11047.726416</v>
      </c>
      <c r="AH23" s="52">
        <v>6656.573359</v>
      </c>
      <c r="AI23" s="52">
        <v>11371.371265</v>
      </c>
      <c r="AJ23" s="52">
        <v>4061.4276679999998</v>
      </c>
      <c r="AK23" s="52">
        <v>4968.5688440000004</v>
      </c>
      <c r="AL23" s="52">
        <v>3288.5043519999999</v>
      </c>
      <c r="AM23" s="52">
        <v>7854.7674049999996</v>
      </c>
      <c r="AN23" s="52">
        <v>8914.7436560000006</v>
      </c>
      <c r="AO23" s="52">
        <v>4079.222491</v>
      </c>
      <c r="AP23" s="52">
        <v>3302.084683</v>
      </c>
      <c r="AQ23" s="52">
        <v>4484.4441669999997</v>
      </c>
      <c r="AR23" s="52">
        <v>4487.353478</v>
      </c>
      <c r="AS23" s="51"/>
      <c r="AT23" s="55">
        <f t="shared" si="3"/>
        <v>-0.14447766229307168</v>
      </c>
      <c r="AU23" s="55">
        <f t="shared" si="4"/>
        <v>0.97797954367808471</v>
      </c>
      <c r="AV23" s="55">
        <f t="shared" si="5"/>
        <v>0.30146867491316409</v>
      </c>
      <c r="AW23" s="55">
        <f t="shared" si="6"/>
        <v>0.33934171702554128</v>
      </c>
      <c r="AX23" s="55">
        <f t="shared" si="7"/>
        <v>1.0328942376722883</v>
      </c>
      <c r="AY23" s="55">
        <f t="shared" si="8"/>
        <v>3.3612914753446077E-2</v>
      </c>
      <c r="AZ23" s="55">
        <f t="shared" si="9"/>
        <v>0.3900777668789901</v>
      </c>
      <c r="BA23" s="55">
        <f t="shared" si="10"/>
        <v>0.20098087627586469</v>
      </c>
      <c r="BB23" s="55">
        <f t="shared" si="11"/>
        <v>-0.15004696002668783</v>
      </c>
      <c r="BC23" s="55">
        <f t="shared" si="12"/>
        <v>0.55850454639984481</v>
      </c>
      <c r="BD23" s="55">
        <f t="shared" si="13"/>
        <v>-7.1990397830751229E-2</v>
      </c>
      <c r="BE23" s="55">
        <f t="shared" si="14"/>
        <v>0.37314904828427098</v>
      </c>
      <c r="BF23" s="55">
        <f t="shared" si="15"/>
        <v>0.37412706447815958</v>
      </c>
      <c r="BG23" s="51"/>
      <c r="BH23" s="52">
        <v>8663.3217089999998</v>
      </c>
      <c r="BI23" s="52">
        <v>5377.4744906082769</v>
      </c>
      <c r="BJ23" s="52">
        <v>4204.9637308889487</v>
      </c>
      <c r="BK23" s="52">
        <v>4911.7540232076135</v>
      </c>
      <c r="BL23" s="52" t="s">
        <v>184</v>
      </c>
      <c r="BM23" s="52">
        <v>4863.5970631210339</v>
      </c>
      <c r="BN23" s="52">
        <v>8516.059590987772</v>
      </c>
      <c r="BO23" s="52">
        <v>5841.2070319591076</v>
      </c>
      <c r="BP23" s="52">
        <v>18807.28750505819</v>
      </c>
      <c r="BQ23" s="52">
        <v>14003.715903542159</v>
      </c>
      <c r="BR23" s="52">
        <v>5564.1557959190977</v>
      </c>
      <c r="BS23" s="52">
        <v>7398.4973977121163</v>
      </c>
      <c r="BT23" s="52">
        <v>14976.045524726922</v>
      </c>
      <c r="BU23" s="52">
        <v>5895.8530320162563</v>
      </c>
      <c r="BV23" s="52">
        <v>18084.105890073115</v>
      </c>
      <c r="BW23" s="52" t="s">
        <v>184</v>
      </c>
      <c r="BX23" s="52">
        <v>6042.0347013714845</v>
      </c>
      <c r="BY23" s="52" t="s">
        <v>184</v>
      </c>
      <c r="BZ23" s="52" t="s">
        <v>184</v>
      </c>
      <c r="CA23" s="52">
        <v>5120.0598055555556</v>
      </c>
      <c r="CB23" s="52" t="s">
        <v>184</v>
      </c>
      <c r="CC23" s="52">
        <v>4913.3545504812473</v>
      </c>
      <c r="CD23" s="52" t="s">
        <v>184</v>
      </c>
      <c r="CE23" s="52"/>
      <c r="CF23" s="52">
        <v>6656.573359</v>
      </c>
      <c r="CG23" s="52">
        <v>6942.0771706643272</v>
      </c>
      <c r="CH23" s="52">
        <v>4631.0630463753014</v>
      </c>
      <c r="CI23" s="52">
        <v>4769.856425617475</v>
      </c>
      <c r="CJ23" s="52">
        <v>4626.4338148918978</v>
      </c>
      <c r="CK23" s="52">
        <v>3822.7444455851751</v>
      </c>
      <c r="CL23" s="52">
        <v>7145.606056981258</v>
      </c>
      <c r="CM23" s="52">
        <v>5625.4593889959551</v>
      </c>
      <c r="CN23" s="52">
        <v>8701.4777416044089</v>
      </c>
      <c r="CO23" s="52">
        <v>9443.7993347715983</v>
      </c>
      <c r="CP23" s="52">
        <v>6207.3734334945593</v>
      </c>
      <c r="CQ23" s="52">
        <v>6753.0842158638106</v>
      </c>
      <c r="CR23" s="52">
        <v>7285.2026663630577</v>
      </c>
      <c r="CS23" s="52">
        <v>5023.1556728359174</v>
      </c>
      <c r="CT23" s="52">
        <v>6072.6070769390244</v>
      </c>
      <c r="CU23" s="52">
        <v>5200.4108093446812</v>
      </c>
      <c r="CV23" s="52">
        <v>5809.7564961058051</v>
      </c>
      <c r="CW23" s="52">
        <v>6710.0357824841822</v>
      </c>
      <c r="CX23" s="52">
        <v>5835.8292030612283</v>
      </c>
      <c r="CY23" s="52">
        <v>9728.7001938304675</v>
      </c>
      <c r="CZ23" s="52">
        <v>5354.8665369165237</v>
      </c>
      <c r="DA23" s="52">
        <v>4740.8688496322529</v>
      </c>
      <c r="DB23" s="52">
        <v>4593.7483685009229</v>
      </c>
      <c r="DC23" s="51"/>
      <c r="DD23" s="55">
        <f t="shared" si="33"/>
        <v>1.3014686749131641</v>
      </c>
      <c r="DE23" s="55">
        <f t="shared" si="16"/>
        <v>-0.22537961500452819</v>
      </c>
      <c r="DF23" s="55">
        <f t="shared" si="17"/>
        <v>-9.2008964511907765E-2</v>
      </c>
      <c r="DG23" s="55">
        <f t="shared" si="18"/>
        <v>2.9748819446230979E-2</v>
      </c>
      <c r="DH23" s="55">
        <f t="shared" si="19"/>
        <v>0.27227889082094481</v>
      </c>
      <c r="DI23" s="55">
        <f t="shared" si="20"/>
        <v>0.19178968488860093</v>
      </c>
      <c r="DJ23" s="55">
        <f t="shared" si="21"/>
        <v>3.8352004351001057E-2</v>
      </c>
      <c r="DK23" s="55">
        <f t="shared" si="22"/>
        <v>1.1613900608094223</v>
      </c>
      <c r="DL23" s="55">
        <f t="shared" si="23"/>
        <v>0.4828476767799561</v>
      </c>
      <c r="DM23" s="55">
        <f t="shared" si="24"/>
        <v>-0.1036215469339582</v>
      </c>
      <c r="DN23" s="55">
        <f t="shared" si="25"/>
        <v>9.5573098338112228E-2</v>
      </c>
      <c r="DO23" s="55">
        <f t="shared" si="26"/>
        <v>1.0556800147611147</v>
      </c>
      <c r="DP23" s="55">
        <f t="shared" si="27"/>
        <v>0.17373488221750466</v>
      </c>
      <c r="DQ23" s="55">
        <f t="shared" si="28"/>
        <v>1.9779805709393337</v>
      </c>
      <c r="DR23" s="55">
        <f t="shared" si="29"/>
        <v>3.9980712689313691E-2</v>
      </c>
      <c r="DS23" s="55">
        <f t="shared" si="30"/>
        <v>3.63827193537265E-2</v>
      </c>
    </row>
    <row r="24" spans="1:123" s="50" customFormat="1" ht="11.25" x14ac:dyDescent="0.2">
      <c r="A24" s="51">
        <v>2012</v>
      </c>
      <c r="B24" s="52">
        <v>6973.26</v>
      </c>
      <c r="C24" s="52">
        <v>6939.6857030000001</v>
      </c>
      <c r="D24" s="52">
        <v>10740.567951999999</v>
      </c>
      <c r="E24" s="53">
        <f t="shared" si="0"/>
        <v>-4.8147203746884415E-3</v>
      </c>
      <c r="F24" s="53">
        <f t="shared" si="31"/>
        <v>1.5402506076067721</v>
      </c>
      <c r="G24" s="101">
        <v>7263.9082051530922</v>
      </c>
      <c r="H24" s="53">
        <v>2.387011770189035</v>
      </c>
      <c r="I24" s="53"/>
      <c r="J24" s="54">
        <v>3535.7</v>
      </c>
      <c r="K24" s="54">
        <v>4538.8</v>
      </c>
      <c r="L24" s="54">
        <v>4470.2</v>
      </c>
      <c r="M24" s="54">
        <v>5489.1500000000005</v>
      </c>
      <c r="N24" s="53">
        <f t="shared" si="1"/>
        <v>0.26430409819837664</v>
      </c>
      <c r="O24" s="53">
        <f t="shared" si="2"/>
        <v>0.20938353749889838</v>
      </c>
      <c r="P24" s="53"/>
      <c r="Q24" s="53">
        <f t="shared" si="32"/>
        <v>1.0736725689494526</v>
      </c>
      <c r="R24" s="52">
        <v>4082.682147</v>
      </c>
      <c r="S24" s="52">
        <v>25529.238408000001</v>
      </c>
      <c r="T24" s="52">
        <v>11531.853185</v>
      </c>
      <c r="U24" s="52">
        <v>19012.475903999999</v>
      </c>
      <c r="V24" s="52">
        <v>10424.596895999999</v>
      </c>
      <c r="W24" s="52">
        <v>7026.3525799999998</v>
      </c>
      <c r="X24" s="52">
        <v>5903.9643889999998</v>
      </c>
      <c r="Y24" s="52">
        <v>12029.921770000001</v>
      </c>
      <c r="Z24" s="52">
        <v>9966.5733970000001</v>
      </c>
      <c r="AA24" s="52">
        <v>8069.0081730000002</v>
      </c>
      <c r="AB24" s="52">
        <v>4007.3008580000001</v>
      </c>
      <c r="AC24" s="52">
        <v>7944.5439990000004</v>
      </c>
      <c r="AD24" s="52">
        <v>7955.6931539999996</v>
      </c>
      <c r="AE24" s="51"/>
      <c r="AF24" s="52">
        <v>5007.59699</v>
      </c>
      <c r="AG24" s="52">
        <v>14017.649611999999</v>
      </c>
      <c r="AH24" s="52">
        <v>8577.0598869999994</v>
      </c>
      <c r="AI24" s="52">
        <v>14473.556183999999</v>
      </c>
      <c r="AJ24" s="52">
        <v>5165.5610999999999</v>
      </c>
      <c r="AK24" s="52">
        <v>6547.0127929999999</v>
      </c>
      <c r="AL24" s="52">
        <v>4210.5363459999999</v>
      </c>
      <c r="AM24" s="52">
        <v>9808.0599739999998</v>
      </c>
      <c r="AN24" s="52">
        <v>11072.088243</v>
      </c>
      <c r="AO24" s="52">
        <v>5281.2128439999997</v>
      </c>
      <c r="AP24" s="52">
        <v>3962.9788090000002</v>
      </c>
      <c r="AQ24" s="52">
        <v>5930.5126149999996</v>
      </c>
      <c r="AR24" s="52">
        <v>5807.52754</v>
      </c>
      <c r="AS24" s="51"/>
      <c r="AT24" s="55">
        <f t="shared" si="3"/>
        <v>-0.18470233224579047</v>
      </c>
      <c r="AU24" s="55">
        <f t="shared" si="4"/>
        <v>0.82122104023383136</v>
      </c>
      <c r="AV24" s="55">
        <f t="shared" si="5"/>
        <v>0.34449955310193126</v>
      </c>
      <c r="AW24" s="55">
        <f t="shared" si="6"/>
        <v>0.31360086369220119</v>
      </c>
      <c r="AX24" s="55">
        <f t="shared" si="7"/>
        <v>1.0180957487851607</v>
      </c>
      <c r="AY24" s="55">
        <f t="shared" si="8"/>
        <v>7.3215037476710876E-2</v>
      </c>
      <c r="AZ24" s="55">
        <f t="shared" si="9"/>
        <v>0.40218820212981954</v>
      </c>
      <c r="BA24" s="55">
        <f t="shared" si="10"/>
        <v>0.22653427914285729</v>
      </c>
      <c r="BB24" s="55">
        <f t="shared" si="11"/>
        <v>-9.9847004624347035E-2</v>
      </c>
      <c r="BC24" s="55">
        <f t="shared" si="12"/>
        <v>0.52787028497956157</v>
      </c>
      <c r="BD24" s="55">
        <f t="shared" si="13"/>
        <v>1.1184023719567726E-2</v>
      </c>
      <c r="BE24" s="55">
        <f t="shared" si="14"/>
        <v>0.3396049405418895</v>
      </c>
      <c r="BF24" s="55">
        <f t="shared" si="15"/>
        <v>0.36989331504745637</v>
      </c>
      <c r="BG24" s="51"/>
      <c r="BH24" s="52">
        <v>11531.853185</v>
      </c>
      <c r="BI24" s="52">
        <v>6965.9056304838987</v>
      </c>
      <c r="BJ24" s="52">
        <v>5495.8919125821167</v>
      </c>
      <c r="BK24" s="52">
        <v>7183.0068707317359</v>
      </c>
      <c r="BL24" s="52" t="s">
        <v>184</v>
      </c>
      <c r="BM24" s="52">
        <v>6289.4889137153259</v>
      </c>
      <c r="BN24" s="52">
        <v>10294.822718308251</v>
      </c>
      <c r="BO24" s="52">
        <v>7553.2851040603337</v>
      </c>
      <c r="BP24" s="52">
        <v>25063.066857493945</v>
      </c>
      <c r="BQ24" s="52">
        <v>17321.568195011572</v>
      </c>
      <c r="BR24" s="52">
        <v>7603.136948778777</v>
      </c>
      <c r="BS24" s="52">
        <v>9914.1486024524111</v>
      </c>
      <c r="BT24" s="52">
        <v>15178.644419501798</v>
      </c>
      <c r="BU24" s="52">
        <v>7273.964958003392</v>
      </c>
      <c r="BV24" s="52">
        <v>24420.656549615625</v>
      </c>
      <c r="BW24" s="52" t="s">
        <v>184</v>
      </c>
      <c r="BX24" s="52">
        <v>6457.7283263279714</v>
      </c>
      <c r="BY24" s="52" t="s">
        <v>184</v>
      </c>
      <c r="BZ24" s="52">
        <v>15297.31825843254</v>
      </c>
      <c r="CA24" s="52">
        <v>5688.2847023809518</v>
      </c>
      <c r="CB24" s="52" t="s">
        <v>184</v>
      </c>
      <c r="CC24" s="52">
        <v>6328.7201494385008</v>
      </c>
      <c r="CD24" s="52" t="s">
        <v>184</v>
      </c>
      <c r="CE24" s="52"/>
      <c r="CF24" s="52">
        <v>8577.0598869999994</v>
      </c>
      <c r="CG24" s="52">
        <v>9186.8359378428413</v>
      </c>
      <c r="CH24" s="52">
        <v>6165.6383937247774</v>
      </c>
      <c r="CI24" s="52">
        <v>6028.5918388730706</v>
      </c>
      <c r="CJ24" s="52">
        <v>5851.8049362038828</v>
      </c>
      <c r="CK24" s="52">
        <v>4923.6656073528138</v>
      </c>
      <c r="CL24" s="52">
        <v>8958.2517817634071</v>
      </c>
      <c r="CM24" s="52">
        <v>7260.3028097342185</v>
      </c>
      <c r="CN24" s="52">
        <v>11212.513987770551</v>
      </c>
      <c r="CO24" s="52">
        <v>11934.250014035531</v>
      </c>
      <c r="CP24" s="52">
        <v>8174.7440189983645</v>
      </c>
      <c r="CQ24" s="52">
        <v>8714.0281038227313</v>
      </c>
      <c r="CR24" s="52">
        <v>9323.7185294695792</v>
      </c>
      <c r="CS24" s="52">
        <v>6313.5465459463885</v>
      </c>
      <c r="CT24" s="52">
        <v>7585.9182399101119</v>
      </c>
      <c r="CU24" s="52">
        <v>7455.7494125290987</v>
      </c>
      <c r="CV24" s="52">
        <v>7458.8626761419937</v>
      </c>
      <c r="CW24" s="52">
        <v>7709.8712571248261</v>
      </c>
      <c r="CX24" s="52">
        <v>7452.8504444492428</v>
      </c>
      <c r="CY24" s="52">
        <v>12534.79161924817</v>
      </c>
      <c r="CZ24" s="52">
        <v>6474.6338786143742</v>
      </c>
      <c r="DA24" s="52">
        <v>6231.1005552382658</v>
      </c>
      <c r="DB24" s="52">
        <v>5942.0489301457901</v>
      </c>
      <c r="DC24" s="51"/>
      <c r="DD24" s="55">
        <f t="shared" si="33"/>
        <v>1.3444995531019313</v>
      </c>
      <c r="DE24" s="55">
        <f t="shared" si="16"/>
        <v>-0.24175138452297629</v>
      </c>
      <c r="DF24" s="55">
        <f t="shared" si="17"/>
        <v>-0.10862565047997474</v>
      </c>
      <c r="DG24" s="55">
        <f t="shared" si="18"/>
        <v>0.19148999678745238</v>
      </c>
      <c r="DH24" s="55">
        <f t="shared" si="19"/>
        <v>0.2773996886228105</v>
      </c>
      <c r="DI24" s="55">
        <f t="shared" si="20"/>
        <v>0.14919997440412902</v>
      </c>
      <c r="DJ24" s="55">
        <f t="shared" si="21"/>
        <v>4.0354004785213782E-2</v>
      </c>
      <c r="DK24" s="55">
        <f t="shared" si="22"/>
        <v>1.2352763068862291</v>
      </c>
      <c r="DL24" s="55">
        <f t="shared" si="23"/>
        <v>0.45141656783125628</v>
      </c>
      <c r="DM24" s="55">
        <f t="shared" si="24"/>
        <v>-6.9923543647501973E-2</v>
      </c>
      <c r="DN24" s="55">
        <f t="shared" si="25"/>
        <v>0.13772281708653233</v>
      </c>
      <c r="DO24" s="55">
        <f t="shared" si="26"/>
        <v>0.62796038635513174</v>
      </c>
      <c r="DP24" s="55">
        <f t="shared" si="27"/>
        <v>0.15212027108181214</v>
      </c>
      <c r="DQ24" s="55">
        <f t="shared" si="28"/>
        <v>2.2192090367039063</v>
      </c>
      <c r="DR24" s="55">
        <f t="shared" si="29"/>
        <v>-0.13422077778912089</v>
      </c>
      <c r="DS24" s="55">
        <f t="shared" si="30"/>
        <v>1.566650920408752E-2</v>
      </c>
    </row>
    <row r="25" spans="1:123" s="50" customFormat="1" ht="11.25" x14ac:dyDescent="0.2">
      <c r="A25" s="51">
        <v>2013</v>
      </c>
      <c r="B25" s="52">
        <v>8834.9699999999993</v>
      </c>
      <c r="C25" s="52">
        <v>8756.83</v>
      </c>
      <c r="D25" s="52">
        <v>13990.87</v>
      </c>
      <c r="E25" s="53">
        <f t="shared" si="0"/>
        <v>-8.8443990188986632E-3</v>
      </c>
      <c r="F25" s="53">
        <f t="shared" si="31"/>
        <v>1.5835786652359887</v>
      </c>
      <c r="G25" s="101">
        <v>10632.510734312873</v>
      </c>
      <c r="H25" s="53">
        <v>2.3420388693417564</v>
      </c>
      <c r="I25" s="53"/>
      <c r="J25" s="54">
        <v>4515.2749999999996</v>
      </c>
      <c r="K25" s="54">
        <v>5697.0499999999993</v>
      </c>
      <c r="L25" s="54">
        <v>5348.7749999999996</v>
      </c>
      <c r="M25" s="54">
        <v>6503.7749999999996</v>
      </c>
      <c r="N25" s="53">
        <f t="shared" si="1"/>
        <v>0.18459562263649509</v>
      </c>
      <c r="O25" s="53">
        <f t="shared" si="2"/>
        <v>0.14160398802889218</v>
      </c>
      <c r="P25" s="53"/>
      <c r="Q25" s="53">
        <f t="shared" si="32"/>
        <v>1.088110719748463</v>
      </c>
      <c r="R25" s="52">
        <v>5338.2292052717448</v>
      </c>
      <c r="S25" s="52">
        <v>32642.68080383808</v>
      </c>
      <c r="T25" s="52">
        <v>15223.615625607179</v>
      </c>
      <c r="U25" s="52">
        <v>24759.357274639875</v>
      </c>
      <c r="V25" s="52">
        <v>12980.929925107632</v>
      </c>
      <c r="W25" s="52">
        <v>8859.8150734756782</v>
      </c>
      <c r="X25" s="52">
        <v>7503.6218006524614</v>
      </c>
      <c r="Y25" s="52">
        <v>15500.016344022508</v>
      </c>
      <c r="Z25" s="52">
        <v>12680.835615421698</v>
      </c>
      <c r="AA25" s="52">
        <v>10529.329453184022</v>
      </c>
      <c r="AB25" s="52">
        <v>5087.3257302665988</v>
      </c>
      <c r="AC25" s="52">
        <v>10128.601666319568</v>
      </c>
      <c r="AD25" s="52">
        <v>10435.693062772736</v>
      </c>
      <c r="AE25" s="51"/>
      <c r="AF25" s="52">
        <v>6080.587577702604</v>
      </c>
      <c r="AG25" s="52">
        <v>18385.294475599199</v>
      </c>
      <c r="AH25" s="52">
        <v>10870.301442349262</v>
      </c>
      <c r="AI25" s="52">
        <v>19213.51817918563</v>
      </c>
      <c r="AJ25" s="52">
        <v>6480.5281339804751</v>
      </c>
      <c r="AK25" s="52">
        <v>8340.1756759746968</v>
      </c>
      <c r="AL25" s="52">
        <v>5342.7564907580936</v>
      </c>
      <c r="AM25" s="52">
        <v>12269.501353963315</v>
      </c>
      <c r="AN25" s="52">
        <v>14029.919747808841</v>
      </c>
      <c r="AO25" s="52">
        <v>6682.5958899798215</v>
      </c>
      <c r="AP25" s="52">
        <v>4649.6078946462821</v>
      </c>
      <c r="AQ25" s="52">
        <v>7459.6621022359514</v>
      </c>
      <c r="AR25" s="52">
        <v>7440.3407498485312</v>
      </c>
      <c r="AS25" s="51"/>
      <c r="AT25" s="55">
        <f t="shared" si="3"/>
        <v>-0.12208661793690345</v>
      </c>
      <c r="AU25" s="55">
        <f t="shared" si="4"/>
        <v>0.77547772471967513</v>
      </c>
      <c r="AV25" s="55">
        <f t="shared" si="5"/>
        <v>0.40047777941998719</v>
      </c>
      <c r="AW25" s="55">
        <f t="shared" si="6"/>
        <v>0.28864256112460218</v>
      </c>
      <c r="AX25" s="55">
        <f t="shared" si="7"/>
        <v>1.0030666724587576</v>
      </c>
      <c r="AY25" s="55">
        <f t="shared" si="8"/>
        <v>6.2305569773295266E-2</v>
      </c>
      <c r="AZ25" s="55">
        <f t="shared" si="9"/>
        <v>0.40444765050255138</v>
      </c>
      <c r="BA25" s="55">
        <f t="shared" si="10"/>
        <v>0.26329635548030383</v>
      </c>
      <c r="BB25" s="55">
        <f t="shared" si="11"/>
        <v>-9.6157651407652533E-2</v>
      </c>
      <c r="BC25" s="55">
        <f t="shared" si="12"/>
        <v>0.57563462261307197</v>
      </c>
      <c r="BD25" s="55">
        <f t="shared" si="13"/>
        <v>9.4140806179445757E-2</v>
      </c>
      <c r="BE25" s="55">
        <f t="shared" si="14"/>
        <v>0.35778290323413331</v>
      </c>
      <c r="BF25" s="55">
        <f t="shared" si="15"/>
        <v>0.40258267915823387</v>
      </c>
      <c r="BG25" s="51"/>
      <c r="BH25" s="52">
        <v>15223.615625607179</v>
      </c>
      <c r="BI25" s="52">
        <v>8909.1110705298433</v>
      </c>
      <c r="BJ25" s="52">
        <v>7158.5909340088883</v>
      </c>
      <c r="BK25" s="52">
        <v>7944.9095328470967</v>
      </c>
      <c r="BL25" s="52" t="s">
        <v>184</v>
      </c>
      <c r="BM25" s="52">
        <v>8154.8396740869803</v>
      </c>
      <c r="BN25" s="52">
        <v>11326.377337918142</v>
      </c>
      <c r="BO25" s="52">
        <v>9842.379499317929</v>
      </c>
      <c r="BP25" s="52">
        <v>30453.021131530182</v>
      </c>
      <c r="BQ25" s="52">
        <v>21717.656819768636</v>
      </c>
      <c r="BR25" s="52">
        <v>9992.7429859186868</v>
      </c>
      <c r="BS25" s="52">
        <v>12687.399313482616</v>
      </c>
      <c r="BT25" s="52">
        <v>19932.360279695691</v>
      </c>
      <c r="BU25" s="52">
        <v>9225.8584199697289</v>
      </c>
      <c r="BV25" s="52">
        <v>33959.887813624176</v>
      </c>
      <c r="BW25" s="52" t="s">
        <v>184</v>
      </c>
      <c r="BX25" s="52">
        <v>8548.865350285947</v>
      </c>
      <c r="BY25" s="52" t="s">
        <v>184</v>
      </c>
      <c r="BZ25" s="52">
        <v>17543.227729481998</v>
      </c>
      <c r="CA25" s="52">
        <v>7804.8849544853292</v>
      </c>
      <c r="CB25" s="52" t="s">
        <v>184</v>
      </c>
      <c r="CC25" s="52">
        <v>7651.9651693648166</v>
      </c>
      <c r="CD25" s="52" t="s">
        <v>184</v>
      </c>
      <c r="CE25" s="52"/>
      <c r="CF25" s="52">
        <v>10870.301442349262</v>
      </c>
      <c r="CG25" s="52">
        <v>11792.325140211668</v>
      </c>
      <c r="CH25" s="52">
        <v>7940.5659680252329</v>
      </c>
      <c r="CI25" s="52">
        <v>7779.3428609100638</v>
      </c>
      <c r="CJ25" s="52">
        <v>7523.3941808642558</v>
      </c>
      <c r="CK25" s="52">
        <v>6170.5862966747</v>
      </c>
      <c r="CL25" s="52">
        <v>11259.06339262847</v>
      </c>
      <c r="CM25" s="52">
        <v>9001.5910377949258</v>
      </c>
      <c r="CN25" s="52">
        <v>19979.954208166422</v>
      </c>
      <c r="CO25" s="52">
        <v>14991.963913959655</v>
      </c>
      <c r="CP25" s="52">
        <v>10183.844141990698</v>
      </c>
      <c r="CQ25" s="52">
        <v>11178.113559928455</v>
      </c>
      <c r="CR25" s="52">
        <v>11824.430513621408</v>
      </c>
      <c r="CS25" s="52">
        <v>7807.4733320754603</v>
      </c>
      <c r="CT25" s="52">
        <v>9388.8847275547305</v>
      </c>
      <c r="CU25" s="52">
        <v>9742.4644589417949</v>
      </c>
      <c r="CV25" s="52">
        <v>9206.1588315991175</v>
      </c>
      <c r="CW25" s="52">
        <v>9414.26467656975</v>
      </c>
      <c r="CX25" s="52">
        <v>9266.0775989403992</v>
      </c>
      <c r="CY25" s="52">
        <v>15780.041786853035</v>
      </c>
      <c r="CZ25" s="52">
        <v>8295.9131763708301</v>
      </c>
      <c r="DA25" s="52">
        <v>7851.2356794566103</v>
      </c>
      <c r="DB25" s="52">
        <v>7550.0909863400666</v>
      </c>
      <c r="DC25" s="51"/>
      <c r="DD25" s="55">
        <f t="shared" si="33"/>
        <v>1.4004777794199872</v>
      </c>
      <c r="DE25" s="55">
        <f t="shared" si="16"/>
        <v>-0.24449920057326979</v>
      </c>
      <c r="DF25" s="55">
        <f t="shared" si="17"/>
        <v>-9.8478501049569012E-2</v>
      </c>
      <c r="DG25" s="55">
        <f t="shared" si="18"/>
        <v>2.1282860891628674E-2</v>
      </c>
      <c r="DH25" s="55">
        <f t="shared" si="19"/>
        <v>0.32156642529763912</v>
      </c>
      <c r="DI25" s="55">
        <f t="shared" si="20"/>
        <v>5.9786451982981603E-3</v>
      </c>
      <c r="DJ25" s="55">
        <f t="shared" si="21"/>
        <v>9.3404427949768998E-2</v>
      </c>
      <c r="DK25" s="55">
        <f t="shared" si="22"/>
        <v>0.52417872504848351</v>
      </c>
      <c r="DL25" s="55">
        <f t="shared" si="23"/>
        <v>0.44861987024571226</v>
      </c>
      <c r="DM25" s="55">
        <f t="shared" si="24"/>
        <v>-1.8765129690472171E-2</v>
      </c>
      <c r="DN25" s="55">
        <f t="shared" si="25"/>
        <v>0.13502150836655313</v>
      </c>
      <c r="DO25" s="55">
        <f t="shared" si="26"/>
        <v>0.68569304515208396</v>
      </c>
      <c r="DP25" s="55">
        <f t="shared" si="27"/>
        <v>0.18167018029598814</v>
      </c>
      <c r="DQ25" s="55">
        <f t="shared" si="28"/>
        <v>2.6170310744105589</v>
      </c>
      <c r="DR25" s="55">
        <f t="shared" si="29"/>
        <v>-7.1397147641759529E-2</v>
      </c>
      <c r="DS25" s="55">
        <f t="shared" si="30"/>
        <v>-2.5380783131144669E-2</v>
      </c>
    </row>
    <row r="26" spans="1:123" s="50" customFormat="1" ht="11.25" x14ac:dyDescent="0.2">
      <c r="A26" s="51">
        <v>2014</v>
      </c>
      <c r="B26" s="52">
        <v>11648.931666666665</v>
      </c>
      <c r="C26" s="52">
        <v>11374.77755544878</v>
      </c>
      <c r="D26" s="52">
        <v>19602.307856325318</v>
      </c>
      <c r="E26" s="53">
        <f t="shared" si="0"/>
        <v>-2.3534699924661395E-2</v>
      </c>
      <c r="F26" s="53">
        <f t="shared" si="31"/>
        <v>1.6827558455353619</v>
      </c>
      <c r="G26" s="101">
        <v>13863.270714732875</v>
      </c>
      <c r="H26" s="53">
        <v>2.2585861821171882</v>
      </c>
      <c r="I26" s="53"/>
      <c r="J26" s="54">
        <v>5813.65</v>
      </c>
      <c r="K26" s="54">
        <v>7372.8250000000007</v>
      </c>
      <c r="L26" s="54">
        <v>7090.4249999999993</v>
      </c>
      <c r="M26" s="54">
        <v>8202.6749999999993</v>
      </c>
      <c r="N26" s="53">
        <f t="shared" si="1"/>
        <v>0.21961676399508057</v>
      </c>
      <c r="O26" s="53">
        <f t="shared" si="2"/>
        <v>0.11255522815203101</v>
      </c>
      <c r="P26" s="53"/>
      <c r="Q26" s="53">
        <f t="shared" si="32"/>
        <v>1.0135050076277166</v>
      </c>
      <c r="R26" s="52">
        <v>6902.783543694949</v>
      </c>
      <c r="S26" s="52">
        <v>44231.246022721549</v>
      </c>
      <c r="T26" s="52">
        <v>19867.037173445842</v>
      </c>
      <c r="U26" s="52">
        <v>32135.239232821037</v>
      </c>
      <c r="V26" s="52">
        <v>18003.525702013358</v>
      </c>
      <c r="W26" s="52">
        <v>11719.521276345287</v>
      </c>
      <c r="X26" s="52">
        <v>9679.8350218951364</v>
      </c>
      <c r="Y26" s="52">
        <v>21142.000602763914</v>
      </c>
      <c r="Z26" s="52">
        <v>16564.301086916352</v>
      </c>
      <c r="AA26" s="52">
        <v>14283.402677837561</v>
      </c>
      <c r="AB26" s="52">
        <v>6844.4975225246917</v>
      </c>
      <c r="AC26" s="52">
        <v>13959.171730094627</v>
      </c>
      <c r="AD26" s="52">
        <v>13518.146019496073</v>
      </c>
      <c r="AE26" s="51"/>
      <c r="AF26" s="52">
        <v>7827.6482161380127</v>
      </c>
      <c r="AG26" s="52">
        <v>21536.762115171416</v>
      </c>
      <c r="AH26" s="52">
        <v>13896.941944094417</v>
      </c>
      <c r="AI26" s="52">
        <v>24238.441924796552</v>
      </c>
      <c r="AJ26" s="52">
        <v>7984.3870735428327</v>
      </c>
      <c r="AK26" s="52">
        <v>11185.853967041641</v>
      </c>
      <c r="AL26" s="52">
        <v>6740.218047393847</v>
      </c>
      <c r="AM26" s="52">
        <v>15700.244412666352</v>
      </c>
      <c r="AN26" s="52">
        <v>18849.503965205698</v>
      </c>
      <c r="AO26" s="52">
        <v>8800.7091859860466</v>
      </c>
      <c r="AP26" s="52">
        <v>6348.3013538917485</v>
      </c>
      <c r="AQ26" s="52">
        <v>9878.9588242701848</v>
      </c>
      <c r="AR26" s="52">
        <v>9856.8420472169946</v>
      </c>
      <c r="AS26" s="51"/>
      <c r="AT26" s="55">
        <f t="shared" si="3"/>
        <v>-0.11815358162574296</v>
      </c>
      <c r="AU26" s="55">
        <f t="shared" si="4"/>
        <v>1.0537556103460495</v>
      </c>
      <c r="AV26" s="55">
        <f t="shared" si="5"/>
        <v>0.42959776714678233</v>
      </c>
      <c r="AW26" s="55">
        <f t="shared" si="6"/>
        <v>0.32579640772808327</v>
      </c>
      <c r="AX26" s="55">
        <f t="shared" si="7"/>
        <v>1.2548412966688542</v>
      </c>
      <c r="AY26" s="55">
        <f t="shared" si="8"/>
        <v>4.7709125371747207E-2</v>
      </c>
      <c r="AZ26" s="55">
        <f t="shared" si="9"/>
        <v>0.43613084233052568</v>
      </c>
      <c r="BA26" s="55">
        <f t="shared" si="10"/>
        <v>0.34660327871758234</v>
      </c>
      <c r="BB26" s="55">
        <f t="shared" si="11"/>
        <v>-0.12123411218181668</v>
      </c>
      <c r="BC26" s="55">
        <f t="shared" si="12"/>
        <v>0.62298314556081125</v>
      </c>
      <c r="BD26" s="55">
        <f t="shared" si="13"/>
        <v>7.8162037523432426E-2</v>
      </c>
      <c r="BE26" s="55">
        <f t="shared" si="14"/>
        <v>0.41302053975570363</v>
      </c>
      <c r="BF26" s="55">
        <f t="shared" si="15"/>
        <v>0.37144797032765875</v>
      </c>
      <c r="BG26" s="51"/>
      <c r="BH26" s="52">
        <v>19867.037173445842</v>
      </c>
      <c r="BI26" s="52">
        <v>11738.491933612233</v>
      </c>
      <c r="BJ26" s="52">
        <v>10093.909046049079</v>
      </c>
      <c r="BK26" s="52">
        <v>10773.12553868014</v>
      </c>
      <c r="BL26" s="52" t="s">
        <v>184</v>
      </c>
      <c r="BM26" s="52">
        <v>10872.426668545237</v>
      </c>
      <c r="BN26" s="52">
        <v>15013.179919155744</v>
      </c>
      <c r="BO26" s="52">
        <v>12560.681850561728</v>
      </c>
      <c r="BP26" s="52">
        <v>40556.271628788934</v>
      </c>
      <c r="BQ26" s="52">
        <v>25703.983478220209</v>
      </c>
      <c r="BR26" s="52">
        <v>16548.102306614212</v>
      </c>
      <c r="BS26" s="52">
        <v>15070.457808420762</v>
      </c>
      <c r="BT26" s="52">
        <v>32824.821518909339</v>
      </c>
      <c r="BU26" s="52">
        <v>12366.85494934804</v>
      </c>
      <c r="BV26" s="52">
        <v>35945.214519733243</v>
      </c>
      <c r="BW26" s="52" t="s">
        <v>184</v>
      </c>
      <c r="BX26" s="52">
        <v>15737.431859312383</v>
      </c>
      <c r="BY26" s="52" t="s">
        <v>184</v>
      </c>
      <c r="BZ26" s="52">
        <v>16804.470851982387</v>
      </c>
      <c r="CA26" s="52">
        <v>9432.6122597340418</v>
      </c>
      <c r="CB26" s="52" t="s">
        <v>184</v>
      </c>
      <c r="CC26" s="52">
        <v>10112.321982954509</v>
      </c>
      <c r="CD26" s="52" t="s">
        <v>184</v>
      </c>
      <c r="CE26" s="52"/>
      <c r="CF26" s="52">
        <v>13896.941944094417</v>
      </c>
      <c r="CG26" s="52">
        <v>15178.675309035412</v>
      </c>
      <c r="CH26" s="52">
        <v>10324.508694075466</v>
      </c>
      <c r="CI26" s="52">
        <v>10639.22657602206</v>
      </c>
      <c r="CJ26" s="52">
        <v>9654.0468897440151</v>
      </c>
      <c r="CK26" s="52">
        <v>8098.8282666290952</v>
      </c>
      <c r="CL26" s="52">
        <v>13956.715065924434</v>
      </c>
      <c r="CM26" s="52">
        <v>11738.185599559924</v>
      </c>
      <c r="CN26" s="52">
        <v>22100.273172227451</v>
      </c>
      <c r="CO26" s="52">
        <v>19690.011021494443</v>
      </c>
      <c r="CP26" s="52">
        <v>13234.359387812388</v>
      </c>
      <c r="CQ26" s="52">
        <v>14715.216057134079</v>
      </c>
      <c r="CR26" s="52">
        <v>15187.417695633034</v>
      </c>
      <c r="CS26" s="52">
        <v>10058.687175601795</v>
      </c>
      <c r="CT26" s="52">
        <v>12310.923104947464</v>
      </c>
      <c r="CU26" s="52">
        <v>12854.082335410529</v>
      </c>
      <c r="CV26" s="52">
        <v>12137.530177922652</v>
      </c>
      <c r="CW26" s="52">
        <v>8565.9031094704114</v>
      </c>
      <c r="CX26" s="52">
        <v>11512.821698313885</v>
      </c>
      <c r="CY26" s="52">
        <v>19418.513915784763</v>
      </c>
      <c r="CZ26" s="52">
        <v>10203.359051952129</v>
      </c>
      <c r="DA26" s="52">
        <v>10075.286906147752</v>
      </c>
      <c r="DB26" s="52">
        <v>10653.665906772543</v>
      </c>
      <c r="DC26" s="51"/>
      <c r="DD26" s="55">
        <f t="shared" si="33"/>
        <v>1.4295977671467823</v>
      </c>
      <c r="DE26" s="55">
        <f t="shared" si="16"/>
        <v>-0.22664582418304591</v>
      </c>
      <c r="DF26" s="55">
        <f t="shared" si="17"/>
        <v>-2.2335169145502598E-2</v>
      </c>
      <c r="DG26" s="55">
        <f t="shared" si="18"/>
        <v>1.2585403807439555E-2</v>
      </c>
      <c r="DH26" s="55">
        <f t="shared" si="19"/>
        <v>0.34246909683770488</v>
      </c>
      <c r="DI26" s="55">
        <f t="shared" si="20"/>
        <v>7.5695810098659111E-2</v>
      </c>
      <c r="DJ26" s="55">
        <f t="shared" si="21"/>
        <v>7.0070135118040833E-2</v>
      </c>
      <c r="DK26" s="55">
        <f t="shared" si="22"/>
        <v>0.83510272985016387</v>
      </c>
      <c r="DL26" s="55">
        <f t="shared" si="23"/>
        <v>0.30543266076187869</v>
      </c>
      <c r="DM26" s="55">
        <f t="shared" si="24"/>
        <v>0.25038937070527734</v>
      </c>
      <c r="DN26" s="55">
        <f t="shared" si="25"/>
        <v>2.4141116916489791E-2</v>
      </c>
      <c r="DO26" s="55">
        <f t="shared" si="26"/>
        <v>1.1613168332327977</v>
      </c>
      <c r="DP26" s="55">
        <f t="shared" si="27"/>
        <v>0.22947008227325161</v>
      </c>
      <c r="DQ26" s="55">
        <f t="shared" si="28"/>
        <v>1.9197822302445968</v>
      </c>
      <c r="DR26" s="55">
        <f t="shared" si="29"/>
        <v>0.2965926039827862</v>
      </c>
      <c r="DS26" s="55">
        <f t="shared" si="30"/>
        <v>3.6758334677455817E-3</v>
      </c>
    </row>
    <row r="27" spans="1:123" s="50" customFormat="1" ht="11.25" x14ac:dyDescent="0.2">
      <c r="A27" s="51">
        <v>2015</v>
      </c>
      <c r="B27" s="52">
        <v>15277.020833333334</v>
      </c>
      <c r="C27" s="52">
        <v>14943.448931083005</v>
      </c>
      <c r="D27" s="52">
        <v>25708.633683849166</v>
      </c>
      <c r="E27" s="53">
        <f t="shared" si="0"/>
        <v>-2.1834879057211154E-2</v>
      </c>
      <c r="F27" s="53">
        <f t="shared" si="31"/>
        <v>1.6828303086263272</v>
      </c>
      <c r="G27" s="101">
        <v>18034.747498839599</v>
      </c>
      <c r="H27" s="53">
        <v>2.1597789666816962</v>
      </c>
      <c r="I27" s="53"/>
      <c r="J27" s="54">
        <v>7227.7</v>
      </c>
      <c r="K27" s="54">
        <v>9177.5</v>
      </c>
      <c r="L27" s="54">
        <v>9058.2000000000007</v>
      </c>
      <c r="M27" s="54">
        <v>10910.1</v>
      </c>
      <c r="N27" s="53">
        <f t="shared" si="1"/>
        <v>0.25326175685211072</v>
      </c>
      <c r="O27" s="53">
        <f t="shared" si="2"/>
        <v>0.18878779624080644</v>
      </c>
      <c r="P27" s="53"/>
      <c r="Q27" s="53">
        <f t="shared" si="32"/>
        <v>1.0261011281594798</v>
      </c>
      <c r="R27" s="52">
        <v>9165.3885145126751</v>
      </c>
      <c r="S27" s="52">
        <v>55367.491221233511</v>
      </c>
      <c r="T27" s="52">
        <v>26379.658026436431</v>
      </c>
      <c r="U27" s="52">
        <v>41549.242907254506</v>
      </c>
      <c r="V27" s="52">
        <v>20703.457374886955</v>
      </c>
      <c r="W27" s="52">
        <v>15634.534884770952</v>
      </c>
      <c r="X27" s="52">
        <v>12803.057353245844</v>
      </c>
      <c r="Y27" s="52">
        <v>28483.363637891202</v>
      </c>
      <c r="Z27" s="52">
        <v>22463.21650767585</v>
      </c>
      <c r="AA27" s="52">
        <v>17596.753639764222</v>
      </c>
      <c r="AB27" s="52">
        <v>10039.302425992168</v>
      </c>
      <c r="AC27" s="52">
        <v>17857.530496673124</v>
      </c>
      <c r="AD27" s="52">
        <v>18482.101423509073</v>
      </c>
      <c r="AE27" s="51"/>
      <c r="AF27" s="52">
        <v>10275.966194669529</v>
      </c>
      <c r="AG27" s="52">
        <v>27311.870184442017</v>
      </c>
      <c r="AH27" s="52">
        <v>18176.831388955372</v>
      </c>
      <c r="AI27" s="52">
        <v>32827.895576006136</v>
      </c>
      <c r="AJ27" s="52">
        <v>10210.987949566024</v>
      </c>
      <c r="AK27" s="52">
        <v>14464.736759632149</v>
      </c>
      <c r="AL27" s="52">
        <v>8821.5017822121554</v>
      </c>
      <c r="AM27" s="52">
        <v>20727.18914785239</v>
      </c>
      <c r="AN27" s="52">
        <v>25354.872237830128</v>
      </c>
      <c r="AO27" s="52">
        <v>11599.044377383923</v>
      </c>
      <c r="AP27" s="52">
        <v>8955.5198511887993</v>
      </c>
      <c r="AQ27" s="52">
        <v>13148.889647803246</v>
      </c>
      <c r="AR27" s="52">
        <v>13007.917803228696</v>
      </c>
      <c r="AS27" s="51"/>
      <c r="AT27" s="55">
        <f t="shared" si="3"/>
        <v>-0.10807525629394787</v>
      </c>
      <c r="AU27" s="55">
        <f t="shared" si="4"/>
        <v>1.0272317804429645</v>
      </c>
      <c r="AV27" s="55">
        <f t="shared" si="5"/>
        <v>0.45127923904632072</v>
      </c>
      <c r="AW27" s="55">
        <f t="shared" si="6"/>
        <v>0.26566879107605024</v>
      </c>
      <c r="AX27" s="55">
        <f t="shared" si="7"/>
        <v>1.0275665270731094</v>
      </c>
      <c r="AY27" s="55">
        <f t="shared" si="8"/>
        <v>8.0872410233101988E-2</v>
      </c>
      <c r="AZ27" s="55">
        <f t="shared" si="9"/>
        <v>0.45134668328947947</v>
      </c>
      <c r="BA27" s="55">
        <f t="shared" si="10"/>
        <v>0.37420290974873716</v>
      </c>
      <c r="BB27" s="55">
        <f t="shared" si="11"/>
        <v>-0.11404733981817716</v>
      </c>
      <c r="BC27" s="55">
        <f t="shared" si="12"/>
        <v>0.51708650016675217</v>
      </c>
      <c r="BD27" s="55">
        <f t="shared" si="13"/>
        <v>0.12101838785601049</v>
      </c>
      <c r="BE27" s="55">
        <f t="shared" si="14"/>
        <v>0.35810178463673847</v>
      </c>
      <c r="BF27" s="55">
        <f t="shared" si="15"/>
        <v>0.42083473335921839</v>
      </c>
      <c r="BG27" s="51"/>
      <c r="BH27" s="52">
        <v>26379.658026436431</v>
      </c>
      <c r="BI27" s="52">
        <v>15406.692674966185</v>
      </c>
      <c r="BJ27" s="52">
        <v>12736.705337446065</v>
      </c>
      <c r="BK27" s="52">
        <v>13794.531178270641</v>
      </c>
      <c r="BL27" s="52" t="s">
        <v>184</v>
      </c>
      <c r="BM27" s="52">
        <v>14522.050330613698</v>
      </c>
      <c r="BN27" s="52">
        <v>19206.766093233877</v>
      </c>
      <c r="BO27" s="52">
        <v>14883.246604595695</v>
      </c>
      <c r="BP27" s="52">
        <v>59025.130957717309</v>
      </c>
      <c r="BQ27" s="52">
        <v>34573.686118479862</v>
      </c>
      <c r="BR27" s="52">
        <v>20203.346427773122</v>
      </c>
      <c r="BS27" s="52">
        <v>20346.48790860442</v>
      </c>
      <c r="BT27" s="52">
        <v>46366.983859280816</v>
      </c>
      <c r="BU27" s="52">
        <v>17334.012411537573</v>
      </c>
      <c r="BV27" s="52">
        <v>44199.38693474375</v>
      </c>
      <c r="BW27" s="52" t="s">
        <v>184</v>
      </c>
      <c r="BX27" s="52">
        <v>23394.483865405167</v>
      </c>
      <c r="BY27" s="52" t="s">
        <v>184</v>
      </c>
      <c r="BZ27" s="52">
        <v>17181.485746130031</v>
      </c>
      <c r="CA27" s="52">
        <v>11790.026298463565</v>
      </c>
      <c r="CB27" s="52" t="s">
        <v>184</v>
      </c>
      <c r="CC27" s="52">
        <v>12292.337184764168</v>
      </c>
      <c r="CD27" s="52" t="s">
        <v>184</v>
      </c>
      <c r="CE27" s="52"/>
      <c r="CF27" s="52">
        <v>18176.831388955372</v>
      </c>
      <c r="CG27" s="52">
        <v>19978.189824328838</v>
      </c>
      <c r="CH27" s="52">
        <v>13322.401028968519</v>
      </c>
      <c r="CI27" s="52">
        <v>13413.081627864251</v>
      </c>
      <c r="CJ27" s="52">
        <v>12645.188451078335</v>
      </c>
      <c r="CK27" s="52">
        <v>10861.405837231132</v>
      </c>
      <c r="CL27" s="52">
        <v>18000.920691703712</v>
      </c>
      <c r="CM27" s="52">
        <v>15591.497519939881</v>
      </c>
      <c r="CN27" s="52">
        <v>30744.527974662928</v>
      </c>
      <c r="CO27" s="52">
        <v>25821.577824664691</v>
      </c>
      <c r="CP27" s="52">
        <v>17385.8562676277</v>
      </c>
      <c r="CQ27" s="52">
        <v>19607.563226995822</v>
      </c>
      <c r="CR27" s="52">
        <v>19964.931359461221</v>
      </c>
      <c r="CS27" s="52">
        <v>13020.973230875168</v>
      </c>
      <c r="CT27" s="52">
        <v>16029.444278716239</v>
      </c>
      <c r="CU27" s="52">
        <v>15925.586721089485</v>
      </c>
      <c r="CV27" s="52">
        <v>15734.355148941557</v>
      </c>
      <c r="CW27" s="52">
        <v>10064.678251149462</v>
      </c>
      <c r="CX27" s="52">
        <v>15053.436119289943</v>
      </c>
      <c r="CY27" s="52">
        <v>25851.408494832081</v>
      </c>
      <c r="CZ27" s="52">
        <v>12174.431770827285</v>
      </c>
      <c r="DA27" s="52">
        <v>13460.323044435261</v>
      </c>
      <c r="DB27" s="52">
        <v>13476.037069376274</v>
      </c>
      <c r="DC27" s="51"/>
      <c r="DD27" s="55">
        <f t="shared" si="33"/>
        <v>1.4512792390463207</v>
      </c>
      <c r="DE27" s="55">
        <f t="shared" si="16"/>
        <v>-0.22882439247802222</v>
      </c>
      <c r="DF27" s="55">
        <f t="shared" si="17"/>
        <v>-4.3963223314544053E-2</v>
      </c>
      <c r="DG27" s="55">
        <f t="shared" si="18"/>
        <v>2.8438621413737541E-2</v>
      </c>
      <c r="DH27" s="55">
        <f t="shared" si="19"/>
        <v>0.33703229105338028</v>
      </c>
      <c r="DI27" s="55">
        <f t="shared" si="20"/>
        <v>6.6987984791573307E-2</v>
      </c>
      <c r="DJ27" s="55">
        <f t="shared" si="21"/>
        <v>-4.5425457974027639E-2</v>
      </c>
      <c r="DK27" s="55">
        <f t="shared" si="22"/>
        <v>0.91985809658098816</v>
      </c>
      <c r="DL27" s="55">
        <f t="shared" si="23"/>
        <v>0.33894552661515465</v>
      </c>
      <c r="DM27" s="55">
        <f t="shared" si="24"/>
        <v>0.16205645075943487</v>
      </c>
      <c r="DN27" s="55">
        <f t="shared" si="25"/>
        <v>3.7685696741308616E-2</v>
      </c>
      <c r="DO27" s="55">
        <f t="shared" si="26"/>
        <v>1.3224214010286528</v>
      </c>
      <c r="DP27" s="55">
        <f t="shared" si="27"/>
        <v>0.33123785021194729</v>
      </c>
      <c r="DQ27" s="55">
        <f t="shared" si="28"/>
        <v>1.7573873533115134</v>
      </c>
      <c r="DR27" s="55">
        <f t="shared" si="29"/>
        <v>0.48684096958234124</v>
      </c>
      <c r="DS27" s="55">
        <f t="shared" si="30"/>
        <v>-8.677249838769352E-2</v>
      </c>
    </row>
    <row r="28" spans="1:123" s="50" customFormat="1" ht="11.25" x14ac:dyDescent="0.2">
      <c r="A28" s="51">
        <v>2016</v>
      </c>
      <c r="B28" s="52">
        <v>20294.707922352562</v>
      </c>
      <c r="C28" s="52">
        <v>19930.993610872039</v>
      </c>
      <c r="D28" s="52">
        <v>31709.2633602483</v>
      </c>
      <c r="E28" s="53">
        <f t="shared" si="0"/>
        <v>-1.7921633209607712E-2</v>
      </c>
      <c r="F28" s="53">
        <f t="shared" si="31"/>
        <v>1.5624399957647956</v>
      </c>
      <c r="G28" s="101">
        <v>22430.059108153597</v>
      </c>
      <c r="H28" s="53">
        <v>2.0774094369279967</v>
      </c>
      <c r="I28" s="53"/>
      <c r="J28" s="54">
        <v>10694.166666666666</v>
      </c>
      <c r="K28" s="54">
        <v>13570.1</v>
      </c>
      <c r="L28" s="54">
        <v>12081.9</v>
      </c>
      <c r="M28" s="54">
        <v>13952.4</v>
      </c>
      <c r="N28" s="53">
        <f t="shared" si="1"/>
        <v>0.1297654484532067</v>
      </c>
      <c r="O28" s="53">
        <f t="shared" si="2"/>
        <v>2.8172231597408892E-2</v>
      </c>
      <c r="P28" s="53"/>
      <c r="Q28" s="53">
        <f t="shared" si="32"/>
        <v>1.0839183550670899</v>
      </c>
      <c r="R28" s="52">
        <v>12318.509049266884</v>
      </c>
      <c r="S28" s="52">
        <v>65778.825557901975</v>
      </c>
      <c r="T28" s="52">
        <v>34370.252581829482</v>
      </c>
      <c r="U28" s="52">
        <v>54369.900238283102</v>
      </c>
      <c r="V28" s="52">
        <v>25294.096927286464</v>
      </c>
      <c r="W28" s="52">
        <v>20102.211265814185</v>
      </c>
      <c r="X28" s="52">
        <v>16244.772473179948</v>
      </c>
      <c r="Y28" s="52">
        <v>36785.634381077405</v>
      </c>
      <c r="Z28" s="52">
        <v>30914.173352149301</v>
      </c>
      <c r="AA28" s="52">
        <v>21716.785715083264</v>
      </c>
      <c r="AB28" s="52">
        <v>13390.510286904197</v>
      </c>
      <c r="AC28" s="52">
        <v>23806.215584184552</v>
      </c>
      <c r="AD28" s="52">
        <v>24782.103653920029</v>
      </c>
      <c r="AE28" s="51"/>
      <c r="AF28" s="52">
        <v>14219.339101355627</v>
      </c>
      <c r="AG28" s="52">
        <v>36892.810809484028</v>
      </c>
      <c r="AH28" s="52">
        <v>24137.210279046561</v>
      </c>
      <c r="AI28" s="52">
        <v>44028.451626884867</v>
      </c>
      <c r="AJ28" s="52">
        <v>13332.61950120142</v>
      </c>
      <c r="AK28" s="52">
        <v>19268.120267791764</v>
      </c>
      <c r="AL28" s="52">
        <v>11424.963692728839</v>
      </c>
      <c r="AM28" s="52">
        <v>27349.771551493934</v>
      </c>
      <c r="AN28" s="52">
        <v>34812.746093978254</v>
      </c>
      <c r="AO28" s="52">
        <v>15832.466406980113</v>
      </c>
      <c r="AP28" s="52">
        <v>12000.034990805596</v>
      </c>
      <c r="AQ28" s="52">
        <v>17983.477202293525</v>
      </c>
      <c r="AR28" s="52">
        <v>17583.133684898268</v>
      </c>
      <c r="AS28" s="51"/>
      <c r="AT28" s="55">
        <f t="shared" si="3"/>
        <v>-0.13367921241202574</v>
      </c>
      <c r="AU28" s="55">
        <f t="shared" si="4"/>
        <v>0.78297137340894141</v>
      </c>
      <c r="AV28" s="55">
        <f t="shared" si="5"/>
        <v>0.42395298315258056</v>
      </c>
      <c r="AW28" s="55">
        <f t="shared" si="6"/>
        <v>0.2348810423549732</v>
      </c>
      <c r="AX28" s="55">
        <f t="shared" si="7"/>
        <v>0.89715883851685563</v>
      </c>
      <c r="AY28" s="55">
        <f t="shared" si="8"/>
        <v>4.328865433836171E-2</v>
      </c>
      <c r="AZ28" s="55">
        <f t="shared" si="9"/>
        <v>0.42186644177421484</v>
      </c>
      <c r="BA28" s="55">
        <f t="shared" si="10"/>
        <v>0.34500700716339461</v>
      </c>
      <c r="BB28" s="55">
        <f t="shared" si="11"/>
        <v>-0.1119869352249494</v>
      </c>
      <c r="BC28" s="55">
        <f t="shared" si="12"/>
        <v>0.37166156913548942</v>
      </c>
      <c r="BD28" s="55">
        <f t="shared" si="13"/>
        <v>0.11587260346857153</v>
      </c>
      <c r="BE28" s="55">
        <f t="shared" si="14"/>
        <v>0.32378267653090043</v>
      </c>
      <c r="BF28" s="55">
        <f t="shared" si="15"/>
        <v>0.40942474180269595</v>
      </c>
      <c r="BG28" s="51"/>
      <c r="BH28" s="52">
        <v>34370.252581829482</v>
      </c>
      <c r="BI28" s="52">
        <v>20482.509321778147</v>
      </c>
      <c r="BJ28" s="52">
        <v>17749.646715471124</v>
      </c>
      <c r="BK28" s="52">
        <v>19003.705467894033</v>
      </c>
      <c r="BL28" s="52" t="s">
        <v>184</v>
      </c>
      <c r="BM28" s="52">
        <v>19320.581164899573</v>
      </c>
      <c r="BN28" s="52">
        <v>23461.661836073257</v>
      </c>
      <c r="BO28" s="52">
        <v>20141.612730133824</v>
      </c>
      <c r="BP28" s="52">
        <v>76038.121651339301</v>
      </c>
      <c r="BQ28" s="52">
        <v>46510.735027249313</v>
      </c>
      <c r="BR28" s="52">
        <v>25427.397390061462</v>
      </c>
      <c r="BS28" s="52">
        <v>28820.577542241677</v>
      </c>
      <c r="BT28" s="52">
        <v>57754.710597972466</v>
      </c>
      <c r="BU28" s="52">
        <v>23154.330001515886</v>
      </c>
      <c r="BV28" s="52">
        <v>54926.009239195177</v>
      </c>
      <c r="BW28" s="52" t="s">
        <v>184</v>
      </c>
      <c r="BX28" s="52">
        <v>30336.374605073815</v>
      </c>
      <c r="BY28" s="52" t="s">
        <v>184</v>
      </c>
      <c r="BZ28" s="52">
        <v>23211.297475382697</v>
      </c>
      <c r="CA28" s="52">
        <v>15758.805571170926</v>
      </c>
      <c r="CB28" s="52" t="s">
        <v>184</v>
      </c>
      <c r="CC28" s="52">
        <v>17310.207982805256</v>
      </c>
      <c r="CD28" s="52" t="s">
        <v>184</v>
      </c>
      <c r="CE28" s="52"/>
      <c r="CF28" s="52">
        <v>24137.210279046561</v>
      </c>
      <c r="CG28" s="52">
        <v>26793.413308977717</v>
      </c>
      <c r="CH28" s="52">
        <v>17242.031574454541</v>
      </c>
      <c r="CI28" s="52">
        <v>18770.389503417031</v>
      </c>
      <c r="CJ28" s="52">
        <v>16957.369320819798</v>
      </c>
      <c r="CK28" s="52">
        <v>14327.247885823623</v>
      </c>
      <c r="CL28" s="52">
        <v>23793.551917942168</v>
      </c>
      <c r="CM28" s="52">
        <v>22428.701061484608</v>
      </c>
      <c r="CN28" s="52">
        <v>41054.962230278783</v>
      </c>
      <c r="CO28" s="52">
        <v>35482.509708150064</v>
      </c>
      <c r="CP28" s="52">
        <v>22839.010679867319</v>
      </c>
      <c r="CQ28" s="52">
        <v>25591.821579423271</v>
      </c>
      <c r="CR28" s="52">
        <v>24690.665340151787</v>
      </c>
      <c r="CS28" s="52">
        <v>17190.212058351488</v>
      </c>
      <c r="CT28" s="52">
        <v>20792.254398201512</v>
      </c>
      <c r="CU28" s="52">
        <v>22060.198601431362</v>
      </c>
      <c r="CV28" s="52">
        <v>20738.823557064024</v>
      </c>
      <c r="CW28" s="52">
        <v>12609.436179206054</v>
      </c>
      <c r="CX28" s="52">
        <v>20022.08655918825</v>
      </c>
      <c r="CY28" s="52">
        <v>33902.031992945114</v>
      </c>
      <c r="CZ28" s="52">
        <v>17006.22716192203</v>
      </c>
      <c r="DA28" s="52">
        <v>17576.105961377991</v>
      </c>
      <c r="DB28" s="52">
        <v>17555.570502941322</v>
      </c>
      <c r="DC28" s="51"/>
      <c r="DD28" s="55">
        <f t="shared" si="33"/>
        <v>1.4239529831525806</v>
      </c>
      <c r="DE28" s="55">
        <f t="shared" si="16"/>
        <v>-0.23553938105694672</v>
      </c>
      <c r="DF28" s="55">
        <f t="shared" si="17"/>
        <v>2.9440564403597103E-2</v>
      </c>
      <c r="DG28" s="55">
        <f t="shared" si="18"/>
        <v>1.2430001222645259E-2</v>
      </c>
      <c r="DH28" s="55">
        <f t="shared" si="19"/>
        <v>0.34852005904195327</v>
      </c>
      <c r="DI28" s="55">
        <f t="shared" si="20"/>
        <v>-1.394874052489159E-2</v>
      </c>
      <c r="DJ28" s="55">
        <f t="shared" si="21"/>
        <v>-0.1019715018306725</v>
      </c>
      <c r="DK28" s="55">
        <f t="shared" si="22"/>
        <v>0.85210550736446189</v>
      </c>
      <c r="DL28" s="55">
        <f t="shared" si="23"/>
        <v>0.31080736424250599</v>
      </c>
      <c r="DM28" s="55">
        <f t="shared" si="24"/>
        <v>0.11333182275166664</v>
      </c>
      <c r="DN28" s="55">
        <f t="shared" si="25"/>
        <v>0.12616358522186788</v>
      </c>
      <c r="DO28" s="55">
        <f t="shared" si="26"/>
        <v>1.3391314005642512</v>
      </c>
      <c r="DP28" s="55">
        <f t="shared" si="27"/>
        <v>0.34694847992098277</v>
      </c>
      <c r="DQ28" s="55">
        <f t="shared" si="28"/>
        <v>1.6416572338565731</v>
      </c>
      <c r="DR28" s="55">
        <f t="shared" si="29"/>
        <v>0.46278184592301463</v>
      </c>
      <c r="DS28" s="55">
        <f t="shared" si="30"/>
        <v>-1.5128378217394878E-2</v>
      </c>
    </row>
    <row r="29" spans="1:123" s="50" customFormat="1" ht="11.25" x14ac:dyDescent="0.2">
      <c r="A29" s="51">
        <v>2017</v>
      </c>
      <c r="B29" s="52">
        <v>26232.691115356822</v>
      </c>
      <c r="C29" s="52">
        <v>25687.663616487131</v>
      </c>
      <c r="D29" s="52">
        <v>39474.89134421973</v>
      </c>
      <c r="E29" s="53">
        <f t="shared" si="0"/>
        <v>-2.077665217315916E-2</v>
      </c>
      <c r="F29" s="53">
        <f t="shared" si="31"/>
        <v>1.5047976271527408</v>
      </c>
      <c r="G29" s="101">
        <v>28752.478030523249</v>
      </c>
      <c r="H29" s="53">
        <v>2.0542430496344539</v>
      </c>
      <c r="I29" s="53"/>
      <c r="J29" s="54">
        <v>13300.699999999999</v>
      </c>
      <c r="K29" s="54">
        <v>16787.275000000001</v>
      </c>
      <c r="L29" s="54">
        <v>16150.95</v>
      </c>
      <c r="M29" s="54">
        <v>19164.2</v>
      </c>
      <c r="N29" s="53">
        <f t="shared" si="1"/>
        <v>0.21429323268700151</v>
      </c>
      <c r="O29" s="53">
        <f t="shared" si="2"/>
        <v>0.14159087761414524</v>
      </c>
      <c r="P29" s="53"/>
      <c r="Q29" s="53">
        <f t="shared" si="32"/>
        <v>1.122221218119988</v>
      </c>
      <c r="R29" s="52">
        <v>19162.608770272891</v>
      </c>
      <c r="S29" s="52">
        <v>81170.604549443917</v>
      </c>
      <c r="T29" s="52">
        <v>44299.560649464438</v>
      </c>
      <c r="U29" s="52">
        <v>69644.57236566073</v>
      </c>
      <c r="V29" s="52">
        <v>30951.908939797027</v>
      </c>
      <c r="W29" s="52">
        <v>26063.071682468708</v>
      </c>
      <c r="X29" s="52">
        <v>18467.166021395748</v>
      </c>
      <c r="Y29" s="52">
        <v>47618.475704373886</v>
      </c>
      <c r="Z29" s="52">
        <v>40166.109801680293</v>
      </c>
      <c r="AA29" s="52">
        <v>27236.859545062776</v>
      </c>
      <c r="AB29" s="52">
        <v>17342.314931206332</v>
      </c>
      <c r="AC29" s="52">
        <v>31024.199501317034</v>
      </c>
      <c r="AD29" s="52">
        <v>34639.796641779758</v>
      </c>
      <c r="AE29" s="51"/>
      <c r="AF29" s="52">
        <v>19585.508385479061</v>
      </c>
      <c r="AG29" s="52">
        <v>48982.060200926673</v>
      </c>
      <c r="AH29" s="52">
        <v>31284.144670710728</v>
      </c>
      <c r="AI29" s="52">
        <v>56107.826185083446</v>
      </c>
      <c r="AJ29" s="52">
        <v>17544.640822802558</v>
      </c>
      <c r="AK29" s="52">
        <v>25255.754145566014</v>
      </c>
      <c r="AL29" s="52">
        <v>14789.080676314776</v>
      </c>
      <c r="AM29" s="52">
        <v>34451.382994927604</v>
      </c>
      <c r="AN29" s="52">
        <v>42951.323935966218</v>
      </c>
      <c r="AO29" s="52">
        <v>20920.747319386952</v>
      </c>
      <c r="AP29" s="52">
        <v>15311.726062541748</v>
      </c>
      <c r="AQ29" s="52">
        <v>23285.931489432285</v>
      </c>
      <c r="AR29" s="52">
        <v>23003.365420604561</v>
      </c>
      <c r="AS29" s="51"/>
      <c r="AT29" s="55">
        <f t="shared" si="3"/>
        <v>-2.1592475767425734E-2</v>
      </c>
      <c r="AU29" s="55">
        <f t="shared" si="4"/>
        <v>0.65714966288633736</v>
      </c>
      <c r="AV29" s="55">
        <f t="shared" si="5"/>
        <v>0.41603873514046175</v>
      </c>
      <c r="AW29" s="55">
        <f t="shared" si="6"/>
        <v>0.2412630661527233</v>
      </c>
      <c r="AX29" s="55">
        <f t="shared" si="7"/>
        <v>0.76418025609103402</v>
      </c>
      <c r="AY29" s="55">
        <f t="shared" si="8"/>
        <v>3.1965687195463444E-2</v>
      </c>
      <c r="AZ29" s="55">
        <f t="shared" si="9"/>
        <v>0.24870277102291771</v>
      </c>
      <c r="BA29" s="55">
        <f t="shared" si="10"/>
        <v>0.38219344376929421</v>
      </c>
      <c r="BB29" s="55">
        <f t="shared" si="11"/>
        <v>-6.4845827300649694E-2</v>
      </c>
      <c r="BC29" s="55">
        <f t="shared" si="12"/>
        <v>0.30190662547808578</v>
      </c>
      <c r="BD29" s="55">
        <f t="shared" si="13"/>
        <v>0.13261658812145094</v>
      </c>
      <c r="BE29" s="55">
        <f t="shared" si="14"/>
        <v>0.33231515842072112</v>
      </c>
      <c r="BF29" s="55">
        <f t="shared" si="15"/>
        <v>0.50585777378262309</v>
      </c>
      <c r="BG29" s="51"/>
      <c r="BH29" s="52">
        <v>44299.560649464438</v>
      </c>
      <c r="BI29" s="52">
        <v>26103.848366015824</v>
      </c>
      <c r="BJ29" s="52">
        <v>19416.830038655364</v>
      </c>
      <c r="BK29" s="52">
        <v>26378.720628255422</v>
      </c>
      <c r="BL29" s="52" t="s">
        <v>184</v>
      </c>
      <c r="BM29" s="52">
        <v>21129.900551523111</v>
      </c>
      <c r="BN29" s="52">
        <v>27400.025615486549</v>
      </c>
      <c r="BO29" s="52">
        <v>28952.680309046482</v>
      </c>
      <c r="BP29" s="52">
        <v>86363.383044761824</v>
      </c>
      <c r="BQ29" s="52">
        <v>58198.269820560847</v>
      </c>
      <c r="BR29" s="52">
        <v>30044.848749370332</v>
      </c>
      <c r="BS29" s="52">
        <v>39049.295737700922</v>
      </c>
      <c r="BT29" s="52">
        <v>80696.072870828546</v>
      </c>
      <c r="BU29" s="52">
        <v>31210.790375122084</v>
      </c>
      <c r="BV29" s="52">
        <v>71098.208364827093</v>
      </c>
      <c r="BW29" s="52" t="s">
        <v>184</v>
      </c>
      <c r="BX29" s="52">
        <v>35529.376904092765</v>
      </c>
      <c r="BY29" s="52" t="s">
        <v>184</v>
      </c>
      <c r="BZ29" s="52">
        <v>27274.996140834861</v>
      </c>
      <c r="CA29" s="52">
        <v>27155.300154616096</v>
      </c>
      <c r="CB29" s="52" t="s">
        <v>184</v>
      </c>
      <c r="CC29" s="52">
        <v>22303.848828336224</v>
      </c>
      <c r="CD29" s="52" t="s">
        <v>184</v>
      </c>
      <c r="CE29" s="52"/>
      <c r="CF29" s="52">
        <v>31284.144670710728</v>
      </c>
      <c r="CG29" s="52">
        <v>34329.185057299845</v>
      </c>
      <c r="CH29" s="52">
        <v>22240.417363781617</v>
      </c>
      <c r="CI29" s="52">
        <v>24026.86588464231</v>
      </c>
      <c r="CJ29" s="52">
        <v>21579.551994535024</v>
      </c>
      <c r="CK29" s="52">
        <v>18897.881150680256</v>
      </c>
      <c r="CL29" s="52">
        <v>30381.58939476349</v>
      </c>
      <c r="CM29" s="52">
        <v>29269.021438688404</v>
      </c>
      <c r="CN29" s="52">
        <v>52775.099644285459</v>
      </c>
      <c r="CO29" s="52">
        <v>46305.828150144545</v>
      </c>
      <c r="CP29" s="52">
        <v>29805.483735671394</v>
      </c>
      <c r="CQ29" s="52">
        <v>33570.719052039458</v>
      </c>
      <c r="CR29" s="52">
        <v>31323.381722833194</v>
      </c>
      <c r="CS29" s="52">
        <v>22211.272932187156</v>
      </c>
      <c r="CT29" s="52">
        <v>27115.357856713523</v>
      </c>
      <c r="CU29" s="52">
        <v>29616.091010093744</v>
      </c>
      <c r="CV29" s="52">
        <v>26454.985179936513</v>
      </c>
      <c r="CW29" s="52">
        <v>15289.007509867406</v>
      </c>
      <c r="CX29" s="52">
        <v>25941.509764414663</v>
      </c>
      <c r="CY29" s="52">
        <v>43729.17917537038</v>
      </c>
      <c r="CZ29" s="52">
        <v>21744.607773419801</v>
      </c>
      <c r="DA29" s="52">
        <v>23257.507634144291</v>
      </c>
      <c r="DB29" s="52">
        <v>21922.304384640302</v>
      </c>
      <c r="DC29" s="51"/>
      <c r="DD29" s="55">
        <f t="shared" si="33"/>
        <v>1.4160387351404617</v>
      </c>
      <c r="DE29" s="55">
        <f t="shared" si="16"/>
        <v>-0.23960186289173113</v>
      </c>
      <c r="DF29" s="55">
        <f t="shared" si="17"/>
        <v>-0.12695747921189859</v>
      </c>
      <c r="DG29" s="55">
        <f t="shared" si="18"/>
        <v>9.7884374720565992E-2</v>
      </c>
      <c r="DH29" s="55">
        <f t="shared" si="19"/>
        <v>0.11810950566606304</v>
      </c>
      <c r="DI29" s="55">
        <f t="shared" si="20"/>
        <v>-9.8137188957956201E-2</v>
      </c>
      <c r="DJ29" s="55">
        <f t="shared" si="21"/>
        <v>-1.0808052818047975E-2</v>
      </c>
      <c r="DK29" s="55">
        <f t="shared" si="22"/>
        <v>0.63644187556002718</v>
      </c>
      <c r="DL29" s="55">
        <f t="shared" si="23"/>
        <v>0.25682386311838767</v>
      </c>
      <c r="DM29" s="55">
        <f t="shared" si="24"/>
        <v>8.0309051791185304E-3</v>
      </c>
      <c r="DN29" s="55">
        <f t="shared" si="25"/>
        <v>0.16319509502220919</v>
      </c>
      <c r="DO29" s="55">
        <f t="shared" si="26"/>
        <v>1.5762248018069234</v>
      </c>
      <c r="DP29" s="55">
        <f t="shared" si="27"/>
        <v>0.40517792340903624</v>
      </c>
      <c r="DQ29" s="55">
        <f t="shared" si="28"/>
        <v>1.6220641726557115</v>
      </c>
      <c r="DR29" s="55">
        <f t="shared" si="29"/>
        <v>0.34301254234072598</v>
      </c>
      <c r="DS29" s="55">
        <f t="shared" si="30"/>
        <v>-4.10043423745029E-2</v>
      </c>
    </row>
    <row r="31" spans="1:123" ht="63" customHeight="1" x14ac:dyDescent="0.2"/>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heetViews>
  <sheetFormatPr baseColWidth="10" defaultRowHeight="12.75" x14ac:dyDescent="0.2"/>
  <cols>
    <col min="1" max="2" width="11.42578125" style="58"/>
    <col min="4" max="7" width="11.42578125" style="58"/>
  </cols>
  <sheetData>
    <row r="1" spans="1:10" x14ac:dyDescent="0.2">
      <c r="A1" s="78" t="s">
        <v>716</v>
      </c>
    </row>
    <row r="2" spans="1:10" x14ac:dyDescent="0.2">
      <c r="A2" s="78" t="s">
        <v>717</v>
      </c>
      <c r="F2" s="12"/>
      <c r="G2" s="12"/>
    </row>
    <row r="4" spans="1:10" x14ac:dyDescent="0.2">
      <c r="A4" s="12"/>
      <c r="B4" s="12" t="s">
        <v>702</v>
      </c>
      <c r="C4" s="12" t="s">
        <v>703</v>
      </c>
      <c r="D4" s="12" t="s">
        <v>161</v>
      </c>
      <c r="E4" s="12" t="s">
        <v>701</v>
      </c>
      <c r="F4" s="12" t="s">
        <v>702</v>
      </c>
      <c r="G4" s="12" t="s">
        <v>703</v>
      </c>
      <c r="J4" s="93" t="s">
        <v>706</v>
      </c>
    </row>
    <row r="5" spans="1:10" x14ac:dyDescent="0.2">
      <c r="B5" s="12" t="s">
        <v>186</v>
      </c>
      <c r="C5" s="12" t="s">
        <v>186</v>
      </c>
      <c r="D5" s="12" t="s">
        <v>700</v>
      </c>
      <c r="E5" s="12" t="s">
        <v>700</v>
      </c>
      <c r="F5" s="12" t="s">
        <v>704</v>
      </c>
      <c r="G5" s="12" t="s">
        <v>705</v>
      </c>
    </row>
    <row r="6" spans="1:10" x14ac:dyDescent="0.2">
      <c r="A6" s="107">
        <v>1995</v>
      </c>
      <c r="B6" s="101">
        <v>788.60888603484682</v>
      </c>
      <c r="C6" s="101">
        <v>740.65374614242285</v>
      </c>
      <c r="D6" s="101">
        <v>0.25374929829982751</v>
      </c>
      <c r="E6" s="101">
        <v>0.26586793785515422</v>
      </c>
      <c r="F6" s="101">
        <f>+B6/E6</f>
        <v>2966.1676860956572</v>
      </c>
      <c r="G6" s="101">
        <f>+C6/D6</f>
        <v>2918.8405686437568</v>
      </c>
      <c r="J6" s="66">
        <f>+G6/F6-1</f>
        <v>-1.5955644609626507E-2</v>
      </c>
    </row>
    <row r="7" spans="1:10" x14ac:dyDescent="0.2">
      <c r="A7" s="107">
        <v>1996</v>
      </c>
      <c r="B7" s="101">
        <v>773.69764937682771</v>
      </c>
      <c r="C7" s="101">
        <v>696.92203458319057</v>
      </c>
      <c r="D7" s="101">
        <v>0.25487156174904424</v>
      </c>
      <c r="E7" s="101">
        <v>0.26628183526059884</v>
      </c>
      <c r="F7" s="101">
        <f t="shared" ref="F7:F31" si="0">+B7/E7</f>
        <v>2905.5592493556396</v>
      </c>
      <c r="G7" s="101">
        <f t="shared" ref="G7:G31" si="1">+C7/D7</f>
        <v>2734.4048500373897</v>
      </c>
      <c r="H7" s="66">
        <f>+(F7-F6)/F6</f>
        <v>-2.0433246921314832E-2</v>
      </c>
      <c r="I7" s="66">
        <f>+(G7-G6)/G6</f>
        <v>-6.3188007110667715E-2</v>
      </c>
      <c r="J7" s="66">
        <f t="shared" ref="J7:J28" si="2">+G7/F7-1</f>
        <v>-5.8905836924924682E-2</v>
      </c>
    </row>
    <row r="8" spans="1:10" x14ac:dyDescent="0.2">
      <c r="A8" s="107">
        <v>1997</v>
      </c>
      <c r="B8" s="101">
        <v>761.66012156983265</v>
      </c>
      <c r="C8" s="101">
        <v>719.18531178583089</v>
      </c>
      <c r="D8" s="101">
        <v>0.24902933603087773</v>
      </c>
      <c r="E8" s="101">
        <v>0.26768936839501778</v>
      </c>
      <c r="F8" s="101">
        <f t="shared" si="0"/>
        <v>2845.3133052556773</v>
      </c>
      <c r="G8" s="101">
        <f t="shared" si="1"/>
        <v>2887.9541794090374</v>
      </c>
      <c r="H8" s="66">
        <f t="shared" ref="H8:H31" si="3">+(F8-F7)/F7</f>
        <v>-2.0734715395434793E-2</v>
      </c>
      <c r="I8" s="66">
        <f t="shared" ref="I8:I28" si="4">+(G8-G7)/G7</f>
        <v>5.6154570296914182E-2</v>
      </c>
      <c r="J8" s="66">
        <f t="shared" si="2"/>
        <v>1.4986354604463736E-2</v>
      </c>
    </row>
    <row r="9" spans="1:10" x14ac:dyDescent="0.2">
      <c r="A9" s="107">
        <v>1998</v>
      </c>
      <c r="B9" s="101">
        <v>764.92537529182459</v>
      </c>
      <c r="C9" s="101">
        <v>702.45055837680593</v>
      </c>
      <c r="D9" s="101">
        <v>0.24021869505539958</v>
      </c>
      <c r="E9" s="101">
        <v>0.27016459921750924</v>
      </c>
      <c r="F9" s="101">
        <f t="shared" si="0"/>
        <v>2831.330890528644</v>
      </c>
      <c r="G9" s="101">
        <f t="shared" si="1"/>
        <v>2924.212697995074</v>
      </c>
      <c r="H9" s="66">
        <f t="shared" si="3"/>
        <v>-4.9141915940173961E-3</v>
      </c>
      <c r="I9" s="66">
        <f t="shared" si="4"/>
        <v>1.255508790428809E-2</v>
      </c>
      <c r="J9" s="66">
        <f t="shared" si="2"/>
        <v>3.2804999153273728E-2</v>
      </c>
    </row>
    <row r="10" spans="1:10" x14ac:dyDescent="0.2">
      <c r="A10" s="107">
        <v>1999</v>
      </c>
      <c r="B10" s="101">
        <v>741.24373604916673</v>
      </c>
      <c r="C10" s="101">
        <v>674.21963885976504</v>
      </c>
      <c r="D10" s="101">
        <v>0.23229661078905464</v>
      </c>
      <c r="E10" s="101">
        <v>0.26701265110601102</v>
      </c>
      <c r="F10" s="101">
        <f t="shared" si="0"/>
        <v>2776.0622314291527</v>
      </c>
      <c r="G10" s="101">
        <f t="shared" si="1"/>
        <v>2902.4084190019225</v>
      </c>
      <c r="H10" s="66">
        <f t="shared" si="3"/>
        <v>-1.9520381487157071E-2</v>
      </c>
      <c r="I10" s="66">
        <f t="shared" si="4"/>
        <v>-7.4564613607283458E-3</v>
      </c>
      <c r="J10" s="66">
        <f t="shared" si="2"/>
        <v>4.5512736041124491E-2</v>
      </c>
    </row>
    <row r="11" spans="1:10" x14ac:dyDescent="0.2">
      <c r="A11" s="107">
        <v>2000</v>
      </c>
      <c r="B11" s="101">
        <v>729.94647042584836</v>
      </c>
      <c r="C11" s="101">
        <v>709.64164271817481</v>
      </c>
      <c r="D11" s="101">
        <v>0.22493976004650185</v>
      </c>
      <c r="E11" s="101">
        <v>0.26450511553209127</v>
      </c>
      <c r="F11" s="101">
        <f t="shared" si="0"/>
        <v>2759.6686323342092</v>
      </c>
      <c r="G11" s="101">
        <f t="shared" si="1"/>
        <v>3154.8075030020059</v>
      </c>
      <c r="H11" s="66">
        <f t="shared" si="3"/>
        <v>-5.9053427943162049E-3</v>
      </c>
      <c r="I11" s="66">
        <f t="shared" si="4"/>
        <v>8.6961945930021142E-2</v>
      </c>
      <c r="J11" s="66">
        <f t="shared" si="2"/>
        <v>0.14318344820029227</v>
      </c>
    </row>
    <row r="12" spans="1:10" x14ac:dyDescent="0.2">
      <c r="A12" s="107">
        <v>2001</v>
      </c>
      <c r="B12" s="101">
        <v>697.92056784631484</v>
      </c>
      <c r="C12" s="101">
        <v>714.71593952316573</v>
      </c>
      <c r="D12" s="101">
        <v>0.21448449371195363</v>
      </c>
      <c r="E12" s="101">
        <v>0.26168680445920367</v>
      </c>
      <c r="F12" s="101">
        <f t="shared" si="0"/>
        <v>2667.0071090845504</v>
      </c>
      <c r="G12" s="101">
        <f t="shared" si="1"/>
        <v>3332.2499317037259</v>
      </c>
      <c r="H12" s="66">
        <f t="shared" si="3"/>
        <v>-3.3577046955555287E-2</v>
      </c>
      <c r="I12" s="66">
        <f t="shared" si="4"/>
        <v>5.6245088973850839E-2</v>
      </c>
      <c r="J12" s="66">
        <f t="shared" si="2"/>
        <v>0.24943421423706669</v>
      </c>
    </row>
    <row r="13" spans="1:10" x14ac:dyDescent="0.2">
      <c r="A13" s="107">
        <v>2002</v>
      </c>
      <c r="B13" s="101">
        <v>711.86045156234854</v>
      </c>
      <c r="C13" s="101">
        <v>799.27169324541956</v>
      </c>
      <c r="D13" s="101">
        <v>0.30715707711463153</v>
      </c>
      <c r="E13" s="101">
        <v>0.32938137641061171</v>
      </c>
      <c r="F13" s="101">
        <f t="shared" si="0"/>
        <v>2161.2043137342798</v>
      </c>
      <c r="G13" s="101">
        <f t="shared" si="1"/>
        <v>2602.1594578044837</v>
      </c>
      <c r="H13" s="66">
        <f t="shared" si="3"/>
        <v>-0.18965183618272666</v>
      </c>
      <c r="I13" s="66">
        <f t="shared" si="4"/>
        <v>-0.21909835362378074</v>
      </c>
      <c r="J13" s="66">
        <f t="shared" si="2"/>
        <v>0.20403214137042447</v>
      </c>
    </row>
    <row r="14" spans="1:10" x14ac:dyDescent="0.2">
      <c r="A14" s="107">
        <v>2003</v>
      </c>
      <c r="B14" s="101">
        <v>753.32510161110838</v>
      </c>
      <c r="C14" s="101">
        <v>993.09016531597013</v>
      </c>
      <c r="D14" s="101">
        <v>0.36391307601706663</v>
      </c>
      <c r="E14" s="101">
        <v>0.37366058722787543</v>
      </c>
      <c r="F14" s="101">
        <f t="shared" si="0"/>
        <v>2016.0678630837135</v>
      </c>
      <c r="G14" s="101">
        <f t="shared" si="1"/>
        <v>2728.9213572237691</v>
      </c>
      <c r="H14" s="66">
        <f t="shared" si="3"/>
        <v>-6.715535857865719E-2</v>
      </c>
      <c r="I14" s="66">
        <f t="shared" si="4"/>
        <v>4.871411666917521E-2</v>
      </c>
      <c r="J14" s="66">
        <f t="shared" si="2"/>
        <v>0.35358606086290045</v>
      </c>
    </row>
    <row r="15" spans="1:10" x14ac:dyDescent="0.2">
      <c r="A15" s="107">
        <v>2004</v>
      </c>
      <c r="B15" s="101">
        <v>901.41191401164645</v>
      </c>
      <c r="C15" s="101">
        <v>1224.2957286319083</v>
      </c>
      <c r="D15" s="101">
        <v>0.38160512520614953</v>
      </c>
      <c r="E15" s="101">
        <v>0.39016138648800647</v>
      </c>
      <c r="F15" s="101">
        <f t="shared" si="0"/>
        <v>2310.3565479034296</v>
      </c>
      <c r="G15" s="101">
        <f t="shared" si="1"/>
        <v>3208.2790501582576</v>
      </c>
      <c r="H15" s="66">
        <f t="shared" si="3"/>
        <v>0.1459716164363542</v>
      </c>
      <c r="I15" s="66">
        <f t="shared" si="4"/>
        <v>0.17565830237854732</v>
      </c>
      <c r="J15" s="66">
        <f t="shared" si="2"/>
        <v>0.3886510517476891</v>
      </c>
    </row>
    <row r="16" spans="1:10" x14ac:dyDescent="0.2">
      <c r="A16" s="107">
        <v>2005</v>
      </c>
      <c r="B16" s="101">
        <v>1071.2994453842769</v>
      </c>
      <c r="C16" s="101">
        <v>1369.5381173602691</v>
      </c>
      <c r="D16" s="101">
        <v>0.41192383955675216</v>
      </c>
      <c r="E16" s="101">
        <v>0.42778230099552783</v>
      </c>
      <c r="F16" s="101">
        <f t="shared" si="0"/>
        <v>2504.3098858722456</v>
      </c>
      <c r="G16" s="101">
        <f t="shared" si="1"/>
        <v>3324.7362396746721</v>
      </c>
      <c r="H16" s="66">
        <f t="shared" si="3"/>
        <v>8.3949526381467854E-2</v>
      </c>
      <c r="I16" s="66">
        <f t="shared" si="4"/>
        <v>3.6298958942075153E-2</v>
      </c>
      <c r="J16" s="66">
        <f t="shared" si="2"/>
        <v>0.32760576413915876</v>
      </c>
    </row>
    <row r="17" spans="1:10" x14ac:dyDescent="0.2">
      <c r="A17" s="107">
        <v>2006</v>
      </c>
      <c r="B17" s="101">
        <v>1301.506569446726</v>
      </c>
      <c r="C17" s="101">
        <v>1745.8820724903965</v>
      </c>
      <c r="D17" s="101">
        <v>0.44895342263711557</v>
      </c>
      <c r="E17" s="101">
        <v>0.47439534405881362</v>
      </c>
      <c r="F17" s="101">
        <f t="shared" si="0"/>
        <v>2743.5062037315661</v>
      </c>
      <c r="G17" s="101">
        <f t="shared" si="1"/>
        <v>3888.7821864353509</v>
      </c>
      <c r="H17" s="66">
        <f t="shared" si="3"/>
        <v>9.5513865599747436E-2</v>
      </c>
      <c r="I17" s="66">
        <f t="shared" si="4"/>
        <v>0.1696513365571132</v>
      </c>
      <c r="J17" s="66">
        <f t="shared" si="2"/>
        <v>0.41744975139696905</v>
      </c>
    </row>
    <row r="18" spans="1:10" x14ac:dyDescent="0.2">
      <c r="A18" s="107">
        <v>2007</v>
      </c>
      <c r="B18" s="101">
        <v>1632.5566815259554</v>
      </c>
      <c r="C18" s="101">
        <v>2168.3178561051141</v>
      </c>
      <c r="D18" s="101">
        <v>0.54020777026173317</v>
      </c>
      <c r="E18" s="101">
        <v>0.55800434878045613</v>
      </c>
      <c r="F18" s="101">
        <f t="shared" si="0"/>
        <v>2925.7060184100396</v>
      </c>
      <c r="G18" s="101">
        <f t="shared" si="1"/>
        <v>4013.8590658452654</v>
      </c>
      <c r="H18" s="66">
        <f t="shared" si="3"/>
        <v>6.6411300412098723E-2</v>
      </c>
      <c r="I18" s="66">
        <f t="shared" si="4"/>
        <v>3.2163508629051318E-2</v>
      </c>
      <c r="J18" s="66">
        <f t="shared" si="2"/>
        <v>0.37192836210747426</v>
      </c>
    </row>
    <row r="19" spans="1:10" x14ac:dyDescent="0.2">
      <c r="A19" s="107">
        <v>2008</v>
      </c>
      <c r="B19" s="101">
        <v>2094.7806958924398</v>
      </c>
      <c r="C19" s="101">
        <v>2860.622044090795</v>
      </c>
      <c r="D19" s="101">
        <v>0.69669511952511987</v>
      </c>
      <c r="E19" s="101">
        <v>0.70900120397044353</v>
      </c>
      <c r="F19" s="101">
        <f t="shared" si="0"/>
        <v>2954.5516765861034</v>
      </c>
      <c r="G19" s="101">
        <f t="shared" si="1"/>
        <v>4105.9883497399078</v>
      </c>
      <c r="H19" s="66">
        <f t="shared" si="3"/>
        <v>9.8593836819393897E-3</v>
      </c>
      <c r="I19" s="66">
        <f t="shared" si="4"/>
        <v>2.2952794899698654E-2</v>
      </c>
      <c r="J19" s="66">
        <f t="shared" si="2"/>
        <v>0.38971620712495203</v>
      </c>
    </row>
    <row r="20" spans="1:10" x14ac:dyDescent="0.2">
      <c r="A20" s="107">
        <v>2009</v>
      </c>
      <c r="B20" s="101">
        <v>2570.6969941725074</v>
      </c>
      <c r="C20" s="101">
        <v>3511.9816403522732</v>
      </c>
      <c r="D20" s="101">
        <v>0.8031312031294856</v>
      </c>
      <c r="E20" s="101">
        <v>0.81241641842248769</v>
      </c>
      <c r="F20" s="101">
        <f t="shared" si="0"/>
        <v>3164.2602683537179</v>
      </c>
      <c r="G20" s="101">
        <f t="shared" si="1"/>
        <v>4372.8616528251741</v>
      </c>
      <c r="H20" s="66">
        <f t="shared" si="3"/>
        <v>7.0978143123875417E-2</v>
      </c>
      <c r="I20" s="66">
        <f t="shared" si="4"/>
        <v>6.4996117951033966E-2</v>
      </c>
      <c r="J20" s="66">
        <f t="shared" si="2"/>
        <v>0.38195384765244356</v>
      </c>
    </row>
    <row r="21" spans="1:10" x14ac:dyDescent="0.2">
      <c r="A21" s="107">
        <v>2010</v>
      </c>
      <c r="B21" s="101">
        <v>3227.6216587467288</v>
      </c>
      <c r="C21" s="101">
        <v>4275.3119867771829</v>
      </c>
      <c r="D21" s="101">
        <v>1</v>
      </c>
      <c r="E21" s="101">
        <v>1</v>
      </c>
      <c r="F21" s="101">
        <f t="shared" si="0"/>
        <v>3227.6216587467288</v>
      </c>
      <c r="G21" s="101">
        <f t="shared" si="1"/>
        <v>4275.3119867771829</v>
      </c>
      <c r="H21" s="66">
        <f t="shared" si="3"/>
        <v>2.0024076725514161E-2</v>
      </c>
      <c r="I21" s="66">
        <f t="shared" si="4"/>
        <v>-2.2307969881683154E-2</v>
      </c>
      <c r="J21" s="66">
        <f t="shared" si="2"/>
        <v>0.32460134390016071</v>
      </c>
    </row>
    <row r="22" spans="1:10" x14ac:dyDescent="0.2">
      <c r="A22" s="107">
        <v>2011</v>
      </c>
      <c r="B22" s="101">
        <v>4210.7826078885691</v>
      </c>
      <c r="C22" s="101">
        <v>5922.1987355396113</v>
      </c>
      <c r="D22" s="101">
        <v>1.2746592395151433</v>
      </c>
      <c r="E22" s="101">
        <v>1.2343425294637036</v>
      </c>
      <c r="F22" s="101">
        <f t="shared" si="0"/>
        <v>3411.356659417761</v>
      </c>
      <c r="G22" s="101">
        <f t="shared" si="1"/>
        <v>4646.1034855027656</v>
      </c>
      <c r="H22" s="66">
        <f t="shared" si="3"/>
        <v>5.6925817241657628E-2</v>
      </c>
      <c r="I22" s="66">
        <f t="shared" si="4"/>
        <v>8.6728524110609481E-2</v>
      </c>
      <c r="J22" s="66">
        <f t="shared" si="2"/>
        <v>0.36195184185043461</v>
      </c>
    </row>
    <row r="23" spans="1:10" x14ac:dyDescent="0.2">
      <c r="A23" s="107">
        <v>2012</v>
      </c>
      <c r="B23" s="101">
        <v>5370.0310932940802</v>
      </c>
      <c r="C23" s="101">
        <v>7263.9082051530922</v>
      </c>
      <c r="D23" s="101">
        <v>1.6252411710483288</v>
      </c>
      <c r="E23" s="101">
        <v>1.5263135691420027</v>
      </c>
      <c r="F23" s="101">
        <f t="shared" si="0"/>
        <v>3518.3013516107135</v>
      </c>
      <c r="G23" s="101">
        <f t="shared" si="1"/>
        <v>4469.4340351147121</v>
      </c>
      <c r="H23" s="66">
        <f t="shared" si="3"/>
        <v>3.1349607464147555E-2</v>
      </c>
      <c r="I23" s="66">
        <f t="shared" si="4"/>
        <v>-3.8025293870296933E-2</v>
      </c>
      <c r="J23" s="66">
        <f t="shared" si="2"/>
        <v>0.27033860617668815</v>
      </c>
    </row>
    <row r="24" spans="1:10" x14ac:dyDescent="0.2">
      <c r="A24" s="107">
        <v>2013</v>
      </c>
      <c r="B24" s="101">
        <v>6904.3560809863457</v>
      </c>
      <c r="C24" s="101">
        <v>10632.510734312873</v>
      </c>
      <c r="D24" s="101">
        <v>2.014775783684144</v>
      </c>
      <c r="E24" s="101">
        <v>1.9153578214096558</v>
      </c>
      <c r="F24" s="101">
        <f t="shared" si="0"/>
        <v>3604.7343236914921</v>
      </c>
      <c r="G24" s="101">
        <f t="shared" si="1"/>
        <v>5277.2674857500324</v>
      </c>
      <c r="H24" s="66">
        <f t="shared" si="3"/>
        <v>2.4566676768949532E-2</v>
      </c>
      <c r="I24" s="66">
        <f t="shared" si="4"/>
        <v>0.18074625205081174</v>
      </c>
      <c r="J24" s="66">
        <f t="shared" si="2"/>
        <v>0.46398236648568125</v>
      </c>
    </row>
    <row r="25" spans="1:10" x14ac:dyDescent="0.2">
      <c r="A25" s="107">
        <v>2014</v>
      </c>
      <c r="B25" s="101">
        <v>8998.9471278863966</v>
      </c>
      <c r="C25" s="101">
        <v>13863.270714732875</v>
      </c>
      <c r="D25" s="101">
        <v>2.8172041705916011</v>
      </c>
      <c r="E25" s="101">
        <v>2.6541884053191165</v>
      </c>
      <c r="F25" s="101">
        <f t="shared" si="0"/>
        <v>3390.4703636908707</v>
      </c>
      <c r="G25" s="101">
        <f t="shared" si="1"/>
        <v>4920.9321991815896</v>
      </c>
      <c r="H25" s="66">
        <f t="shared" si="3"/>
        <v>-5.9439598250669579E-2</v>
      </c>
      <c r="I25" s="66">
        <f t="shared" si="4"/>
        <v>-6.7522688120440919E-2</v>
      </c>
      <c r="J25" s="66">
        <f t="shared" si="2"/>
        <v>0.45140103623399797</v>
      </c>
    </row>
    <row r="26" spans="1:10" x14ac:dyDescent="0.2">
      <c r="A26" s="107">
        <v>2015</v>
      </c>
      <c r="B26" s="101">
        <v>11824.379739020549</v>
      </c>
      <c r="C26" s="101">
        <v>18034.747498839599</v>
      </c>
      <c r="D26" s="101">
        <v>3.5439985903895677</v>
      </c>
      <c r="E26" s="101">
        <v>3.3431739682353587</v>
      </c>
      <c r="F26" s="101">
        <f t="shared" si="0"/>
        <v>3536.8724007090364</v>
      </c>
      <c r="G26" s="101">
        <f t="shared" si="1"/>
        <v>5088.8133950575757</v>
      </c>
      <c r="H26" s="66">
        <f t="shared" si="3"/>
        <v>4.3180450295631598E-2</v>
      </c>
      <c r="I26" s="66">
        <f t="shared" si="4"/>
        <v>3.4115730329287365E-2</v>
      </c>
      <c r="J26" s="66">
        <f t="shared" si="2"/>
        <v>0.43878908213862111</v>
      </c>
    </row>
    <row r="27" spans="1:10" x14ac:dyDescent="0.2">
      <c r="A27" s="107">
        <v>2016</v>
      </c>
      <c r="B27" s="101">
        <v>15738.158640580246</v>
      </c>
      <c r="C27" s="101">
        <v>22430.059108153597</v>
      </c>
      <c r="D27" s="101">
        <v>4.8717567295423079</v>
      </c>
      <c r="E27" s="101">
        <v>4.7268958840471624</v>
      </c>
      <c r="F27" s="101">
        <f t="shared" si="0"/>
        <v>3329.4912827877338</v>
      </c>
      <c r="G27" s="101">
        <f t="shared" si="1"/>
        <v>4604.1008107276439</v>
      </c>
      <c r="H27" s="66">
        <f t="shared" si="3"/>
        <v>-5.8634040029187623E-2</v>
      </c>
      <c r="I27" s="66">
        <f t="shared" si="4"/>
        <v>-9.525061083998497E-2</v>
      </c>
      <c r="J27" s="66">
        <f t="shared" si="2"/>
        <v>0.38282410725301497</v>
      </c>
    </row>
    <row r="28" spans="1:10" x14ac:dyDescent="0.2">
      <c r="A28" s="107">
        <v>2017</v>
      </c>
      <c r="B28" s="101">
        <v>20422.67551462134</v>
      </c>
      <c r="C28" s="101">
        <v>28752.478030523249</v>
      </c>
      <c r="D28" s="101">
        <v>6.0123365770972566</v>
      </c>
      <c r="E28" s="101">
        <v>5.9859251802027398</v>
      </c>
      <c r="F28" s="101">
        <f t="shared" si="0"/>
        <v>3411.7826233721212</v>
      </c>
      <c r="G28" s="101">
        <f t="shared" si="1"/>
        <v>4782.2469121322683</v>
      </c>
      <c r="H28" s="66">
        <f t="shared" si="3"/>
        <v>2.471589008501205E-2</v>
      </c>
      <c r="I28" s="66">
        <f t="shared" si="4"/>
        <v>3.8692919362134863E-2</v>
      </c>
      <c r="J28" s="66">
        <f t="shared" si="2"/>
        <v>0.40168569925056197</v>
      </c>
    </row>
    <row r="29" spans="1:10" x14ac:dyDescent="0.2">
      <c r="B29" s="101">
        <v>25678.83109961142</v>
      </c>
      <c r="C29" s="101"/>
      <c r="D29" s="101">
        <v>8.0340345924187204</v>
      </c>
      <c r="E29" s="101">
        <v>8.0343633633459266</v>
      </c>
      <c r="F29" s="101">
        <f t="shared" si="0"/>
        <v>3196.1251860679376</v>
      </c>
      <c r="G29" s="101">
        <f t="shared" si="1"/>
        <v>0</v>
      </c>
      <c r="H29" s="66">
        <f t="shared" si="3"/>
        <v>-6.3209606563689305E-2</v>
      </c>
      <c r="I29" s="66"/>
      <c r="J29" s="66">
        <f>AVERAGE(J14:J28)</f>
        <v>0.38176434188804986</v>
      </c>
    </row>
    <row r="30" spans="1:10" x14ac:dyDescent="0.2">
      <c r="B30" s="101">
        <v>36133.347696659177</v>
      </c>
      <c r="C30" s="101"/>
      <c r="D30" s="101">
        <v>12.756152076153626</v>
      </c>
      <c r="E30" s="101">
        <v>12.263376408242586</v>
      </c>
      <c r="F30" s="101">
        <f t="shared" si="0"/>
        <v>2946.4436623157767</v>
      </c>
      <c r="G30" s="101">
        <f t="shared" si="1"/>
        <v>0</v>
      </c>
      <c r="H30" s="66">
        <f t="shared" si="3"/>
        <v>-7.8120070152613116E-2</v>
      </c>
      <c r="I30" s="66"/>
      <c r="J30" s="66"/>
    </row>
    <row r="31" spans="1:10" x14ac:dyDescent="0.2">
      <c r="B31" s="101">
        <v>39424.167510600855</v>
      </c>
      <c r="C31" s="101"/>
      <c r="D31" s="101">
        <v>18.903541295505558</v>
      </c>
      <c r="E31" s="101">
        <v>15.53285055347169</v>
      </c>
      <c r="F31" s="101">
        <f t="shared" si="0"/>
        <v>2538.1154202754692</v>
      </c>
      <c r="G31" s="101">
        <f t="shared" si="1"/>
        <v>0</v>
      </c>
      <c r="H31" s="66">
        <f t="shared" si="3"/>
        <v>-0.13858342084144221</v>
      </c>
      <c r="I31" s="66"/>
      <c r="J31" s="66"/>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B1" workbookViewId="0">
      <selection activeCell="A3" sqref="A3"/>
    </sheetView>
  </sheetViews>
  <sheetFormatPr baseColWidth="10" defaultRowHeight="12.75" x14ac:dyDescent="0.2"/>
  <cols>
    <col min="1" max="7" width="10.85546875" style="36"/>
  </cols>
  <sheetData>
    <row r="1" spans="1:7" x14ac:dyDescent="0.2">
      <c r="A1" s="38" t="s">
        <v>198</v>
      </c>
      <c r="B1" s="38"/>
      <c r="C1" s="38"/>
      <c r="D1" s="38"/>
      <c r="E1" s="38"/>
      <c r="F1" s="38"/>
      <c r="G1" s="38"/>
    </row>
    <row r="2" spans="1:7" s="37" customFormat="1" x14ac:dyDescent="0.2">
      <c r="A2" s="115" t="s">
        <v>200</v>
      </c>
      <c r="B2" s="38"/>
      <c r="C2" s="38"/>
      <c r="D2" s="38"/>
      <c r="E2" s="38"/>
      <c r="F2" s="38"/>
      <c r="G2" s="38"/>
    </row>
    <row r="3" spans="1:7" x14ac:dyDescent="0.2">
      <c r="A3" s="41"/>
      <c r="B3" s="163" t="s">
        <v>192</v>
      </c>
      <c r="C3" s="163"/>
      <c r="D3" s="163"/>
      <c r="E3" s="163" t="s">
        <v>193</v>
      </c>
      <c r="F3" s="163"/>
      <c r="G3" s="163"/>
    </row>
    <row r="4" spans="1:7" x14ac:dyDescent="0.2">
      <c r="A4" s="41"/>
      <c r="B4" s="42" t="s">
        <v>183</v>
      </c>
      <c r="C4" s="42" t="s">
        <v>194</v>
      </c>
      <c r="D4" s="42" t="s">
        <v>195</v>
      </c>
      <c r="E4" s="42" t="s">
        <v>183</v>
      </c>
      <c r="F4" s="42" t="s">
        <v>196</v>
      </c>
      <c r="G4" s="42" t="s">
        <v>197</v>
      </c>
    </row>
    <row r="5" spans="1:7" x14ac:dyDescent="0.2">
      <c r="A5" s="38">
        <v>1991</v>
      </c>
      <c r="B5" s="38">
        <v>388833</v>
      </c>
      <c r="C5" s="38">
        <v>335553</v>
      </c>
      <c r="D5" s="38">
        <v>53280</v>
      </c>
      <c r="E5" s="43">
        <f>B5</f>
        <v>388833</v>
      </c>
      <c r="F5" s="43">
        <f>C5</f>
        <v>335553</v>
      </c>
      <c r="G5" s="43">
        <f>D5</f>
        <v>53280</v>
      </c>
    </row>
    <row r="6" spans="1:7" x14ac:dyDescent="0.2">
      <c r="A6" s="38">
        <f>A5+1</f>
        <v>1992</v>
      </c>
      <c r="B6" s="38"/>
      <c r="C6" s="38"/>
      <c r="D6" s="38"/>
      <c r="E6" s="43">
        <f t="shared" ref="E6:E15" si="0">E5*(B$15/B$5)^(1/($A$15-$A$5))</f>
        <v>396623.86102059623</v>
      </c>
      <c r="F6" s="43">
        <f t="shared" ref="F6:F15" si="1">F5*(C$15/C$5)^(1/($A$15-$A$5))</f>
        <v>343169.10694233968</v>
      </c>
      <c r="G6" s="43">
        <f t="shared" ref="G6:G15" si="2">G5*(D$15/D$5)^(1/($A$15-$A$5))</f>
        <v>53368.535026542457</v>
      </c>
    </row>
    <row r="7" spans="1:7" x14ac:dyDescent="0.2">
      <c r="A7" s="38">
        <f t="shared" ref="A7:A33" si="3">A6+1</f>
        <v>1993</v>
      </c>
      <c r="B7" s="38"/>
      <c r="C7" s="38"/>
      <c r="D7" s="38"/>
      <c r="E7" s="43">
        <f t="shared" si="0"/>
        <v>404570.82380066824</v>
      </c>
      <c r="F7" s="43">
        <f t="shared" si="1"/>
        <v>350958.07803715946</v>
      </c>
      <c r="G7" s="43">
        <f t="shared" si="2"/>
        <v>53457.217171157827</v>
      </c>
    </row>
    <row r="8" spans="1:7" x14ac:dyDescent="0.2">
      <c r="A8" s="38">
        <f t="shared" si="3"/>
        <v>1994</v>
      </c>
      <c r="B8" s="38"/>
      <c r="C8" s="38"/>
      <c r="D8" s="38"/>
      <c r="E8" s="43">
        <f t="shared" si="0"/>
        <v>412677.01607657882</v>
      </c>
      <c r="F8" s="43">
        <f t="shared" si="1"/>
        <v>358923.83681329619</v>
      </c>
      <c r="G8" s="43">
        <f t="shared" si="2"/>
        <v>53546.04667831125</v>
      </c>
    </row>
    <row r="9" spans="1:7" x14ac:dyDescent="0.2">
      <c r="A9" s="38">
        <f t="shared" si="3"/>
        <v>1995</v>
      </c>
      <c r="B9" s="38"/>
      <c r="C9" s="38"/>
      <c r="D9" s="38"/>
      <c r="E9" s="43">
        <f t="shared" si="0"/>
        <v>420945.62825364963</v>
      </c>
      <c r="F9" s="43">
        <f t="shared" si="1"/>
        <v>367070.39585262811</v>
      </c>
      <c r="G9" s="43">
        <f t="shared" si="2"/>
        <v>53635.02379287409</v>
      </c>
    </row>
    <row r="10" spans="1:7" x14ac:dyDescent="0.2">
      <c r="A10" s="38">
        <f t="shared" si="3"/>
        <v>1996</v>
      </c>
      <c r="B10" s="38"/>
      <c r="C10" s="38"/>
      <c r="D10" s="38"/>
      <c r="E10" s="43">
        <f t="shared" si="0"/>
        <v>429379.91466182936</v>
      </c>
      <c r="F10" s="43">
        <f t="shared" si="1"/>
        <v>375401.85881132784</v>
      </c>
      <c r="G10" s="43">
        <f t="shared" si="2"/>
        <v>53724.148760124604</v>
      </c>
    </row>
    <row r="11" spans="1:7" x14ac:dyDescent="0.2">
      <c r="A11" s="38">
        <f t="shared" si="3"/>
        <v>1997</v>
      </c>
      <c r="B11" s="38"/>
      <c r="C11" s="38"/>
      <c r="D11" s="38"/>
      <c r="E11" s="43">
        <f t="shared" si="0"/>
        <v>437983.19483652076</v>
      </c>
      <c r="F11" s="43">
        <f t="shared" si="1"/>
        <v>383922.42248699215</v>
      </c>
      <c r="G11" s="43">
        <f t="shared" si="2"/>
        <v>53813.421825748643</v>
      </c>
    </row>
    <row r="12" spans="1:7" x14ac:dyDescent="0.2">
      <c r="A12" s="38">
        <f t="shared" si="3"/>
        <v>1998</v>
      </c>
      <c r="B12" s="38"/>
      <c r="C12" s="38"/>
      <c r="D12" s="38"/>
      <c r="E12" s="43">
        <f t="shared" si="0"/>
        <v>446758.85482507123</v>
      </c>
      <c r="F12" s="43">
        <f t="shared" si="1"/>
        <v>392636.37893268937</v>
      </c>
      <c r="G12" s="43">
        <f t="shared" si="2"/>
        <v>53902.843235840293</v>
      </c>
    </row>
    <row r="13" spans="1:7" x14ac:dyDescent="0.2">
      <c r="A13" s="38">
        <f t="shared" si="3"/>
        <v>1999</v>
      </c>
      <c r="B13" s="38"/>
      <c r="C13" s="38"/>
      <c r="D13" s="38"/>
      <c r="E13" s="43">
        <f t="shared" si="0"/>
        <v>455710.34851944091</v>
      </c>
      <c r="F13" s="43">
        <f t="shared" si="1"/>
        <v>401548.11761899042</v>
      </c>
      <c r="G13" s="43">
        <f t="shared" si="2"/>
        <v>53992.41323690259</v>
      </c>
    </row>
    <row r="14" spans="1:7" x14ac:dyDescent="0.2">
      <c r="A14" s="38">
        <f t="shared" si="3"/>
        <v>2000</v>
      </c>
      <c r="B14" s="38"/>
      <c r="C14" s="38"/>
      <c r="D14" s="38"/>
      <c r="E14" s="43">
        <f t="shared" si="0"/>
        <v>464841.19901557273</v>
      </c>
      <c r="F14" s="43">
        <f t="shared" si="1"/>
        <v>410662.12764507101</v>
      </c>
      <c r="G14" s="43">
        <f t="shared" si="2"/>
        <v>54082.132075848174</v>
      </c>
    </row>
    <row r="15" spans="1:7" x14ac:dyDescent="0.2">
      <c r="A15" s="38">
        <f t="shared" si="3"/>
        <v>2001</v>
      </c>
      <c r="B15" s="38">
        <v>474155</v>
      </c>
      <c r="C15" s="38">
        <v>419983</v>
      </c>
      <c r="D15" s="38">
        <v>54172</v>
      </c>
      <c r="E15" s="43">
        <f t="shared" si="0"/>
        <v>474154.99999999953</v>
      </c>
      <c r="F15" s="43">
        <f t="shared" si="1"/>
        <v>419983.00000000035</v>
      </c>
      <c r="G15" s="43">
        <f t="shared" si="2"/>
        <v>54171.999999999978</v>
      </c>
    </row>
    <row r="16" spans="1:7" x14ac:dyDescent="0.2">
      <c r="A16" s="38">
        <f t="shared" si="3"/>
        <v>2002</v>
      </c>
      <c r="B16" s="38"/>
      <c r="C16" s="38"/>
      <c r="D16" s="38"/>
      <c r="E16" s="43">
        <f t="shared" ref="E16:E33" si="4">E15*(B$24/B$15)^(1/($A$24-$A$15))</f>
        <v>482160.40439269651</v>
      </c>
      <c r="F16" s="43">
        <f t="shared" ref="F16:F33" si="5">F15*(C$24/C$15)^(1/($A$24-$A$15))</f>
        <v>428675.21723954607</v>
      </c>
      <c r="G16" s="43">
        <f t="shared" ref="G16:G33" si="6">G15*(D$24/D$15)^(1/($A$24-$A$15))</f>
        <v>53229.183696932887</v>
      </c>
    </row>
    <row r="17" spans="1:7" x14ac:dyDescent="0.2">
      <c r="A17" s="38">
        <f t="shared" si="3"/>
        <v>2003</v>
      </c>
      <c r="B17" s="38"/>
      <c r="C17" s="38"/>
      <c r="D17" s="38"/>
      <c r="E17" s="43">
        <f t="shared" si="4"/>
        <v>490300.96817312663</v>
      </c>
      <c r="F17" s="43">
        <f t="shared" si="5"/>
        <v>437547.33376201382</v>
      </c>
      <c r="G17" s="43">
        <f t="shared" si="6"/>
        <v>52302.776287414665</v>
      </c>
    </row>
    <row r="18" spans="1:7" x14ac:dyDescent="0.2">
      <c r="A18" s="38">
        <f t="shared" si="3"/>
        <v>2004</v>
      </c>
      <c r="B18" s="38"/>
      <c r="C18" s="38"/>
      <c r="D18" s="38"/>
      <c r="E18" s="43">
        <f t="shared" si="4"/>
        <v>498578.97330722143</v>
      </c>
      <c r="F18" s="43">
        <f t="shared" si="5"/>
        <v>446603.07286965253</v>
      </c>
      <c r="G18" s="43">
        <f t="shared" si="6"/>
        <v>51392.492188997669</v>
      </c>
    </row>
    <row r="19" spans="1:7" x14ac:dyDescent="0.2">
      <c r="A19" s="38">
        <f t="shared" si="3"/>
        <v>2005</v>
      </c>
      <c r="B19" s="38"/>
      <c r="C19" s="38"/>
      <c r="D19" s="38"/>
      <c r="E19" s="43">
        <f t="shared" si="4"/>
        <v>506996.74028852495</v>
      </c>
      <c r="F19" s="43">
        <f t="shared" si="5"/>
        <v>455846.23492438253</v>
      </c>
      <c r="G19" s="43">
        <f t="shared" si="6"/>
        <v>50498.050789547116</v>
      </c>
    </row>
    <row r="20" spans="1:7" x14ac:dyDescent="0.2">
      <c r="A20" s="38">
        <f t="shared" si="3"/>
        <v>2006</v>
      </c>
      <c r="B20" s="38"/>
      <c r="C20" s="38"/>
      <c r="D20" s="38"/>
      <c r="E20" s="43">
        <f t="shared" si="4"/>
        <v>515556.6287886753</v>
      </c>
      <c r="F20" s="43">
        <f t="shared" si="5"/>
        <v>465280.69894266827</v>
      </c>
      <c r="G20" s="43">
        <f t="shared" si="6"/>
        <v>49619.176360737125</v>
      </c>
    </row>
    <row r="21" spans="1:7" x14ac:dyDescent="0.2">
      <c r="A21" s="38">
        <f t="shared" si="3"/>
        <v>2007</v>
      </c>
      <c r="B21" s="38"/>
      <c r="C21" s="38"/>
      <c r="D21" s="38"/>
      <c r="E21" s="43">
        <f t="shared" si="4"/>
        <v>524261.03831886878</v>
      </c>
      <c r="F21" s="43">
        <f t="shared" si="5"/>
        <v>474910.42422339943</v>
      </c>
      <c r="G21" s="43">
        <f t="shared" si="6"/>
        <v>48755.597973052267</v>
      </c>
    </row>
    <row r="22" spans="1:7" x14ac:dyDescent="0.2">
      <c r="A22" s="38">
        <f t="shared" si="3"/>
        <v>2008</v>
      </c>
      <c r="B22" s="38"/>
      <c r="C22" s="38"/>
      <c r="D22" s="38"/>
      <c r="E22" s="43">
        <f t="shared" si="4"/>
        <v>533112.40890249179</v>
      </c>
      <c r="F22" s="43">
        <f t="shared" si="5"/>
        <v>484739.45200946357</v>
      </c>
      <c r="G22" s="43">
        <f t="shared" si="6"/>
        <v>47907.049412268498</v>
      </c>
    </row>
    <row r="23" spans="1:7" x14ac:dyDescent="0.2">
      <c r="A23" s="38">
        <f t="shared" si="3"/>
        <v>2009</v>
      </c>
      <c r="B23" s="38"/>
      <c r="C23" s="38"/>
      <c r="D23" s="38"/>
      <c r="E23" s="43">
        <f t="shared" si="4"/>
        <v>542113.22175910883</v>
      </c>
      <c r="F23" s="43">
        <f t="shared" si="5"/>
        <v>494771.90718370775</v>
      </c>
      <c r="G23" s="43">
        <f t="shared" si="6"/>
        <v>47073.269097387609</v>
      </c>
    </row>
    <row r="24" spans="1:7" x14ac:dyDescent="0.2">
      <c r="A24" s="38">
        <f t="shared" si="3"/>
        <v>2010</v>
      </c>
      <c r="B24" s="38">
        <v>551266</v>
      </c>
      <c r="C24" s="38">
        <v>505012</v>
      </c>
      <c r="D24" s="38">
        <v>46254</v>
      </c>
      <c r="E24" s="43">
        <f t="shared" si="4"/>
        <v>551265.99999999942</v>
      </c>
      <c r="F24" s="43">
        <f t="shared" si="5"/>
        <v>505012.00000000058</v>
      </c>
      <c r="G24" s="43">
        <f t="shared" si="6"/>
        <v>46254.000000000007</v>
      </c>
    </row>
    <row r="25" spans="1:7" x14ac:dyDescent="0.2">
      <c r="A25" s="38">
        <f t="shared" si="3"/>
        <v>2011</v>
      </c>
      <c r="B25" s="38"/>
      <c r="C25" s="38"/>
      <c r="D25" s="38"/>
      <c r="E25" s="43">
        <f t="shared" si="4"/>
        <v>560573.30933543714</v>
      </c>
      <c r="F25" s="43">
        <f t="shared" si="5"/>
        <v>515464.02785012178</v>
      </c>
      <c r="G25" s="43">
        <f t="shared" si="6"/>
        <v>45448.989565050862</v>
      </c>
    </row>
    <row r="26" spans="1:7" x14ac:dyDescent="0.2">
      <c r="A26" s="38">
        <f t="shared" si="3"/>
        <v>2012</v>
      </c>
      <c r="B26" s="38"/>
      <c r="C26" s="38"/>
      <c r="D26" s="38"/>
      <c r="E26" s="43">
        <f t="shared" si="4"/>
        <v>570037.75879391085</v>
      </c>
      <c r="F26" s="43">
        <f t="shared" si="5"/>
        <v>526132.37706721982</v>
      </c>
      <c r="G26" s="43">
        <f t="shared" si="6"/>
        <v>44657.989632985293</v>
      </c>
    </row>
    <row r="27" spans="1:7" x14ac:dyDescent="0.2">
      <c r="A27" s="38">
        <f t="shared" si="3"/>
        <v>2013</v>
      </c>
      <c r="B27" s="38"/>
      <c r="C27" s="38"/>
      <c r="D27" s="38"/>
      <c r="E27" s="43">
        <f t="shared" si="4"/>
        <v>579662.00145348825</v>
      </c>
      <c r="F27" s="43">
        <f t="shared" si="5"/>
        <v>537021.52476659534</v>
      </c>
      <c r="G27" s="43">
        <f t="shared" si="6"/>
        <v>43880.756363248533</v>
      </c>
    </row>
    <row r="28" spans="1:7" x14ac:dyDescent="0.2">
      <c r="A28" s="38">
        <f t="shared" si="3"/>
        <v>2014</v>
      </c>
      <c r="B28" s="38"/>
      <c r="C28" s="38"/>
      <c r="D28" s="38"/>
      <c r="E28" s="43">
        <f t="shared" si="4"/>
        <v>589448.73518552794</v>
      </c>
      <c r="F28" s="43">
        <f t="shared" si="5"/>
        <v>548136.0407245825</v>
      </c>
      <c r="G28" s="43">
        <f t="shared" si="6"/>
        <v>43117.050159117513</v>
      </c>
    </row>
    <row r="29" spans="1:7" x14ac:dyDescent="0.2">
      <c r="A29" s="38">
        <f t="shared" si="3"/>
        <v>2015</v>
      </c>
      <c r="B29" s="38"/>
      <c r="C29" s="38"/>
      <c r="D29" s="38"/>
      <c r="E29" s="43">
        <f t="shared" si="4"/>
        <v>599400.7034109477</v>
      </c>
      <c r="F29" s="43">
        <f t="shared" si="5"/>
        <v>559480.58929631638</v>
      </c>
      <c r="G29" s="43">
        <f t="shared" si="6"/>
        <v>42366.635593840663</v>
      </c>
    </row>
    <row r="30" spans="1:7" x14ac:dyDescent="0.2">
      <c r="A30" s="38">
        <f t="shared" si="3"/>
        <v>2016</v>
      </c>
      <c r="B30" s="38"/>
      <c r="C30" s="38"/>
      <c r="D30" s="38"/>
      <c r="E30" s="43">
        <f t="shared" si="4"/>
        <v>609520.69586926128</v>
      </c>
      <c r="F30" s="43">
        <f t="shared" si="5"/>
        <v>571059.93137319235</v>
      </c>
      <c r="G30" s="43">
        <f t="shared" si="6"/>
        <v>41629.281338063221</v>
      </c>
    </row>
    <row r="31" spans="1:7" x14ac:dyDescent="0.2">
      <c r="A31" s="38">
        <f t="shared" si="3"/>
        <v>2017</v>
      </c>
      <c r="B31" s="38"/>
      <c r="C31" s="38"/>
      <c r="D31" s="38"/>
      <c r="E31" s="43">
        <f t="shared" si="4"/>
        <v>619811.54940059909</v>
      </c>
      <c r="F31" s="43">
        <f t="shared" si="5"/>
        <v>582878.92638083745</v>
      </c>
      <c r="G31" s="43">
        <f t="shared" si="6"/>
        <v>40904.760088515621</v>
      </c>
    </row>
    <row r="32" spans="1:7" x14ac:dyDescent="0.2">
      <c r="A32" s="38">
        <f t="shared" si="3"/>
        <v>2018</v>
      </c>
      <c r="B32" s="38"/>
      <c r="C32" s="38"/>
      <c r="D32" s="38"/>
      <c r="E32" s="43">
        <f t="shared" si="4"/>
        <v>630276.14874093269</v>
      </c>
      <c r="F32" s="43">
        <f t="shared" si="5"/>
        <v>594942.53431843349</v>
      </c>
      <c r="G32" s="43">
        <f t="shared" si="6"/>
        <v>40192.848497942992</v>
      </c>
    </row>
    <row r="33" spans="1:7" x14ac:dyDescent="0.2">
      <c r="A33" s="38">
        <f t="shared" si="3"/>
        <v>2019</v>
      </c>
      <c r="B33" s="38"/>
      <c r="C33" s="38"/>
      <c r="D33" s="38"/>
      <c r="E33" s="43">
        <f t="shared" si="4"/>
        <v>640917.42733072466</v>
      </c>
      <c r="F33" s="43">
        <f t="shared" si="5"/>
        <v>607255.81784024672</v>
      </c>
      <c r="G33" s="43">
        <f t="shared" si="6"/>
        <v>39493.327106254183</v>
      </c>
    </row>
  </sheetData>
  <mergeCells count="2">
    <mergeCell ref="B3:D3"/>
    <mergeCell ref="E3:G3"/>
  </mergeCell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I35" sqref="I35"/>
    </sheetView>
  </sheetViews>
  <sheetFormatPr baseColWidth="10" defaultRowHeight="12.75" x14ac:dyDescent="0.2"/>
  <cols>
    <col min="1" max="9" width="10.85546875" style="69"/>
  </cols>
  <sheetData>
    <row r="1" spans="1:9" x14ac:dyDescent="0.2">
      <c r="A1" s="69" t="s">
        <v>185</v>
      </c>
    </row>
    <row r="2" spans="1:9" x14ac:dyDescent="0.2">
      <c r="A2" s="69" t="s">
        <v>424</v>
      </c>
    </row>
    <row r="3" spans="1:9" ht="45" x14ac:dyDescent="0.2">
      <c r="B3" s="74" t="s">
        <v>386</v>
      </c>
      <c r="C3" s="74" t="s">
        <v>387</v>
      </c>
      <c r="D3" s="74" t="s">
        <v>388</v>
      </c>
      <c r="E3" s="74" t="s">
        <v>389</v>
      </c>
      <c r="F3" s="74" t="s">
        <v>390</v>
      </c>
      <c r="G3" s="74" t="s">
        <v>387</v>
      </c>
      <c r="H3" s="74" t="s">
        <v>389</v>
      </c>
      <c r="I3" s="74" t="s">
        <v>390</v>
      </c>
    </row>
    <row r="4" spans="1:9" s="58" customFormat="1" ht="22.5" x14ac:dyDescent="0.2">
      <c r="A4" s="69"/>
      <c r="B4" s="74" t="s">
        <v>419</v>
      </c>
      <c r="C4" s="74" t="s">
        <v>421</v>
      </c>
      <c r="D4" s="74" t="s">
        <v>420</v>
      </c>
      <c r="E4" s="74" t="s">
        <v>422</v>
      </c>
      <c r="F4" s="74" t="s">
        <v>423</v>
      </c>
      <c r="G4" s="74" t="s">
        <v>259</v>
      </c>
      <c r="H4" s="74" t="s">
        <v>259</v>
      </c>
      <c r="I4" s="74" t="s">
        <v>259</v>
      </c>
    </row>
    <row r="5" spans="1:9" x14ac:dyDescent="0.2">
      <c r="A5" s="69">
        <v>1987</v>
      </c>
      <c r="B5" s="69">
        <v>244017.44938374567</v>
      </c>
      <c r="C5" s="69">
        <v>22842</v>
      </c>
      <c r="D5" s="69">
        <v>821.75698404338061</v>
      </c>
      <c r="E5" s="69">
        <v>328780</v>
      </c>
      <c r="F5" s="69">
        <v>69.475028894701623</v>
      </c>
      <c r="G5" s="69">
        <v>1</v>
      </c>
      <c r="H5" s="69">
        <v>1</v>
      </c>
      <c r="I5" s="69">
        <v>1</v>
      </c>
    </row>
    <row r="6" spans="1:9" x14ac:dyDescent="0.2">
      <c r="A6" s="69">
        <v>1988</v>
      </c>
      <c r="B6" s="69">
        <v>1177019.3192184214</v>
      </c>
      <c r="C6" s="69">
        <v>24492</v>
      </c>
      <c r="D6" s="69">
        <v>3696.71515728345</v>
      </c>
      <c r="E6" s="69">
        <v>342421</v>
      </c>
      <c r="F6" s="69">
        <v>71.525987015983262</v>
      </c>
      <c r="G6" s="69">
        <v>1.0722353559232991</v>
      </c>
      <c r="H6" s="69">
        <v>1.0414897499847922</v>
      </c>
      <c r="I6" s="69">
        <v>1.0295207955133079</v>
      </c>
    </row>
    <row r="7" spans="1:9" x14ac:dyDescent="0.2">
      <c r="A7" s="69">
        <v>1989</v>
      </c>
      <c r="B7" s="69">
        <v>36785.906619614623</v>
      </c>
      <c r="C7" s="69">
        <v>25994</v>
      </c>
      <c r="D7" s="69">
        <v>108859.16459897438</v>
      </c>
      <c r="E7" s="69">
        <v>356439</v>
      </c>
      <c r="F7" s="69">
        <v>72.926924382573176</v>
      </c>
      <c r="G7" s="69">
        <v>1.1379914193152965</v>
      </c>
      <c r="H7" s="69">
        <v>1.0841261633919339</v>
      </c>
      <c r="I7" s="69">
        <v>1.0496854127704409</v>
      </c>
    </row>
    <row r="8" spans="1:9" x14ac:dyDescent="0.2">
      <c r="A8" s="69">
        <v>1990</v>
      </c>
      <c r="B8" s="69">
        <v>745267</v>
      </c>
      <c r="C8" s="69">
        <v>26708</v>
      </c>
      <c r="D8" s="69">
        <v>2146481.6073547541</v>
      </c>
      <c r="E8" s="69">
        <v>377915</v>
      </c>
      <c r="F8" s="69">
        <v>70.671976502652711</v>
      </c>
      <c r="G8" s="69">
        <v>1.1692496278784694</v>
      </c>
      <c r="H8" s="69">
        <v>1.1494464383478313</v>
      </c>
      <c r="I8" s="69">
        <v>1.0172284578645547</v>
      </c>
    </row>
    <row r="9" spans="1:9" x14ac:dyDescent="0.2">
      <c r="A9" s="69">
        <v>1991</v>
      </c>
      <c r="B9" s="69">
        <v>253.62379999999999</v>
      </c>
      <c r="C9" s="69">
        <v>28101</v>
      </c>
      <c r="D9" s="69">
        <v>694.26437055347048</v>
      </c>
      <c r="E9" s="69">
        <v>390980</v>
      </c>
      <c r="F9" s="69">
        <v>71.873241598035705</v>
      </c>
      <c r="G9" s="69">
        <v>1.23023377987917</v>
      </c>
      <c r="H9" s="69">
        <v>1.1891842569499362</v>
      </c>
      <c r="I9" s="69">
        <v>1.0345190601787138</v>
      </c>
    </row>
    <row r="10" spans="1:9" x14ac:dyDescent="0.2">
      <c r="A10" s="69">
        <v>1992</v>
      </c>
      <c r="B10" s="69">
        <v>354376</v>
      </c>
      <c r="C10" s="69">
        <v>27108</v>
      </c>
      <c r="D10" s="69">
        <v>1005.595850217364</v>
      </c>
      <c r="E10" s="69">
        <v>407186</v>
      </c>
      <c r="F10" s="69">
        <v>66.573998123707597</v>
      </c>
      <c r="G10" s="69">
        <v>1.1867612293144207</v>
      </c>
      <c r="H10" s="69">
        <v>1.2384755763732587</v>
      </c>
      <c r="I10" s="69">
        <v>0.95824354711113668</v>
      </c>
    </row>
    <row r="11" spans="1:9" x14ac:dyDescent="0.2">
      <c r="A11" s="69">
        <v>1993</v>
      </c>
      <c r="B11" s="69">
        <v>460048.85399999999</v>
      </c>
      <c r="C11" s="69">
        <v>30449</v>
      </c>
      <c r="D11" s="69">
        <v>1162.2179179813913</v>
      </c>
      <c r="E11" s="69">
        <v>425395</v>
      </c>
      <c r="F11" s="69">
        <v>71.57818027950492</v>
      </c>
      <c r="G11" s="69">
        <v>1.3330268803082042</v>
      </c>
      <c r="H11" s="69">
        <v>1.2938591155179755</v>
      </c>
      <c r="I11" s="69">
        <v>1.0302720476444982</v>
      </c>
    </row>
    <row r="12" spans="1:9" x14ac:dyDescent="0.2">
      <c r="A12" s="69">
        <v>1994</v>
      </c>
      <c r="B12" s="69">
        <v>460836</v>
      </c>
      <c r="C12" s="69">
        <v>29846</v>
      </c>
      <c r="D12" s="69">
        <v>1187.7277717926379</v>
      </c>
      <c r="E12" s="69">
        <v>444468</v>
      </c>
      <c r="F12" s="69">
        <v>67.149941053124195</v>
      </c>
      <c r="G12" s="69">
        <v>1.3066281411435077</v>
      </c>
      <c r="H12" s="69">
        <v>1.3518705517367235</v>
      </c>
      <c r="I12" s="69">
        <v>0.96653347427747893</v>
      </c>
    </row>
    <row r="13" spans="1:9" x14ac:dyDescent="0.2">
      <c r="A13" s="69">
        <v>1995</v>
      </c>
      <c r="B13" s="69">
        <v>474237</v>
      </c>
      <c r="C13" s="69">
        <v>32340</v>
      </c>
      <c r="D13" s="69">
        <v>1128.0077065791352</v>
      </c>
      <c r="E13" s="69">
        <v>463266</v>
      </c>
      <c r="F13" s="69">
        <v>69.80870601339187</v>
      </c>
      <c r="G13" s="69">
        <v>1.415812976096664</v>
      </c>
      <c r="H13" s="69">
        <v>1.4090455623821401</v>
      </c>
      <c r="I13" s="69">
        <v>1.0048028352632423</v>
      </c>
    </row>
    <row r="14" spans="1:9" x14ac:dyDescent="0.2">
      <c r="A14" s="69">
        <v>1996</v>
      </c>
      <c r="B14" s="69">
        <v>418022.82400000002</v>
      </c>
      <c r="C14" s="69">
        <v>32340</v>
      </c>
      <c r="D14" s="69">
        <v>1128.0077065791352</v>
      </c>
      <c r="E14" s="69">
        <v>463266</v>
      </c>
      <c r="F14" s="69">
        <v>69.80870601339187</v>
      </c>
      <c r="G14" s="69">
        <v>1.415812976096664</v>
      </c>
      <c r="H14" s="69">
        <v>1.4090455623821401</v>
      </c>
      <c r="I14" s="69">
        <v>1.0048028352632423</v>
      </c>
    </row>
    <row r="15" spans="1:9" x14ac:dyDescent="0.2">
      <c r="A15" s="69">
        <v>1997</v>
      </c>
      <c r="B15" s="69">
        <v>430313.54349000001</v>
      </c>
      <c r="C15" s="69">
        <v>33753</v>
      </c>
      <c r="D15" s="69">
        <v>980.68443714404884</v>
      </c>
      <c r="E15" s="69">
        <v>496567</v>
      </c>
      <c r="F15" s="69">
        <v>67.972700562059103</v>
      </c>
      <c r="G15" s="69">
        <v>1.4776727081691621</v>
      </c>
      <c r="H15" s="69">
        <v>1.5103321369913012</v>
      </c>
      <c r="I15" s="69">
        <v>0.97837599556929311</v>
      </c>
    </row>
    <row r="16" spans="1:9" x14ac:dyDescent="0.2">
      <c r="A16" s="69">
        <v>1998</v>
      </c>
      <c r="B16" s="69">
        <v>481871.19949999999</v>
      </c>
      <c r="C16" s="69">
        <v>28430.333333333332</v>
      </c>
      <c r="D16" s="69">
        <v>1046.9578808477402</v>
      </c>
      <c r="E16" s="69">
        <v>594794</v>
      </c>
      <c r="F16" s="69">
        <v>47.798621595600039</v>
      </c>
      <c r="G16" s="69">
        <v>1.2446516650614365</v>
      </c>
      <c r="H16" s="69">
        <v>1.8090942271427704</v>
      </c>
      <c r="I16" s="69">
        <v>0.6879971459680142</v>
      </c>
    </row>
    <row r="17" spans="1:9" x14ac:dyDescent="0.2">
      <c r="A17" s="69">
        <v>1999</v>
      </c>
      <c r="B17" s="69">
        <v>547322.91861000005</v>
      </c>
      <c r="C17" s="69">
        <v>28547.599999999999</v>
      </c>
      <c r="D17" s="69">
        <v>1003.2341641544433</v>
      </c>
      <c r="E17" s="69">
        <v>606575</v>
      </c>
      <c r="F17" s="69">
        <v>47.06359477393562</v>
      </c>
      <c r="G17" s="69">
        <v>1.2497854828824095</v>
      </c>
      <c r="H17" s="69">
        <v>1.8449266987043007</v>
      </c>
      <c r="I17" s="69">
        <v>0.67741741921786858</v>
      </c>
    </row>
    <row r="18" spans="1:9" x14ac:dyDescent="0.2">
      <c r="A18" s="69">
        <v>2000</v>
      </c>
      <c r="B18" s="69">
        <v>569349.8931632</v>
      </c>
      <c r="C18" s="69">
        <v>29295</v>
      </c>
      <c r="D18" s="69">
        <v>944.37987727808638</v>
      </c>
      <c r="E18" s="69">
        <v>606575</v>
      </c>
      <c r="F18" s="69">
        <v>48.295758974570333</v>
      </c>
      <c r="G18" s="69">
        <v>1.2825059101654845</v>
      </c>
      <c r="H18" s="69">
        <v>1.8449266987043007</v>
      </c>
      <c r="I18" s="69">
        <v>0.69515277277205301</v>
      </c>
    </row>
    <row r="19" spans="1:9" x14ac:dyDescent="0.2">
      <c r="A19" s="69">
        <v>2001</v>
      </c>
      <c r="B19" s="69">
        <v>588813.03500000003</v>
      </c>
      <c r="C19" s="69">
        <v>36909</v>
      </c>
      <c r="D19" s="69">
        <v>1227.161678306521</v>
      </c>
      <c r="E19" s="69">
        <v>486779</v>
      </c>
      <c r="F19" s="69">
        <v>78.22603719599428</v>
      </c>
      <c r="G19" s="69">
        <v>1.615839243498818</v>
      </c>
      <c r="H19" s="69">
        <v>1.480561469675771</v>
      </c>
      <c r="I19" s="69">
        <v>1.1259590451492427</v>
      </c>
    </row>
    <row r="20" spans="1:9" x14ac:dyDescent="0.2">
      <c r="A20" s="69">
        <v>2002</v>
      </c>
      <c r="B20" s="69">
        <v>594916.01479939977</v>
      </c>
      <c r="C20" s="69">
        <v>36909</v>
      </c>
      <c r="D20" s="69">
        <v>1239.881068822905</v>
      </c>
      <c r="E20" s="69">
        <v>495473</v>
      </c>
      <c r="F20" s="69">
        <v>74.492454684715412</v>
      </c>
      <c r="G20" s="69">
        <v>1.615839243498818</v>
      </c>
      <c r="H20" s="69">
        <v>1.5070046839832107</v>
      </c>
      <c r="I20" s="69">
        <v>1.0722191249120363</v>
      </c>
    </row>
    <row r="21" spans="1:9" x14ac:dyDescent="0.2">
      <c r="A21" s="69">
        <v>2003</v>
      </c>
      <c r="B21" s="69">
        <v>712084.93499999994</v>
      </c>
      <c r="C21" s="69">
        <v>36909</v>
      </c>
      <c r="D21" s="69">
        <v>1484.0760852575042</v>
      </c>
      <c r="E21" s="69">
        <v>504075</v>
      </c>
      <c r="F21" s="69">
        <v>73.221246838268115</v>
      </c>
      <c r="G21" s="69">
        <v>1.615839243498818</v>
      </c>
      <c r="H21" s="69">
        <v>1.5331680759170265</v>
      </c>
      <c r="I21" s="69">
        <v>1.0539217903636193</v>
      </c>
    </row>
    <row r="22" spans="1:9" x14ac:dyDescent="0.2">
      <c r="A22" s="69">
        <v>2004</v>
      </c>
      <c r="B22" s="69">
        <v>783761.92099999997</v>
      </c>
      <c r="C22" s="69">
        <v>36909</v>
      </c>
      <c r="D22" s="69">
        <v>1633.4600920767707</v>
      </c>
      <c r="E22" s="69">
        <v>512698</v>
      </c>
      <c r="F22" s="69">
        <v>71.98974835088103</v>
      </c>
      <c r="G22" s="69">
        <v>1.615839243498818</v>
      </c>
      <c r="H22" s="69">
        <v>1.5593953403491696</v>
      </c>
      <c r="I22" s="69">
        <v>1.0361960188601114</v>
      </c>
    </row>
    <row r="23" spans="1:9" x14ac:dyDescent="0.2">
      <c r="A23" s="69">
        <v>2005</v>
      </c>
      <c r="B23" s="69">
        <v>961718.35599999991</v>
      </c>
      <c r="C23" s="69">
        <v>40914</v>
      </c>
      <c r="D23" s="69">
        <v>1808.1423248013655</v>
      </c>
      <c r="E23" s="69">
        <v>521439</v>
      </c>
      <c r="F23" s="69">
        <v>78.463636206727912</v>
      </c>
      <c r="G23" s="69">
        <v>1.7911741528762806</v>
      </c>
      <c r="H23" s="69">
        <v>1.5859815073909604</v>
      </c>
      <c r="I23" s="69">
        <v>1.1293789647162247</v>
      </c>
    </row>
    <row r="24" spans="1:9" x14ac:dyDescent="0.2">
      <c r="A24" s="69">
        <v>2006</v>
      </c>
      <c r="B24" s="69">
        <v>1228353.3550000002</v>
      </c>
      <c r="C24" s="69">
        <v>45410</v>
      </c>
      <c r="D24" s="69">
        <v>2080.7910067250527</v>
      </c>
      <c r="E24" s="69">
        <v>530219</v>
      </c>
      <c r="F24" s="69">
        <v>85.643856595105035</v>
      </c>
      <c r="G24" s="69">
        <v>1.9880045530163732</v>
      </c>
      <c r="H24" s="69">
        <v>1.6126862947867875</v>
      </c>
      <c r="I24" s="69">
        <v>1.2327286214577811</v>
      </c>
    </row>
    <row r="25" spans="1:9" x14ac:dyDescent="0.2">
      <c r="A25" s="69">
        <v>2007</v>
      </c>
      <c r="B25" s="69">
        <v>1645253</v>
      </c>
      <c r="C25" s="69">
        <v>49347</v>
      </c>
      <c r="D25" s="69">
        <v>2564.652827465156</v>
      </c>
      <c r="E25" s="69">
        <v>538952</v>
      </c>
      <c r="F25" s="69">
        <v>91.561029553652276</v>
      </c>
      <c r="G25" s="69">
        <v>2.160362490149724</v>
      </c>
      <c r="H25" s="69">
        <v>1.6392481294482633</v>
      </c>
      <c r="I25" s="69">
        <v>1.3178984019197004</v>
      </c>
    </row>
    <row r="26" spans="1:9" x14ac:dyDescent="0.2">
      <c r="A26" s="69">
        <v>2008</v>
      </c>
      <c r="B26" s="69">
        <v>2669859.7549999999</v>
      </c>
      <c r="C26" s="69">
        <v>53092</v>
      </c>
      <c r="D26" s="69">
        <v>3868.2631527855851</v>
      </c>
      <c r="E26" s="69">
        <v>547742</v>
      </c>
      <c r="F26" s="69">
        <v>96.9288460625623</v>
      </c>
      <c r="G26" s="69">
        <v>2.3243148585938185</v>
      </c>
      <c r="H26" s="69">
        <v>1.6659833323194841</v>
      </c>
      <c r="I26" s="69">
        <v>1.3951609319870955</v>
      </c>
    </row>
    <row r="27" spans="1:9" x14ac:dyDescent="0.2">
      <c r="A27" s="69">
        <v>2009</v>
      </c>
      <c r="B27" s="69">
        <v>3296582.3620000002</v>
      </c>
      <c r="C27" s="69">
        <v>54118</v>
      </c>
      <c r="D27" s="69">
        <v>4685.747045629636</v>
      </c>
      <c r="E27" s="69">
        <v>556528</v>
      </c>
      <c r="F27" s="69">
        <v>97.24218727539315</v>
      </c>
      <c r="G27" s="69">
        <v>2.3692321162770336</v>
      </c>
      <c r="H27" s="69">
        <v>1.6927063690005475</v>
      </c>
      <c r="I27" s="69">
        <v>1.3996710591193311</v>
      </c>
    </row>
    <row r="28" spans="1:9" x14ac:dyDescent="0.2">
      <c r="A28" s="69">
        <v>2010</v>
      </c>
      <c r="B28" s="69">
        <v>3741262.3119999999</v>
      </c>
      <c r="C28" s="69">
        <v>53806</v>
      </c>
      <c r="D28" s="69">
        <v>5348.6490096900834</v>
      </c>
      <c r="E28" s="69">
        <v>571910</v>
      </c>
      <c r="F28" s="69">
        <v>94.08123655819972</v>
      </c>
      <c r="G28" s="69">
        <v>2.3555730671569917</v>
      </c>
      <c r="H28" s="69">
        <v>1.7394914532514143</v>
      </c>
      <c r="I28" s="69">
        <v>1.3541734066896465</v>
      </c>
    </row>
    <row r="29" spans="1:9" x14ac:dyDescent="0.2">
      <c r="A29" s="69">
        <v>2011</v>
      </c>
      <c r="B29" s="69">
        <v>4919557.8480000002</v>
      </c>
      <c r="C29" s="69">
        <v>53587</v>
      </c>
      <c r="D29" s="69">
        <v>7061.9278326689464</v>
      </c>
      <c r="E29" s="69">
        <v>581720</v>
      </c>
      <c r="F29" s="69">
        <v>92.118201196451906</v>
      </c>
      <c r="G29" s="69">
        <v>2.3459854653708083</v>
      </c>
      <c r="H29" s="69">
        <v>1.769329034612811</v>
      </c>
      <c r="I29" s="69">
        <v>1.3259181415536931</v>
      </c>
    </row>
    <row r="30" spans="1:9" x14ac:dyDescent="0.2">
      <c r="A30" s="69">
        <v>2012</v>
      </c>
      <c r="B30" s="69">
        <v>6567661.9570000004</v>
      </c>
      <c r="C30" s="69">
        <v>56309</v>
      </c>
      <c r="D30" s="69">
        <v>8972.0074219587805</v>
      </c>
      <c r="E30" s="69">
        <v>591422</v>
      </c>
      <c r="F30" s="69">
        <v>95.209511989746744</v>
      </c>
      <c r="G30" s="69">
        <v>2.4651519131424569</v>
      </c>
      <c r="H30" s="69">
        <v>1.7988381288399538</v>
      </c>
      <c r="I30" s="69">
        <v>1.370413420540624</v>
      </c>
    </row>
    <row r="31" spans="1:9" x14ac:dyDescent="0.2">
      <c r="A31" s="69">
        <v>2013</v>
      </c>
      <c r="B31" s="69">
        <v>7960989.4499999993</v>
      </c>
      <c r="C31" s="69">
        <v>56254</v>
      </c>
      <c r="D31" s="69">
        <v>10886.049060442881</v>
      </c>
      <c r="E31" s="69">
        <v>601003</v>
      </c>
      <c r="F31" s="69">
        <v>93.60019833511646</v>
      </c>
      <c r="G31" s="69">
        <v>2.4627440679450134</v>
      </c>
      <c r="H31" s="69">
        <v>1.8279791958148306</v>
      </c>
      <c r="I31" s="69">
        <v>1.3472495056746165</v>
      </c>
    </row>
    <row r="32" spans="1:9" x14ac:dyDescent="0.2">
      <c r="A32" s="69">
        <v>2014</v>
      </c>
      <c r="B32" s="69">
        <v>11952649.584000001</v>
      </c>
      <c r="C32" s="69">
        <v>59164</v>
      </c>
      <c r="D32" s="69">
        <v>15540.439851676958</v>
      </c>
      <c r="E32" s="69">
        <v>610449</v>
      </c>
      <c r="F32" s="69">
        <v>96.918825323655213</v>
      </c>
      <c r="G32" s="69">
        <v>2.5901409683915593</v>
      </c>
      <c r="H32" s="69">
        <v>1.8567096538718899</v>
      </c>
      <c r="I32" s="69">
        <v>1.3950166968702986</v>
      </c>
    </row>
    <row r="33" spans="1:9" x14ac:dyDescent="0.2">
      <c r="A33" s="69">
        <v>2015</v>
      </c>
      <c r="B33" s="69">
        <v>18148997.524</v>
      </c>
      <c r="C33" s="69">
        <v>61197</v>
      </c>
      <c r="D33" s="69">
        <v>22812.829593205301</v>
      </c>
      <c r="E33" s="69">
        <v>619745</v>
      </c>
      <c r="F33" s="69">
        <v>98.74545175838449</v>
      </c>
      <c r="G33" s="69">
        <v>2.6791436826897819</v>
      </c>
      <c r="H33" s="69">
        <v>1.8849838797980412</v>
      </c>
      <c r="I33" s="69">
        <v>1.421308538180617</v>
      </c>
    </row>
    <row r="34" spans="1:9" x14ac:dyDescent="0.2">
      <c r="A34" s="69">
        <v>2016</v>
      </c>
      <c r="B34" s="69">
        <v>24723576.127</v>
      </c>
      <c r="C34" s="69">
        <v>64729</v>
      </c>
      <c r="D34" s="69">
        <v>29381.166837596276</v>
      </c>
      <c r="E34" s="69">
        <v>628897</v>
      </c>
      <c r="F34" s="69">
        <v>102.92464425812176</v>
      </c>
      <c r="G34" s="69">
        <v>2.8337711233692322</v>
      </c>
      <c r="H34" s="69">
        <v>1.9128201228785207</v>
      </c>
      <c r="I34" s="69">
        <v>1.4814624174409103</v>
      </c>
    </row>
    <row r="35" spans="1:9" x14ac:dyDescent="0.2">
      <c r="A35" s="69">
        <v>2017</v>
      </c>
      <c r="B35" s="69">
        <v>32375629.613999996</v>
      </c>
      <c r="C35" s="69">
        <v>66911</v>
      </c>
      <c r="D35" s="69">
        <v>37220.084100234177</v>
      </c>
      <c r="E35" s="69">
        <v>637913</v>
      </c>
      <c r="F35" s="69">
        <v>104.89047879569785</v>
      </c>
      <c r="G35" s="69">
        <v>2.9292969092023466</v>
      </c>
      <c r="H35" s="69">
        <v>1.9402427154936432</v>
      </c>
      <c r="I35" s="69">
        <v>1.5097579729642561</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4"/>
  <sheetViews>
    <sheetView workbookViewId="0">
      <selection sqref="A1:A3"/>
    </sheetView>
  </sheetViews>
  <sheetFormatPr baseColWidth="10" defaultRowHeight="12.75" x14ac:dyDescent="0.2"/>
  <cols>
    <col min="2" max="3" width="10.85546875" style="58"/>
  </cols>
  <sheetData>
    <row r="1" spans="1:36" s="78" customFormat="1" ht="11.25" x14ac:dyDescent="0.2">
      <c r="A1" s="88" t="s">
        <v>346</v>
      </c>
      <c r="B1" s="157"/>
      <c r="C1" s="157"/>
    </row>
    <row r="2" spans="1:36" s="78" customFormat="1" ht="11.25" x14ac:dyDescent="0.2">
      <c r="A2" s="88" t="s">
        <v>343</v>
      </c>
      <c r="B2" s="157"/>
      <c r="C2" s="157"/>
    </row>
    <row r="3" spans="1:36" s="78" customFormat="1" ht="11.25" x14ac:dyDescent="0.2">
      <c r="A3" s="93" t="s">
        <v>179</v>
      </c>
      <c r="B3" s="158"/>
      <c r="C3" s="158"/>
    </row>
    <row r="4" spans="1:36" s="78" customFormat="1" ht="11.25" x14ac:dyDescent="0.2">
      <c r="A4" s="158"/>
      <c r="B4" s="158"/>
      <c r="C4" s="158"/>
    </row>
    <row r="5" spans="1:36" s="78" customFormat="1" ht="11.25" x14ac:dyDescent="0.2">
      <c r="B5" s="78" t="s">
        <v>379</v>
      </c>
      <c r="C5" s="78" t="s">
        <v>380</v>
      </c>
      <c r="D5" s="78" t="s">
        <v>377</v>
      </c>
      <c r="E5" s="78" t="s">
        <v>347</v>
      </c>
      <c r="F5" s="78" t="s">
        <v>348</v>
      </c>
      <c r="G5" s="78" t="s">
        <v>349</v>
      </c>
      <c r="H5" s="78" t="s">
        <v>350</v>
      </c>
      <c r="I5" s="78" t="s">
        <v>351</v>
      </c>
      <c r="J5" s="78" t="s">
        <v>352</v>
      </c>
      <c r="K5" s="78" t="s">
        <v>353</v>
      </c>
      <c r="L5" s="78" t="s">
        <v>354</v>
      </c>
      <c r="M5" s="78" t="s">
        <v>355</v>
      </c>
      <c r="N5" s="78" t="s">
        <v>356</v>
      </c>
      <c r="O5" s="78" t="s">
        <v>357</v>
      </c>
      <c r="P5" s="78" t="s">
        <v>358</v>
      </c>
      <c r="Q5" s="78" t="s">
        <v>359</v>
      </c>
      <c r="R5" s="78" t="s">
        <v>360</v>
      </c>
      <c r="S5" s="78" t="s">
        <v>361</v>
      </c>
      <c r="T5" s="78" t="s">
        <v>362</v>
      </c>
      <c r="U5" s="78" t="s">
        <v>363</v>
      </c>
      <c r="V5" s="78" t="s">
        <v>364</v>
      </c>
      <c r="W5" s="78" t="s">
        <v>365</v>
      </c>
      <c r="X5" s="78" t="s">
        <v>366</v>
      </c>
      <c r="Y5" s="78" t="s">
        <v>367</v>
      </c>
      <c r="Z5" s="78" t="s">
        <v>368</v>
      </c>
      <c r="AB5" s="78" t="s">
        <v>378</v>
      </c>
      <c r="AC5" s="78" t="s">
        <v>369</v>
      </c>
      <c r="AD5" s="78" t="s">
        <v>370</v>
      </c>
      <c r="AE5" s="78" t="s">
        <v>371</v>
      </c>
      <c r="AF5" s="78" t="s">
        <v>372</v>
      </c>
      <c r="AG5" s="78" t="s">
        <v>373</v>
      </c>
      <c r="AH5" s="78" t="s">
        <v>374</v>
      </c>
      <c r="AI5" s="78" t="s">
        <v>375</v>
      </c>
      <c r="AJ5" s="78" t="s">
        <v>376</v>
      </c>
    </row>
    <row r="6" spans="1:36" s="78" customFormat="1" ht="11.25" x14ac:dyDescent="0.2">
      <c r="A6" s="78">
        <v>1992</v>
      </c>
      <c r="B6" s="77">
        <f>T6/D6</f>
        <v>0.27699572779542636</v>
      </c>
      <c r="C6" s="77">
        <f>T6/R6</f>
        <v>0.68344049024888254</v>
      </c>
      <c r="D6" s="78">
        <v>532045917</v>
      </c>
      <c r="E6" s="78">
        <v>316409811</v>
      </c>
      <c r="F6" s="78">
        <v>82049495</v>
      </c>
      <c r="G6" s="78">
        <v>57755824</v>
      </c>
      <c r="H6" s="78">
        <v>8454543</v>
      </c>
      <c r="I6" s="78">
        <v>15827478</v>
      </c>
      <c r="J6" s="78">
        <v>11649</v>
      </c>
      <c r="K6" s="78">
        <v>29162207</v>
      </c>
      <c r="L6" s="78">
        <v>192056156</v>
      </c>
      <c r="M6" s="78">
        <v>109885559</v>
      </c>
      <c r="N6" s="78">
        <v>58013270</v>
      </c>
      <c r="O6" s="78">
        <v>24157327</v>
      </c>
      <c r="P6" s="78">
        <v>5406857</v>
      </c>
      <c r="Q6" s="78">
        <v>7735097</v>
      </c>
      <c r="R6" s="78">
        <v>215636106</v>
      </c>
      <c r="S6" s="78">
        <v>212092456</v>
      </c>
      <c r="T6" s="78">
        <v>147374446</v>
      </c>
      <c r="U6" s="78">
        <v>64718009</v>
      </c>
      <c r="V6" s="78">
        <v>26041311</v>
      </c>
      <c r="W6" s="78">
        <v>38676699</v>
      </c>
      <c r="X6" s="78">
        <v>3543650</v>
      </c>
      <c r="Y6" s="78" t="s">
        <v>3</v>
      </c>
      <c r="Z6" s="78" t="s">
        <v>3</v>
      </c>
      <c r="AB6" s="78">
        <v>558404975</v>
      </c>
      <c r="AC6" s="78">
        <v>346959121</v>
      </c>
      <c r="AD6" s="78">
        <v>23842871</v>
      </c>
      <c r="AE6" s="78">
        <v>48980434</v>
      </c>
      <c r="AF6" s="78">
        <v>1377233</v>
      </c>
      <c r="AG6" s="78">
        <v>5952596</v>
      </c>
      <c r="AH6" s="78">
        <v>131292719</v>
      </c>
      <c r="AI6" s="78" t="s">
        <v>3</v>
      </c>
      <c r="AJ6" s="78">
        <v>-26359058</v>
      </c>
    </row>
    <row r="7" spans="1:36" s="78" customFormat="1" ht="11.25" x14ac:dyDescent="0.2">
      <c r="A7" s="78">
        <v>1993</v>
      </c>
      <c r="B7" s="77">
        <f t="shared" ref="B7:B33" si="0">T7/D7</f>
        <v>0.25103322573081294</v>
      </c>
      <c r="C7" s="77">
        <f t="shared" ref="C7:C33" si="1">T7/R7</f>
        <v>0.57756865241547184</v>
      </c>
      <c r="D7" s="78">
        <v>608482959</v>
      </c>
      <c r="E7" s="78">
        <v>344013204</v>
      </c>
      <c r="F7" s="78">
        <v>94362309</v>
      </c>
      <c r="G7" s="78">
        <v>62395271</v>
      </c>
      <c r="H7" s="78">
        <v>13012583</v>
      </c>
      <c r="I7" s="78">
        <v>18934060</v>
      </c>
      <c r="J7" s="78">
        <v>20395</v>
      </c>
      <c r="K7" s="78">
        <v>18411336</v>
      </c>
      <c r="L7" s="78">
        <v>210240634</v>
      </c>
      <c r="M7" s="78">
        <v>126869685</v>
      </c>
      <c r="N7" s="78">
        <v>60328000</v>
      </c>
      <c r="O7" s="78">
        <v>23042949</v>
      </c>
      <c r="P7" s="78">
        <v>6492206</v>
      </c>
      <c r="Q7" s="78">
        <v>14506718</v>
      </c>
      <c r="R7" s="78">
        <v>264469755</v>
      </c>
      <c r="S7" s="78">
        <v>250397739</v>
      </c>
      <c r="T7" s="78">
        <v>152749440</v>
      </c>
      <c r="U7" s="78">
        <v>97648299</v>
      </c>
      <c r="V7" s="78">
        <v>54524242</v>
      </c>
      <c r="W7" s="78">
        <v>43124057</v>
      </c>
      <c r="X7" s="78">
        <v>14072016</v>
      </c>
      <c r="Y7" s="78" t="s">
        <v>3</v>
      </c>
      <c r="Z7" s="78" t="s">
        <v>3</v>
      </c>
      <c r="AB7" s="78">
        <v>706587788</v>
      </c>
      <c r="AC7" s="78">
        <v>444385111</v>
      </c>
      <c r="AD7" s="78">
        <v>26686916</v>
      </c>
      <c r="AE7" s="78">
        <v>69864057</v>
      </c>
      <c r="AF7" s="78">
        <v>1058290</v>
      </c>
      <c r="AG7" s="78">
        <v>8769396</v>
      </c>
      <c r="AH7" s="78">
        <v>155824019</v>
      </c>
      <c r="AI7" s="78" t="s">
        <v>3</v>
      </c>
      <c r="AJ7" s="78">
        <v>-98104830</v>
      </c>
    </row>
    <row r="8" spans="1:36" s="78" customFormat="1" ht="11.25" x14ac:dyDescent="0.2">
      <c r="A8" s="78">
        <v>1994</v>
      </c>
      <c r="B8" s="77">
        <f t="shared" si="0"/>
        <v>0.22362715106076234</v>
      </c>
      <c r="C8" s="77">
        <f t="shared" si="1"/>
        <v>0.57264555846394083</v>
      </c>
      <c r="D8" s="78">
        <v>700399729</v>
      </c>
      <c r="E8" s="78">
        <v>426882553</v>
      </c>
      <c r="F8" s="78">
        <v>116014775</v>
      </c>
      <c r="G8" s="78">
        <v>82530732</v>
      </c>
      <c r="H8" s="78">
        <v>10129742</v>
      </c>
      <c r="I8" s="78">
        <v>23338712</v>
      </c>
      <c r="J8" s="78">
        <v>15589</v>
      </c>
      <c r="K8" s="78">
        <v>36417712</v>
      </c>
      <c r="L8" s="78">
        <v>237318648</v>
      </c>
      <c r="M8" s="78">
        <v>140201525</v>
      </c>
      <c r="N8" s="78">
        <v>74196867</v>
      </c>
      <c r="O8" s="78">
        <v>22920256</v>
      </c>
      <c r="P8" s="78">
        <v>6847843</v>
      </c>
      <c r="Q8" s="78">
        <v>30283575</v>
      </c>
      <c r="R8" s="78">
        <v>273517176</v>
      </c>
      <c r="S8" s="78">
        <v>259545986</v>
      </c>
      <c r="T8" s="78">
        <v>156628396</v>
      </c>
      <c r="U8" s="78">
        <v>102917591</v>
      </c>
      <c r="V8" s="78">
        <v>54518232</v>
      </c>
      <c r="W8" s="78">
        <v>48399358</v>
      </c>
      <c r="X8" s="78">
        <v>13971190</v>
      </c>
      <c r="Y8" s="78" t="s">
        <v>3</v>
      </c>
      <c r="Z8" s="78" t="s">
        <v>3</v>
      </c>
      <c r="AB8" s="78">
        <v>700327265</v>
      </c>
      <c r="AC8" s="78">
        <v>452982170</v>
      </c>
      <c r="AD8" s="78">
        <v>25063860</v>
      </c>
      <c r="AE8" s="78">
        <v>58185731</v>
      </c>
      <c r="AF8" s="78">
        <v>1155997</v>
      </c>
      <c r="AG8" s="78">
        <v>25457485</v>
      </c>
      <c r="AH8" s="78">
        <v>137482023</v>
      </c>
      <c r="AI8" s="78" t="s">
        <v>3</v>
      </c>
      <c r="AJ8" s="78">
        <v>72464</v>
      </c>
    </row>
    <row r="9" spans="1:36" s="78" customFormat="1" ht="11.25" x14ac:dyDescent="0.2">
      <c r="A9" s="78">
        <v>1995</v>
      </c>
      <c r="B9" s="77">
        <f t="shared" si="0"/>
        <v>0.20282720541557445</v>
      </c>
      <c r="C9" s="77">
        <f t="shared" si="1"/>
        <v>0.59301449116434135</v>
      </c>
      <c r="D9" s="78">
        <v>760500524</v>
      </c>
      <c r="E9" s="78">
        <v>500388505</v>
      </c>
      <c r="F9" s="78">
        <v>127249795</v>
      </c>
      <c r="G9" s="78">
        <v>92043920</v>
      </c>
      <c r="H9" s="78">
        <v>11294064</v>
      </c>
      <c r="I9" s="78">
        <v>23905767</v>
      </c>
      <c r="J9" s="78">
        <v>6044</v>
      </c>
      <c r="K9" s="78">
        <v>26401688</v>
      </c>
      <c r="L9" s="78">
        <v>266429642</v>
      </c>
      <c r="M9" s="78">
        <v>165172462</v>
      </c>
      <c r="N9" s="78">
        <v>79522410</v>
      </c>
      <c r="O9" s="78">
        <v>21734770</v>
      </c>
      <c r="P9" s="78">
        <v>6731164</v>
      </c>
      <c r="Q9" s="78">
        <v>73576216</v>
      </c>
      <c r="R9" s="78">
        <v>260112018</v>
      </c>
      <c r="S9" s="78">
        <v>247031842</v>
      </c>
      <c r="T9" s="78">
        <v>154250196</v>
      </c>
      <c r="U9" s="78">
        <v>92781646</v>
      </c>
      <c r="V9" s="78">
        <v>53496872</v>
      </c>
      <c r="W9" s="78">
        <v>39284774</v>
      </c>
      <c r="X9" s="78">
        <v>13080177</v>
      </c>
      <c r="Y9" s="78" t="s">
        <v>3</v>
      </c>
      <c r="Z9" s="78" t="s">
        <v>3</v>
      </c>
      <c r="AB9" s="78">
        <v>820398082</v>
      </c>
      <c r="AC9" s="78">
        <v>478026280</v>
      </c>
      <c r="AD9" s="78">
        <v>31874163</v>
      </c>
      <c r="AE9" s="78">
        <v>65983054</v>
      </c>
      <c r="AF9" s="78">
        <v>1193672</v>
      </c>
      <c r="AG9" s="78">
        <v>17367718</v>
      </c>
      <c r="AH9" s="78">
        <v>202506240</v>
      </c>
      <c r="AI9" s="78">
        <v>23446956</v>
      </c>
      <c r="AJ9" s="78">
        <v>-59897558</v>
      </c>
    </row>
    <row r="10" spans="1:36" s="78" customFormat="1" ht="11.25" x14ac:dyDescent="0.2">
      <c r="A10" s="78">
        <v>1996</v>
      </c>
      <c r="B10" s="77">
        <f t="shared" si="0"/>
        <v>0.2040906508070276</v>
      </c>
      <c r="C10" s="77">
        <f t="shared" si="1"/>
        <v>0.56507800361999938</v>
      </c>
      <c r="D10" s="78">
        <v>774021482</v>
      </c>
      <c r="E10" s="78">
        <v>494466187</v>
      </c>
      <c r="F10" s="78">
        <v>132707747</v>
      </c>
      <c r="G10" s="78">
        <v>96492214</v>
      </c>
      <c r="H10" s="78">
        <v>10777003</v>
      </c>
      <c r="I10" s="78">
        <v>25430719</v>
      </c>
      <c r="J10" s="78">
        <v>7810</v>
      </c>
      <c r="K10" s="78">
        <v>16801167</v>
      </c>
      <c r="L10" s="78">
        <v>326465072</v>
      </c>
      <c r="M10" s="78">
        <v>223775120</v>
      </c>
      <c r="N10" s="78">
        <v>86740102</v>
      </c>
      <c r="O10" s="78">
        <v>15949850</v>
      </c>
      <c r="P10" s="78">
        <v>9503627</v>
      </c>
      <c r="Q10" s="78">
        <v>8988575</v>
      </c>
      <c r="R10" s="78">
        <v>279555295</v>
      </c>
      <c r="S10" s="78">
        <v>268589269</v>
      </c>
      <c r="T10" s="78">
        <v>157970548</v>
      </c>
      <c r="U10" s="78">
        <v>110618722</v>
      </c>
      <c r="V10" s="78">
        <v>54872845</v>
      </c>
      <c r="W10" s="78">
        <v>55745876</v>
      </c>
      <c r="X10" s="78">
        <v>10966026</v>
      </c>
      <c r="Y10" s="78" t="s">
        <v>3</v>
      </c>
      <c r="Z10" s="78" t="s">
        <v>3</v>
      </c>
      <c r="AB10" s="78">
        <v>695599337</v>
      </c>
      <c r="AC10" s="78">
        <v>421521775</v>
      </c>
      <c r="AD10" s="78">
        <v>25914245</v>
      </c>
      <c r="AE10" s="78">
        <v>46970292</v>
      </c>
      <c r="AF10" s="78">
        <v>1509880</v>
      </c>
      <c r="AG10" s="78">
        <v>35844147</v>
      </c>
      <c r="AH10" s="78">
        <v>163838998</v>
      </c>
      <c r="AI10" s="78" t="s">
        <v>3</v>
      </c>
      <c r="AJ10" s="78">
        <v>78422146</v>
      </c>
    </row>
    <row r="11" spans="1:36" s="78" customFormat="1" ht="11.25" x14ac:dyDescent="0.2">
      <c r="A11" s="78">
        <v>1997</v>
      </c>
      <c r="B11" s="77">
        <f t="shared" si="0"/>
        <v>0.23019096702103364</v>
      </c>
      <c r="C11" s="77">
        <f t="shared" si="1"/>
        <v>0.60918605349856414</v>
      </c>
      <c r="D11" s="78">
        <v>838974233</v>
      </c>
      <c r="E11" s="78">
        <v>521954024</v>
      </c>
      <c r="F11" s="78">
        <v>140176860</v>
      </c>
      <c r="G11" s="78">
        <v>107142146</v>
      </c>
      <c r="H11" s="78">
        <v>12102468</v>
      </c>
      <c r="I11" s="78">
        <v>20929457</v>
      </c>
      <c r="J11" s="78">
        <v>2790</v>
      </c>
      <c r="K11" s="78">
        <v>24368343</v>
      </c>
      <c r="L11" s="78">
        <v>345544310</v>
      </c>
      <c r="M11" s="78">
        <v>242659699</v>
      </c>
      <c r="N11" s="78">
        <v>87396161</v>
      </c>
      <c r="O11" s="78">
        <v>15488451</v>
      </c>
      <c r="P11" s="78">
        <v>9002171</v>
      </c>
      <c r="Q11" s="78">
        <v>2862339</v>
      </c>
      <c r="R11" s="78">
        <v>317020209</v>
      </c>
      <c r="S11" s="78">
        <v>308384757</v>
      </c>
      <c r="T11" s="78">
        <v>193124290</v>
      </c>
      <c r="U11" s="78">
        <v>115260467</v>
      </c>
      <c r="V11" s="78">
        <v>58262035</v>
      </c>
      <c r="W11" s="78">
        <v>56998432</v>
      </c>
      <c r="X11" s="78">
        <v>8635452</v>
      </c>
      <c r="Y11" s="78" t="s">
        <v>3</v>
      </c>
      <c r="Z11" s="78" t="s">
        <v>3</v>
      </c>
      <c r="AB11" s="78">
        <v>728004710</v>
      </c>
      <c r="AC11" s="78">
        <v>433903036</v>
      </c>
      <c r="AD11" s="78">
        <v>34027473</v>
      </c>
      <c r="AE11" s="78">
        <v>58136698</v>
      </c>
      <c r="AF11" s="78">
        <v>1562000</v>
      </c>
      <c r="AG11" s="78">
        <v>17771847</v>
      </c>
      <c r="AH11" s="78">
        <v>182603656</v>
      </c>
      <c r="AI11" s="78" t="s">
        <v>3</v>
      </c>
      <c r="AJ11" s="78">
        <v>110969523</v>
      </c>
    </row>
    <row r="12" spans="1:36" s="78" customFormat="1" ht="11.25" x14ac:dyDescent="0.2">
      <c r="A12" s="78">
        <v>1998</v>
      </c>
      <c r="B12" s="77">
        <f t="shared" si="0"/>
        <v>0.25983022248129567</v>
      </c>
      <c r="C12" s="77">
        <f t="shared" si="1"/>
        <v>0.64538572759162416</v>
      </c>
      <c r="D12" s="78">
        <v>804391306</v>
      </c>
      <c r="E12" s="78">
        <v>480545948</v>
      </c>
      <c r="F12" s="78">
        <v>169465205</v>
      </c>
      <c r="G12" s="78">
        <v>111469421</v>
      </c>
      <c r="H12" s="78">
        <v>13587707</v>
      </c>
      <c r="I12" s="78">
        <v>44406074</v>
      </c>
      <c r="J12" s="78">
        <v>2003</v>
      </c>
      <c r="K12" s="78">
        <v>26756437</v>
      </c>
      <c r="L12" s="78">
        <v>268864352</v>
      </c>
      <c r="M12" s="78">
        <v>164903557</v>
      </c>
      <c r="N12" s="78">
        <v>90554260</v>
      </c>
      <c r="O12" s="78">
        <v>13406535</v>
      </c>
      <c r="P12" s="78">
        <v>8456724</v>
      </c>
      <c r="Q12" s="78">
        <v>7003231</v>
      </c>
      <c r="R12" s="78">
        <v>323845358</v>
      </c>
      <c r="S12" s="78">
        <v>315961022</v>
      </c>
      <c r="T12" s="78">
        <v>209005172</v>
      </c>
      <c r="U12" s="78">
        <v>106955850</v>
      </c>
      <c r="V12" s="78">
        <v>57922822</v>
      </c>
      <c r="W12" s="78">
        <v>49033028</v>
      </c>
      <c r="X12" s="78">
        <v>7884336</v>
      </c>
      <c r="Y12" s="78" t="s">
        <v>3</v>
      </c>
      <c r="Z12" s="78" t="s">
        <v>3</v>
      </c>
      <c r="AB12" s="78">
        <v>788791032</v>
      </c>
      <c r="AC12" s="78">
        <v>473789105</v>
      </c>
      <c r="AD12" s="78">
        <v>37845318</v>
      </c>
      <c r="AE12" s="78">
        <v>73167034</v>
      </c>
      <c r="AF12" s="78">
        <v>1542664</v>
      </c>
      <c r="AG12" s="78">
        <v>13587899</v>
      </c>
      <c r="AH12" s="78">
        <v>188859012</v>
      </c>
      <c r="AI12" s="78" t="s">
        <v>3</v>
      </c>
      <c r="AJ12" s="78">
        <v>15600273</v>
      </c>
    </row>
    <row r="13" spans="1:36" s="78" customFormat="1" ht="11.25" x14ac:dyDescent="0.2">
      <c r="A13" s="78">
        <v>1999</v>
      </c>
      <c r="B13" s="77">
        <f t="shared" si="0"/>
        <v>0.23952001058319111</v>
      </c>
      <c r="C13" s="77">
        <f t="shared" si="1"/>
        <v>0.61683979743117312</v>
      </c>
      <c r="D13" s="78">
        <v>834530900</v>
      </c>
      <c r="E13" s="78">
        <v>510481041</v>
      </c>
      <c r="F13" s="78">
        <v>155599717</v>
      </c>
      <c r="G13" s="78">
        <v>108866043</v>
      </c>
      <c r="H13" s="78">
        <v>12174161</v>
      </c>
      <c r="I13" s="78">
        <v>34556251</v>
      </c>
      <c r="J13" s="78">
        <v>3262</v>
      </c>
      <c r="K13" s="78">
        <v>27522395</v>
      </c>
      <c r="L13" s="78">
        <v>316468710</v>
      </c>
      <c r="M13" s="78">
        <v>191558926</v>
      </c>
      <c r="N13" s="78">
        <v>115592685</v>
      </c>
      <c r="O13" s="78">
        <v>9317098</v>
      </c>
      <c r="P13" s="78">
        <v>9049174</v>
      </c>
      <c r="Q13" s="78">
        <v>1841046</v>
      </c>
      <c r="R13" s="78">
        <v>324049860</v>
      </c>
      <c r="S13" s="78">
        <v>307614817</v>
      </c>
      <c r="T13" s="78">
        <v>199886850</v>
      </c>
      <c r="U13" s="78">
        <v>107727967</v>
      </c>
      <c r="V13" s="78">
        <v>62543149</v>
      </c>
      <c r="W13" s="78">
        <v>45184818</v>
      </c>
      <c r="X13" s="78">
        <v>16435042</v>
      </c>
      <c r="Y13" s="78" t="s">
        <v>3</v>
      </c>
      <c r="Z13" s="78" t="s">
        <v>3</v>
      </c>
      <c r="AB13" s="78">
        <v>915058563</v>
      </c>
      <c r="AC13" s="78">
        <v>530237303</v>
      </c>
      <c r="AD13" s="78">
        <v>36783453</v>
      </c>
      <c r="AE13" s="78">
        <v>89718337</v>
      </c>
      <c r="AF13" s="78">
        <v>1615000</v>
      </c>
      <c r="AG13" s="78">
        <v>43120692</v>
      </c>
      <c r="AH13" s="78">
        <v>213583778</v>
      </c>
      <c r="AI13" s="78" t="s">
        <v>3</v>
      </c>
      <c r="AJ13" s="78">
        <v>-80527663</v>
      </c>
    </row>
    <row r="14" spans="1:36" s="78" customFormat="1" ht="11.25" x14ac:dyDescent="0.2">
      <c r="A14" s="78">
        <v>2000</v>
      </c>
      <c r="B14" s="77">
        <f t="shared" si="0"/>
        <v>0.20246190561151445</v>
      </c>
      <c r="C14" s="77">
        <f t="shared" si="1"/>
        <v>0.63030633475147502</v>
      </c>
      <c r="D14" s="78">
        <v>994400593</v>
      </c>
      <c r="E14" s="78">
        <v>674987273</v>
      </c>
      <c r="F14" s="78">
        <v>167920386</v>
      </c>
      <c r="G14" s="78">
        <v>124866903</v>
      </c>
      <c r="H14" s="78">
        <v>13481983</v>
      </c>
      <c r="I14" s="78">
        <v>29571500</v>
      </c>
      <c r="J14" s="78" t="s">
        <v>3</v>
      </c>
      <c r="K14" s="78">
        <v>25079928</v>
      </c>
      <c r="L14" s="78">
        <v>470911701</v>
      </c>
      <c r="M14" s="78">
        <v>329666444</v>
      </c>
      <c r="N14" s="78">
        <v>125101052</v>
      </c>
      <c r="O14" s="78">
        <v>16144205</v>
      </c>
      <c r="P14" s="78">
        <v>9183309</v>
      </c>
      <c r="Q14" s="78">
        <v>1891948</v>
      </c>
      <c r="R14" s="78">
        <v>319413320</v>
      </c>
      <c r="S14" s="78">
        <v>317546724</v>
      </c>
      <c r="T14" s="78">
        <v>201328239</v>
      </c>
      <c r="U14" s="78">
        <v>116218484</v>
      </c>
      <c r="V14" s="78">
        <v>68220659</v>
      </c>
      <c r="W14" s="78">
        <v>47997825</v>
      </c>
      <c r="X14" s="78">
        <v>1866596</v>
      </c>
      <c r="Y14" s="78" t="s">
        <v>3</v>
      </c>
      <c r="Z14" s="78" t="s">
        <v>3</v>
      </c>
      <c r="AB14" s="78">
        <v>963777389</v>
      </c>
      <c r="AC14" s="78">
        <v>546860507</v>
      </c>
      <c r="AD14" s="78">
        <v>36576519</v>
      </c>
      <c r="AE14" s="78">
        <v>75214386</v>
      </c>
      <c r="AF14" s="78">
        <v>1347748</v>
      </c>
      <c r="AG14" s="78">
        <v>78264860</v>
      </c>
      <c r="AH14" s="78">
        <v>225513369</v>
      </c>
      <c r="AI14" s="78" t="s">
        <v>3</v>
      </c>
      <c r="AJ14" s="78">
        <v>30623204</v>
      </c>
    </row>
    <row r="15" spans="1:36" s="78" customFormat="1" ht="11.25" x14ac:dyDescent="0.2">
      <c r="A15" s="78">
        <v>2001</v>
      </c>
      <c r="B15" s="77">
        <f t="shared" si="0"/>
        <v>0.20518811553314587</v>
      </c>
      <c r="C15" s="77">
        <f t="shared" si="1"/>
        <v>0.61985076099781411</v>
      </c>
      <c r="D15" s="78">
        <v>978583065</v>
      </c>
      <c r="E15" s="78">
        <v>654644421</v>
      </c>
      <c r="F15" s="78">
        <v>175945570</v>
      </c>
      <c r="G15" s="78">
        <v>135574793</v>
      </c>
      <c r="H15" s="78">
        <v>15281192</v>
      </c>
      <c r="I15" s="78">
        <v>25089585</v>
      </c>
      <c r="J15" s="78" t="s">
        <v>3</v>
      </c>
      <c r="K15" s="78">
        <v>24703589</v>
      </c>
      <c r="L15" s="78">
        <v>441060067</v>
      </c>
      <c r="M15" s="78">
        <v>285988097</v>
      </c>
      <c r="N15" s="78">
        <v>134228118</v>
      </c>
      <c r="O15" s="78">
        <v>20843852</v>
      </c>
      <c r="P15" s="78">
        <v>10400514</v>
      </c>
      <c r="Q15" s="78">
        <v>2534682</v>
      </c>
      <c r="R15" s="78">
        <v>323938644</v>
      </c>
      <c r="S15" s="78">
        <v>308576473</v>
      </c>
      <c r="T15" s="78">
        <v>200793615</v>
      </c>
      <c r="U15" s="78">
        <v>107782858</v>
      </c>
      <c r="V15" s="78">
        <v>52348435</v>
      </c>
      <c r="W15" s="78">
        <v>55434423</v>
      </c>
      <c r="X15" s="78">
        <v>15362171</v>
      </c>
      <c r="Y15" s="78" t="s">
        <v>3</v>
      </c>
      <c r="Z15" s="78" t="s">
        <v>3</v>
      </c>
      <c r="AB15" s="78">
        <v>1033335682</v>
      </c>
      <c r="AC15" s="78">
        <v>577616393</v>
      </c>
      <c r="AD15" s="78">
        <v>36264807</v>
      </c>
      <c r="AE15" s="78">
        <v>88265980</v>
      </c>
      <c r="AF15" s="78">
        <v>1421626</v>
      </c>
      <c r="AG15" s="78">
        <v>95939937</v>
      </c>
      <c r="AH15" s="78">
        <v>233826939</v>
      </c>
      <c r="AI15" s="78" t="s">
        <v>3</v>
      </c>
      <c r="AJ15" s="78">
        <v>-54752617</v>
      </c>
    </row>
    <row r="16" spans="1:36" s="78" customFormat="1" ht="11.25" x14ac:dyDescent="0.2">
      <c r="A16" s="78">
        <v>2002</v>
      </c>
      <c r="B16" s="77">
        <f t="shared" si="0"/>
        <v>0.11169689243766309</v>
      </c>
      <c r="C16" s="77">
        <f t="shared" si="1"/>
        <v>0.49671773592863677</v>
      </c>
      <c r="D16" s="78">
        <v>1483902429</v>
      </c>
      <c r="E16" s="78">
        <v>1150217364</v>
      </c>
      <c r="F16" s="78">
        <v>215134001</v>
      </c>
      <c r="G16" s="78">
        <v>167729688</v>
      </c>
      <c r="H16" s="78">
        <v>14005659</v>
      </c>
      <c r="I16" s="78">
        <v>33398654</v>
      </c>
      <c r="J16" s="78" t="s">
        <v>3</v>
      </c>
      <c r="K16" s="78">
        <v>32082349</v>
      </c>
      <c r="L16" s="78">
        <v>883848237</v>
      </c>
      <c r="M16" s="78">
        <v>696545376</v>
      </c>
      <c r="N16" s="78">
        <v>167868589</v>
      </c>
      <c r="O16" s="78">
        <v>19434271</v>
      </c>
      <c r="P16" s="78">
        <v>9479561</v>
      </c>
      <c r="Q16" s="78">
        <v>9673217</v>
      </c>
      <c r="R16" s="78">
        <v>333685065</v>
      </c>
      <c r="S16" s="78">
        <v>248293619</v>
      </c>
      <c r="T16" s="78">
        <v>165747290</v>
      </c>
      <c r="U16" s="78">
        <v>82546329</v>
      </c>
      <c r="V16" s="78">
        <v>48684121</v>
      </c>
      <c r="W16" s="78">
        <v>33862208</v>
      </c>
      <c r="X16" s="78">
        <v>15891447</v>
      </c>
      <c r="Y16" s="78" t="s">
        <v>3</v>
      </c>
      <c r="Z16" s="78">
        <v>69500000</v>
      </c>
      <c r="AB16" s="78">
        <v>1193683865</v>
      </c>
      <c r="AC16" s="78">
        <v>602005489</v>
      </c>
      <c r="AD16" s="78">
        <v>66156327</v>
      </c>
      <c r="AE16" s="78">
        <v>119210133</v>
      </c>
      <c r="AF16" s="78">
        <v>1436274</v>
      </c>
      <c r="AG16" s="78">
        <v>25843976</v>
      </c>
      <c r="AH16" s="78">
        <v>379031666</v>
      </c>
      <c r="AI16" s="78" t="s">
        <v>3</v>
      </c>
      <c r="AJ16" s="78">
        <v>290218565</v>
      </c>
    </row>
    <row r="17" spans="1:36" s="78" customFormat="1" ht="11.25" x14ac:dyDescent="0.2">
      <c r="A17" s="78">
        <v>2003</v>
      </c>
      <c r="B17" s="77">
        <f t="shared" si="0"/>
        <v>0.1450554839527321</v>
      </c>
      <c r="C17" s="77">
        <f t="shared" si="1"/>
        <v>0.67290346645953403</v>
      </c>
      <c r="D17" s="78">
        <v>1799537976</v>
      </c>
      <c r="E17" s="78">
        <v>1411617769</v>
      </c>
      <c r="F17" s="78">
        <v>311687053</v>
      </c>
      <c r="G17" s="78">
        <v>239347128</v>
      </c>
      <c r="H17" s="78">
        <v>18373390</v>
      </c>
      <c r="I17" s="78">
        <v>53966432</v>
      </c>
      <c r="J17" s="78">
        <v>103</v>
      </c>
      <c r="K17" s="78">
        <v>38238489</v>
      </c>
      <c r="L17" s="78">
        <v>1048087390</v>
      </c>
      <c r="M17" s="78">
        <v>804709110</v>
      </c>
      <c r="N17" s="78">
        <v>213560627</v>
      </c>
      <c r="O17" s="78">
        <v>29817653</v>
      </c>
      <c r="P17" s="78">
        <v>10528010</v>
      </c>
      <c r="Q17" s="78">
        <v>3076826</v>
      </c>
      <c r="R17" s="78">
        <v>387920207</v>
      </c>
      <c r="S17" s="78">
        <v>356699860</v>
      </c>
      <c r="T17" s="78">
        <v>261032852</v>
      </c>
      <c r="U17" s="78">
        <v>95667008</v>
      </c>
      <c r="V17" s="78">
        <v>59364590</v>
      </c>
      <c r="W17" s="78">
        <v>36302419</v>
      </c>
      <c r="X17" s="78">
        <v>31220347</v>
      </c>
      <c r="Y17" s="78" t="s">
        <v>3</v>
      </c>
      <c r="Z17" s="78" t="s">
        <v>3</v>
      </c>
      <c r="AB17" s="78">
        <v>1465340618</v>
      </c>
      <c r="AC17" s="78">
        <v>712086909</v>
      </c>
      <c r="AD17" s="78">
        <v>90881171</v>
      </c>
      <c r="AE17" s="78">
        <v>151064493</v>
      </c>
      <c r="AF17" s="78">
        <v>1470264</v>
      </c>
      <c r="AG17" s="78">
        <v>52267764</v>
      </c>
      <c r="AH17" s="78">
        <v>457570016</v>
      </c>
      <c r="AI17" s="78" t="s">
        <v>3</v>
      </c>
      <c r="AJ17" s="78">
        <v>334197358</v>
      </c>
    </row>
    <row r="18" spans="1:36" s="78" customFormat="1" ht="11.25" x14ac:dyDescent="0.2">
      <c r="A18" s="78">
        <v>2004</v>
      </c>
      <c r="B18" s="77">
        <f t="shared" si="0"/>
        <v>0.18421923034855886</v>
      </c>
      <c r="C18" s="77">
        <f t="shared" si="1"/>
        <v>0.73834880954044668</v>
      </c>
      <c r="D18" s="78">
        <v>2175603748</v>
      </c>
      <c r="E18" s="78">
        <v>1632787070</v>
      </c>
      <c r="F18" s="78">
        <v>372775252</v>
      </c>
      <c r="G18" s="78">
        <v>300326342</v>
      </c>
      <c r="H18" s="78">
        <v>20133944</v>
      </c>
      <c r="I18" s="78">
        <v>52314966</v>
      </c>
      <c r="J18" s="78" t="s">
        <v>3</v>
      </c>
      <c r="K18" s="78">
        <v>34569899</v>
      </c>
      <c r="L18" s="78">
        <v>1208688162</v>
      </c>
      <c r="M18" s="78">
        <v>846821198</v>
      </c>
      <c r="N18" s="78">
        <v>331207441</v>
      </c>
      <c r="O18" s="78">
        <v>30659523</v>
      </c>
      <c r="P18" s="78">
        <v>12522107</v>
      </c>
      <c r="Q18" s="78">
        <v>4231650</v>
      </c>
      <c r="R18" s="78">
        <v>542816678</v>
      </c>
      <c r="S18" s="78">
        <v>500778671</v>
      </c>
      <c r="T18" s="78">
        <v>400788048</v>
      </c>
      <c r="U18" s="78">
        <v>99990623</v>
      </c>
      <c r="V18" s="78">
        <v>64516912</v>
      </c>
      <c r="W18" s="78">
        <v>35473710</v>
      </c>
      <c r="X18" s="78">
        <v>42038007</v>
      </c>
      <c r="Y18" s="78" t="s">
        <v>3</v>
      </c>
      <c r="Z18" s="78" t="s">
        <v>3</v>
      </c>
      <c r="AB18" s="78">
        <v>1696236738</v>
      </c>
      <c r="AC18" s="78">
        <v>783761921</v>
      </c>
      <c r="AD18" s="78">
        <v>100913749</v>
      </c>
      <c r="AE18" s="78">
        <v>186627584</v>
      </c>
      <c r="AF18" s="78">
        <v>15761059</v>
      </c>
      <c r="AG18" s="78">
        <v>43635884</v>
      </c>
      <c r="AH18" s="78">
        <v>565536542</v>
      </c>
      <c r="AI18" s="78" t="s">
        <v>3</v>
      </c>
      <c r="AJ18" s="78">
        <v>479367009</v>
      </c>
    </row>
    <row r="19" spans="1:36" s="78" customFormat="1" ht="11.25" x14ac:dyDescent="0.2">
      <c r="A19" s="78">
        <v>2005</v>
      </c>
      <c r="B19" s="77">
        <f t="shared" si="0"/>
        <v>0.1847801313097257</v>
      </c>
      <c r="C19" s="77">
        <f t="shared" si="1"/>
        <v>0.7224747308998688</v>
      </c>
      <c r="D19" s="78">
        <v>2698544819</v>
      </c>
      <c r="E19" s="78">
        <v>2008365018</v>
      </c>
      <c r="F19" s="78">
        <v>473786553</v>
      </c>
      <c r="G19" s="78">
        <v>392169142</v>
      </c>
      <c r="H19" s="78">
        <v>18082309</v>
      </c>
      <c r="I19" s="78">
        <v>63535103</v>
      </c>
      <c r="J19" s="78" t="s">
        <v>3</v>
      </c>
      <c r="K19" s="78">
        <v>46408859</v>
      </c>
      <c r="L19" s="78">
        <v>1462938369</v>
      </c>
      <c r="M19" s="78">
        <v>1037605979</v>
      </c>
      <c r="N19" s="78">
        <v>382127069</v>
      </c>
      <c r="O19" s="78">
        <v>43205320</v>
      </c>
      <c r="P19" s="78">
        <v>15853323</v>
      </c>
      <c r="Q19" s="78">
        <v>9377913</v>
      </c>
      <c r="R19" s="78">
        <v>690179801</v>
      </c>
      <c r="S19" s="78">
        <v>602783962</v>
      </c>
      <c r="T19" s="78">
        <v>498637466</v>
      </c>
      <c r="U19" s="78">
        <v>104146496</v>
      </c>
      <c r="V19" s="78">
        <v>68945268</v>
      </c>
      <c r="W19" s="78">
        <v>35201228</v>
      </c>
      <c r="X19" s="78">
        <v>86938601</v>
      </c>
      <c r="Y19" s="78" t="s">
        <v>3</v>
      </c>
      <c r="Z19" s="78">
        <v>457238</v>
      </c>
      <c r="AB19" s="78">
        <v>2067376119</v>
      </c>
      <c r="AC19" s="78">
        <v>961728490</v>
      </c>
      <c r="AD19" s="78">
        <v>133365842</v>
      </c>
      <c r="AE19" s="78">
        <v>261847317</v>
      </c>
      <c r="AF19" s="78">
        <v>2133406</v>
      </c>
      <c r="AG19" s="78">
        <v>46185782</v>
      </c>
      <c r="AH19" s="78">
        <v>662115282</v>
      </c>
      <c r="AI19" s="78" t="s">
        <v>3</v>
      </c>
      <c r="AJ19" s="78">
        <v>631168700</v>
      </c>
    </row>
    <row r="20" spans="1:36" s="78" customFormat="1" ht="11.25" x14ac:dyDescent="0.2">
      <c r="A20" s="78">
        <v>2006</v>
      </c>
      <c r="B20" s="77">
        <f t="shared" si="0"/>
        <v>0.20339349564560985</v>
      </c>
      <c r="C20" s="77">
        <f t="shared" si="1"/>
        <v>0.7607964856800794</v>
      </c>
      <c r="D20" s="78">
        <v>3061905918</v>
      </c>
      <c r="E20" s="78">
        <v>2243327285</v>
      </c>
      <c r="F20" s="78">
        <v>610303459</v>
      </c>
      <c r="G20" s="78">
        <v>498664294</v>
      </c>
      <c r="H20" s="78">
        <v>35771690</v>
      </c>
      <c r="I20" s="78">
        <v>75867475</v>
      </c>
      <c r="J20" s="78" t="s">
        <v>3</v>
      </c>
      <c r="K20" s="78">
        <v>60858293</v>
      </c>
      <c r="L20" s="78">
        <v>1550419321</v>
      </c>
      <c r="M20" s="78">
        <v>974334203</v>
      </c>
      <c r="N20" s="78">
        <v>499361606</v>
      </c>
      <c r="O20" s="78">
        <v>76723513</v>
      </c>
      <c r="P20" s="78">
        <v>16285541</v>
      </c>
      <c r="Q20" s="78">
        <v>5460671</v>
      </c>
      <c r="R20" s="78">
        <v>818578634</v>
      </c>
      <c r="S20" s="78">
        <v>753042558</v>
      </c>
      <c r="T20" s="78">
        <v>622771748</v>
      </c>
      <c r="U20" s="78">
        <v>130270810</v>
      </c>
      <c r="V20" s="78">
        <v>90342154</v>
      </c>
      <c r="W20" s="78">
        <v>39928656</v>
      </c>
      <c r="X20" s="78">
        <v>65536076</v>
      </c>
      <c r="Y20" s="78" t="s">
        <v>3</v>
      </c>
      <c r="Z20" s="78" t="s">
        <v>3</v>
      </c>
      <c r="AB20" s="78">
        <v>2498295539</v>
      </c>
      <c r="AC20" s="78">
        <v>1228371907</v>
      </c>
      <c r="AD20" s="78">
        <v>142343919</v>
      </c>
      <c r="AE20" s="78">
        <v>333059190</v>
      </c>
      <c r="AF20" s="78">
        <v>2379723</v>
      </c>
      <c r="AG20" s="78">
        <v>68534599</v>
      </c>
      <c r="AH20" s="78">
        <v>723606203</v>
      </c>
      <c r="AI20" s="78" t="s">
        <v>3</v>
      </c>
      <c r="AJ20" s="78">
        <v>563610379</v>
      </c>
    </row>
    <row r="21" spans="1:36" s="78" customFormat="1" ht="11.25" x14ac:dyDescent="0.2">
      <c r="A21" s="78">
        <v>2007</v>
      </c>
      <c r="B21" s="77">
        <f t="shared" si="0"/>
        <v>0.21111444760368334</v>
      </c>
      <c r="C21" s="77">
        <f t="shared" si="1"/>
        <v>0.77256930902456311</v>
      </c>
      <c r="D21" s="78">
        <v>3725169390</v>
      </c>
      <c r="E21" s="78">
        <v>2707219196</v>
      </c>
      <c r="F21" s="78">
        <v>786538282</v>
      </c>
      <c r="G21" s="78">
        <v>640532763</v>
      </c>
      <c r="H21" s="78">
        <v>37833707</v>
      </c>
      <c r="I21" s="78">
        <v>108171812</v>
      </c>
      <c r="J21" s="78" t="s">
        <v>3</v>
      </c>
      <c r="K21" s="78">
        <v>103796781</v>
      </c>
      <c r="L21" s="78">
        <v>1704680219</v>
      </c>
      <c r="M21" s="78">
        <v>1056523920</v>
      </c>
      <c r="N21" s="78">
        <v>577777780</v>
      </c>
      <c r="O21" s="78">
        <v>70378519</v>
      </c>
      <c r="P21" s="78">
        <v>15347612</v>
      </c>
      <c r="Q21" s="78">
        <v>96856303</v>
      </c>
      <c r="R21" s="78">
        <v>1017950194</v>
      </c>
      <c r="S21" s="78">
        <v>947140158</v>
      </c>
      <c r="T21" s="78">
        <v>786437078</v>
      </c>
      <c r="U21" s="78">
        <v>160703080</v>
      </c>
      <c r="V21" s="78">
        <v>113118484</v>
      </c>
      <c r="W21" s="78">
        <v>47584596</v>
      </c>
      <c r="X21" s="78">
        <v>70810036</v>
      </c>
      <c r="Y21" s="78" t="s">
        <v>3</v>
      </c>
      <c r="Z21" s="78" t="s">
        <v>3</v>
      </c>
      <c r="AB21" s="78">
        <v>3175149987</v>
      </c>
      <c r="AC21" s="78">
        <v>1645254030</v>
      </c>
      <c r="AD21" s="78">
        <v>163758606</v>
      </c>
      <c r="AE21" s="78">
        <v>438195555</v>
      </c>
      <c r="AF21" s="78">
        <v>2484614</v>
      </c>
      <c r="AG21" s="78">
        <v>99462520</v>
      </c>
      <c r="AH21" s="78">
        <v>825994662</v>
      </c>
      <c r="AI21" s="78" t="s">
        <v>3</v>
      </c>
      <c r="AJ21" s="78">
        <v>550019403</v>
      </c>
    </row>
    <row r="22" spans="1:36" s="78" customFormat="1" ht="11.25" x14ac:dyDescent="0.2">
      <c r="A22" s="78">
        <v>2008</v>
      </c>
      <c r="B22" s="77">
        <f t="shared" si="0"/>
        <v>0.2107478018560397</v>
      </c>
      <c r="C22" s="77">
        <f t="shared" si="1"/>
        <v>0.76429618806415056</v>
      </c>
      <c r="D22" s="78">
        <v>4753998239.4899998</v>
      </c>
      <c r="E22" s="78">
        <v>3443125969.4899998</v>
      </c>
      <c r="F22" s="78">
        <v>978643016</v>
      </c>
      <c r="G22" s="78">
        <v>819647755</v>
      </c>
      <c r="H22" s="78">
        <v>41278014</v>
      </c>
      <c r="I22" s="78">
        <v>117717247</v>
      </c>
      <c r="J22" s="78" t="s">
        <v>3</v>
      </c>
      <c r="K22" s="78">
        <v>324526051</v>
      </c>
      <c r="L22" s="78">
        <v>1867923788</v>
      </c>
      <c r="M22" s="78">
        <v>1023798936</v>
      </c>
      <c r="N22" s="78">
        <v>761274500</v>
      </c>
      <c r="O22" s="78">
        <v>82850352</v>
      </c>
      <c r="P22" s="78">
        <v>234827519.48999998</v>
      </c>
      <c r="Q22" s="78">
        <v>37205595</v>
      </c>
      <c r="R22" s="78">
        <v>1310872270</v>
      </c>
      <c r="S22" s="78">
        <v>1226170737</v>
      </c>
      <c r="T22" s="78">
        <v>1001894679</v>
      </c>
      <c r="U22" s="78">
        <v>224276058</v>
      </c>
      <c r="V22" s="78">
        <v>154088562</v>
      </c>
      <c r="W22" s="78">
        <v>70187496</v>
      </c>
      <c r="X22" s="78">
        <v>84701533</v>
      </c>
      <c r="Y22" s="78" t="s">
        <v>3</v>
      </c>
      <c r="Z22" s="78" t="s">
        <v>3</v>
      </c>
      <c r="AB22" s="78">
        <v>4243900254</v>
      </c>
      <c r="AC22" s="78">
        <v>2610474296</v>
      </c>
      <c r="AD22" s="78">
        <v>195865914</v>
      </c>
      <c r="AE22" s="78">
        <v>381702446</v>
      </c>
      <c r="AG22" s="78">
        <v>114273764</v>
      </c>
      <c r="AH22" s="78">
        <v>941583834</v>
      </c>
      <c r="AI22" s="78" t="s">
        <v>3</v>
      </c>
      <c r="AJ22" s="78">
        <v>294739983</v>
      </c>
    </row>
    <row r="23" spans="1:36" s="78" customFormat="1" ht="11.25" x14ac:dyDescent="0.2">
      <c r="A23" s="78">
        <v>2009</v>
      </c>
      <c r="B23" s="77">
        <f t="shared" si="0"/>
        <v>0.1833195404676447</v>
      </c>
      <c r="C23" s="77">
        <f t="shared" si="1"/>
        <v>0.72100745156519219</v>
      </c>
      <c r="D23" s="78">
        <v>5674536720.6700001</v>
      </c>
      <c r="E23" s="78">
        <v>4231759032.6700001</v>
      </c>
      <c r="F23" s="78">
        <v>985145015</v>
      </c>
      <c r="G23" s="78">
        <v>831829467</v>
      </c>
      <c r="H23" s="78">
        <v>53149151</v>
      </c>
      <c r="I23" s="78">
        <v>100166397</v>
      </c>
      <c r="J23" s="78" t="s">
        <v>3</v>
      </c>
      <c r="K23" s="78">
        <v>1304069513</v>
      </c>
      <c r="L23" s="78">
        <v>1892396111</v>
      </c>
      <c r="M23" s="78">
        <v>1070272002</v>
      </c>
      <c r="N23" s="78">
        <v>743674000</v>
      </c>
      <c r="O23" s="78">
        <v>78450109</v>
      </c>
      <c r="P23" s="78">
        <v>28413791.670000002</v>
      </c>
      <c r="Q23" s="78">
        <v>21734602</v>
      </c>
      <c r="R23" s="78">
        <v>1442777688</v>
      </c>
      <c r="S23" s="78">
        <v>1333854997</v>
      </c>
      <c r="T23" s="78">
        <v>1040253464</v>
      </c>
      <c r="U23" s="78">
        <v>293601533</v>
      </c>
      <c r="V23" s="78">
        <v>132553284</v>
      </c>
      <c r="W23" s="78">
        <v>161048249</v>
      </c>
      <c r="X23" s="78">
        <v>108922691</v>
      </c>
      <c r="Y23" s="78">
        <v>19274</v>
      </c>
      <c r="Z23" s="78" t="s">
        <v>3</v>
      </c>
      <c r="AB23" s="78">
        <v>4952228071</v>
      </c>
      <c r="AC23" s="78">
        <v>3223497424</v>
      </c>
      <c r="AD23" s="78">
        <v>185452102</v>
      </c>
      <c r="AE23" s="78">
        <v>425601094</v>
      </c>
      <c r="AG23" s="78">
        <v>125522835</v>
      </c>
      <c r="AH23" s="78">
        <v>992154616</v>
      </c>
      <c r="AI23" s="78" t="s">
        <v>3</v>
      </c>
      <c r="AJ23" s="78">
        <v>722327924</v>
      </c>
    </row>
    <row r="24" spans="1:36" s="78" customFormat="1" ht="11.25" x14ac:dyDescent="0.2">
      <c r="A24" s="78">
        <v>2010</v>
      </c>
      <c r="B24" s="77">
        <f t="shared" si="0"/>
        <v>0.19842019616256237</v>
      </c>
      <c r="C24" s="77">
        <f t="shared" si="1"/>
        <v>0.59007464172846746</v>
      </c>
      <c r="D24" s="78">
        <v>6894338003.1700001</v>
      </c>
      <c r="E24" s="78">
        <v>4576028077.1700001</v>
      </c>
      <c r="F24" s="78">
        <v>1386761060</v>
      </c>
      <c r="G24" s="78">
        <v>1192810714</v>
      </c>
      <c r="H24" s="78">
        <v>74713818</v>
      </c>
      <c r="I24" s="78">
        <v>119236528</v>
      </c>
      <c r="J24" s="78" t="s">
        <v>3</v>
      </c>
      <c r="K24" s="78">
        <v>804429347.86000001</v>
      </c>
      <c r="L24" s="78">
        <v>2052226569</v>
      </c>
      <c r="M24" s="78">
        <v>1203501692</v>
      </c>
      <c r="N24" s="78">
        <v>763672229</v>
      </c>
      <c r="O24" s="78">
        <v>85052648</v>
      </c>
      <c r="P24" s="78">
        <v>321237955.31</v>
      </c>
      <c r="Q24" s="78">
        <v>11373145</v>
      </c>
      <c r="R24" s="78">
        <v>2318309926</v>
      </c>
      <c r="S24" s="78">
        <v>1796197771</v>
      </c>
      <c r="T24" s="78">
        <v>1367975899</v>
      </c>
      <c r="U24" s="78">
        <v>428221872</v>
      </c>
      <c r="V24" s="78">
        <v>233543160</v>
      </c>
      <c r="W24" s="78">
        <v>194678712</v>
      </c>
      <c r="X24" s="78">
        <v>522112155</v>
      </c>
      <c r="Y24" s="78" t="s">
        <v>3</v>
      </c>
      <c r="Z24" s="78" t="s">
        <v>3</v>
      </c>
      <c r="AB24" s="78">
        <v>6150761219.4099998</v>
      </c>
      <c r="AC24" s="78">
        <v>3741262312</v>
      </c>
      <c r="AD24" s="78">
        <v>412403229</v>
      </c>
      <c r="AE24" s="78">
        <v>616486618</v>
      </c>
      <c r="AF24" s="78">
        <v>1735285.41</v>
      </c>
      <c r="AG24" s="78">
        <v>130289837</v>
      </c>
      <c r="AH24" s="78">
        <v>1248583938</v>
      </c>
      <c r="AI24" s="78" t="s">
        <v>3</v>
      </c>
      <c r="AJ24" s="78">
        <v>743576783.76000023</v>
      </c>
    </row>
    <row r="25" spans="1:36" s="78" customFormat="1" ht="11.25" x14ac:dyDescent="0.2">
      <c r="A25" s="78">
        <v>2011</v>
      </c>
      <c r="B25" s="77">
        <f t="shared" si="0"/>
        <v>0.25282341947074061</v>
      </c>
      <c r="C25" s="77">
        <f t="shared" si="1"/>
        <v>0.73894775706908888</v>
      </c>
      <c r="D25" s="78">
        <v>8281012698.3600006</v>
      </c>
      <c r="E25" s="78">
        <v>5447748875.5100002</v>
      </c>
      <c r="F25" s="78">
        <v>2004428948.25</v>
      </c>
      <c r="G25" s="78">
        <v>1741650477.6800001</v>
      </c>
      <c r="H25" s="78">
        <v>91180917.469999999</v>
      </c>
      <c r="I25" s="78">
        <v>171597553.09999999</v>
      </c>
      <c r="J25" s="78" t="s">
        <v>3</v>
      </c>
      <c r="K25" s="78">
        <v>671310671.04000008</v>
      </c>
      <c r="L25" s="78">
        <v>2340718658.52</v>
      </c>
      <c r="M25" s="78">
        <v>1403146970.6700001</v>
      </c>
      <c r="N25" s="78">
        <v>859064057.90999997</v>
      </c>
      <c r="O25" s="78">
        <v>78507629.939999998</v>
      </c>
      <c r="P25" s="78">
        <v>382251658.85000002</v>
      </c>
      <c r="Q25" s="78">
        <v>49038938.850000001</v>
      </c>
      <c r="R25" s="78">
        <v>2833263822.8499999</v>
      </c>
      <c r="S25" s="78">
        <v>2412914595.5</v>
      </c>
      <c r="T25" s="78">
        <v>2093633947.0799999</v>
      </c>
      <c r="U25" s="78">
        <v>319280648.42000002</v>
      </c>
      <c r="V25" s="78">
        <v>59310004.479999997</v>
      </c>
      <c r="W25" s="78">
        <v>259970643.94</v>
      </c>
      <c r="X25" s="78">
        <v>420349227.35000002</v>
      </c>
      <c r="Y25" s="78" t="s">
        <v>3</v>
      </c>
      <c r="Z25" s="78" t="s">
        <v>3</v>
      </c>
      <c r="AB25" s="78">
        <v>8037782490.0900002</v>
      </c>
      <c r="AC25" s="78">
        <v>4919557248.04</v>
      </c>
      <c r="AD25" s="78">
        <v>494294528.13</v>
      </c>
      <c r="AE25" s="78">
        <v>726120829.78999996</v>
      </c>
      <c r="AF25" s="78">
        <v>8694389.3900000006</v>
      </c>
      <c r="AG25" s="78">
        <v>284495254.36000001</v>
      </c>
      <c r="AH25" s="78">
        <v>1604620240.3800001</v>
      </c>
      <c r="AI25" s="78" t="s">
        <v>3</v>
      </c>
      <c r="AJ25" s="78">
        <v>243230208.27000046</v>
      </c>
    </row>
    <row r="26" spans="1:36" s="78" customFormat="1" ht="11.25" x14ac:dyDescent="0.2">
      <c r="A26" s="78">
        <v>2012</v>
      </c>
      <c r="B26" s="77">
        <f t="shared" si="0"/>
        <v>0.22812680606437818</v>
      </c>
      <c r="C26" s="77">
        <f t="shared" si="1"/>
        <v>0.66832341360897651</v>
      </c>
      <c r="D26" s="78">
        <v>10065585857.42</v>
      </c>
      <c r="E26" s="78">
        <v>6629779321.1499996</v>
      </c>
      <c r="F26" s="78">
        <v>2596406787.2600002</v>
      </c>
      <c r="G26" s="78">
        <v>2240358478.3400002</v>
      </c>
      <c r="H26" s="78">
        <v>124862283.05</v>
      </c>
      <c r="I26" s="78">
        <v>231186025.87</v>
      </c>
      <c r="J26" s="78" t="s">
        <v>3</v>
      </c>
      <c r="K26" s="78">
        <v>846594835.83000004</v>
      </c>
      <c r="L26" s="78">
        <v>2664738628.73</v>
      </c>
      <c r="M26" s="78">
        <v>1717904508.74</v>
      </c>
      <c r="N26" s="78">
        <v>863331124.47000003</v>
      </c>
      <c r="O26" s="78">
        <v>83502995.519999996</v>
      </c>
      <c r="P26" s="78">
        <v>481986015.54000002</v>
      </c>
      <c r="Q26" s="78">
        <v>40053053.789999999</v>
      </c>
      <c r="R26" s="78">
        <v>3435806536.27</v>
      </c>
      <c r="S26" s="78">
        <v>2988375319.1900001</v>
      </c>
      <c r="T26" s="78">
        <v>2296229952.8200002</v>
      </c>
      <c r="U26" s="78">
        <v>692145366.37</v>
      </c>
      <c r="V26" s="78">
        <v>348719403.16000003</v>
      </c>
      <c r="W26" s="78">
        <v>343425963.20999998</v>
      </c>
      <c r="X26" s="78">
        <v>447431217.07999998</v>
      </c>
      <c r="Y26" s="78" t="s">
        <v>3</v>
      </c>
      <c r="Z26" s="78" t="s">
        <v>3</v>
      </c>
      <c r="AB26" s="78">
        <v>10294506184.280001</v>
      </c>
      <c r="AC26" s="78">
        <v>6567789233.0600004</v>
      </c>
      <c r="AD26" s="78">
        <v>648545462.59000003</v>
      </c>
      <c r="AE26" s="78">
        <v>884877738.71000004</v>
      </c>
      <c r="AF26" s="78">
        <v>21564604.030000001</v>
      </c>
      <c r="AG26" s="78">
        <v>259479598.16999999</v>
      </c>
      <c r="AH26" s="78">
        <v>1912249547.72</v>
      </c>
      <c r="AI26" s="78" t="s">
        <v>3</v>
      </c>
      <c r="AJ26" s="78">
        <v>-228920326.86000061</v>
      </c>
    </row>
    <row r="27" spans="1:36" s="78" customFormat="1" ht="11.25" x14ac:dyDescent="0.2">
      <c r="A27" s="78">
        <v>2013</v>
      </c>
      <c r="B27" s="77">
        <f t="shared" si="0"/>
        <v>0.24047828032442034</v>
      </c>
      <c r="C27" s="77">
        <f t="shared" si="1"/>
        <v>0.69503803114406071</v>
      </c>
      <c r="D27" s="78">
        <v>12910251782.329998</v>
      </c>
      <c r="E27" s="78">
        <v>8443395282.3199987</v>
      </c>
      <c r="F27" s="78">
        <v>3854052961.1099997</v>
      </c>
      <c r="G27" s="78">
        <v>3225967231.7199998</v>
      </c>
      <c r="H27" s="78">
        <v>161808076.18000001</v>
      </c>
      <c r="I27" s="78">
        <v>466277653.20999998</v>
      </c>
      <c r="J27" s="78" t="s">
        <v>3</v>
      </c>
      <c r="K27" s="78">
        <v>992216347.5999999</v>
      </c>
      <c r="L27" s="78">
        <v>2971895900.4200001</v>
      </c>
      <c r="M27" s="78">
        <v>2055133073.95</v>
      </c>
      <c r="N27" s="78">
        <v>839572794.28000009</v>
      </c>
      <c r="O27" s="78">
        <v>77190032.189999998</v>
      </c>
      <c r="P27" s="78">
        <v>549476192.9000001</v>
      </c>
      <c r="Q27" s="78">
        <v>75753880.289999992</v>
      </c>
      <c r="R27" s="78">
        <v>4466856500.0100002</v>
      </c>
      <c r="S27" s="78">
        <v>3991721305.7600002</v>
      </c>
      <c r="T27" s="78">
        <v>3104635147.1700006</v>
      </c>
      <c r="U27" s="78">
        <v>887086158.58999991</v>
      </c>
      <c r="V27" s="78">
        <v>418797504.30000001</v>
      </c>
      <c r="W27" s="78">
        <v>468288654.28999996</v>
      </c>
      <c r="X27" s="78">
        <v>475135194.25000006</v>
      </c>
      <c r="Y27" s="78" t="s">
        <v>3</v>
      </c>
      <c r="Z27" s="78" t="s">
        <v>3</v>
      </c>
      <c r="AB27" s="78">
        <v>12598072853.959999</v>
      </c>
      <c r="AC27" s="78">
        <v>7960989450.1399994</v>
      </c>
      <c r="AD27" s="78">
        <v>800042966.94000006</v>
      </c>
      <c r="AE27" s="78">
        <v>1118579179.3300002</v>
      </c>
      <c r="AF27" s="78">
        <v>23559636.579999998</v>
      </c>
      <c r="AG27" s="78">
        <v>318209543.81</v>
      </c>
      <c r="AH27" s="78">
        <v>2376692077.1599998</v>
      </c>
      <c r="AI27" s="78" t="s">
        <v>3</v>
      </c>
      <c r="AJ27" s="78">
        <v>312178928.36999893</v>
      </c>
    </row>
    <row r="28" spans="1:36" s="78" customFormat="1" ht="11.25" x14ac:dyDescent="0.2">
      <c r="A28" s="78">
        <v>2014</v>
      </c>
      <c r="B28" s="77">
        <f t="shared" si="0"/>
        <v>0.20741965400908718</v>
      </c>
      <c r="C28" s="77">
        <f t="shared" si="1"/>
        <v>0.68699702630426573</v>
      </c>
      <c r="D28" s="78">
        <v>20592503249.73</v>
      </c>
      <c r="E28" s="78">
        <v>14375169352.059999</v>
      </c>
      <c r="F28" s="78">
        <v>5943068523.7999992</v>
      </c>
      <c r="G28" s="78">
        <v>5027299038.6599998</v>
      </c>
      <c r="H28" s="78">
        <v>206942662.03</v>
      </c>
      <c r="I28" s="78">
        <v>708826823.11000001</v>
      </c>
      <c r="J28" s="78" t="s">
        <v>3</v>
      </c>
      <c r="K28" s="78">
        <v>2555617778</v>
      </c>
      <c r="L28" s="78">
        <v>4803049469.9699993</v>
      </c>
      <c r="M28" s="78">
        <v>3261763931.0999999</v>
      </c>
      <c r="N28" s="78">
        <v>1455176680.3699999</v>
      </c>
      <c r="O28" s="78">
        <v>86108858.5</v>
      </c>
      <c r="P28" s="78">
        <v>773647024.71000004</v>
      </c>
      <c r="Q28" s="78">
        <v>299786555.57999998</v>
      </c>
      <c r="R28" s="78">
        <v>6217333897.6700001</v>
      </c>
      <c r="S28" s="78">
        <v>5424608337.0299997</v>
      </c>
      <c r="T28" s="78">
        <v>4271289899.2399998</v>
      </c>
      <c r="U28" s="78">
        <v>1153318437.79</v>
      </c>
      <c r="V28" s="78">
        <v>511712749.26999998</v>
      </c>
      <c r="W28" s="78">
        <v>641605688.51999998</v>
      </c>
      <c r="X28" s="78">
        <v>792725560.63999999</v>
      </c>
      <c r="Y28" s="78" t="s">
        <v>3</v>
      </c>
      <c r="Z28" s="78" t="s">
        <v>3</v>
      </c>
      <c r="AB28" s="78">
        <v>18746774637.470001</v>
      </c>
      <c r="AC28" s="78">
        <v>11952649583.469999</v>
      </c>
      <c r="AD28" s="78">
        <v>1093481835</v>
      </c>
      <c r="AE28" s="78">
        <v>1671543345</v>
      </c>
      <c r="AF28" s="78">
        <v>17490</v>
      </c>
      <c r="AG28" s="78">
        <v>477673314</v>
      </c>
      <c r="AH28" s="78">
        <v>3551409070</v>
      </c>
      <c r="AI28" s="78" t="s">
        <v>3</v>
      </c>
      <c r="AJ28" s="78">
        <v>1845728612.2599983</v>
      </c>
    </row>
    <row r="29" spans="1:36" s="78" customFormat="1" ht="11.25" x14ac:dyDescent="0.2">
      <c r="A29" s="78">
        <v>2015</v>
      </c>
      <c r="B29" s="77">
        <f t="shared" si="0"/>
        <v>0.2154793730505129</v>
      </c>
      <c r="C29" s="77">
        <f t="shared" si="1"/>
        <v>0.65502877569649653</v>
      </c>
      <c r="D29" s="78">
        <v>25842061473.720001</v>
      </c>
      <c r="E29" s="78">
        <v>17341013258.290001</v>
      </c>
      <c r="F29" s="78">
        <v>7790839763.9399996</v>
      </c>
      <c r="G29" s="78">
        <v>6542617927.4799995</v>
      </c>
      <c r="H29" s="78">
        <v>304222841.18000001</v>
      </c>
      <c r="I29" s="78">
        <v>943998995.27999997</v>
      </c>
      <c r="J29" s="78" t="s">
        <v>3</v>
      </c>
      <c r="K29" s="78">
        <v>2964504171.5299997</v>
      </c>
      <c r="L29" s="78">
        <v>5358439916.5400009</v>
      </c>
      <c r="M29" s="78">
        <v>3523280594.8600001</v>
      </c>
      <c r="N29" s="78">
        <v>1739860787.6700001</v>
      </c>
      <c r="O29" s="78">
        <v>95298534.010000005</v>
      </c>
      <c r="P29" s="78">
        <v>830798370.13</v>
      </c>
      <c r="Q29" s="78">
        <v>396431036.14999998</v>
      </c>
      <c r="R29" s="78">
        <v>8501048215.4299994</v>
      </c>
      <c r="S29" s="78">
        <v>7552358895.7199993</v>
      </c>
      <c r="T29" s="78">
        <v>5568431204.6899996</v>
      </c>
      <c r="U29" s="78">
        <v>1983927691.0300002</v>
      </c>
      <c r="V29" s="78">
        <v>1111375445.4200001</v>
      </c>
      <c r="W29" s="78">
        <v>872552245.61000001</v>
      </c>
      <c r="X29" s="78">
        <v>948689319.71000004</v>
      </c>
      <c r="Y29" s="78" t="s">
        <v>3</v>
      </c>
      <c r="Z29" s="78" t="s">
        <v>3</v>
      </c>
      <c r="AB29" s="78">
        <v>27270032593.209999</v>
      </c>
      <c r="AC29" s="78">
        <v>18148997524.43</v>
      </c>
      <c r="AD29" s="78">
        <v>1425711335.0799999</v>
      </c>
      <c r="AE29" s="78">
        <v>2285375874.4899998</v>
      </c>
      <c r="AF29" s="78">
        <v>18711739.600000001</v>
      </c>
      <c r="AG29" s="78">
        <v>768491093.05999994</v>
      </c>
      <c r="AH29" s="78">
        <v>4622745026.5500002</v>
      </c>
      <c r="AI29" s="78" t="s">
        <v>3</v>
      </c>
      <c r="AJ29" s="78">
        <v>-1427971119.4899979</v>
      </c>
    </row>
    <row r="30" spans="1:36" s="78" customFormat="1" ht="11.25" x14ac:dyDescent="0.2">
      <c r="A30" s="78">
        <v>2016</v>
      </c>
      <c r="B30" s="77">
        <f t="shared" si="0"/>
        <v>0.1889555951131886</v>
      </c>
      <c r="C30" s="77">
        <f t="shared" si="1"/>
        <v>0.6326552323994582</v>
      </c>
      <c r="D30" s="78">
        <v>37182174079.689995</v>
      </c>
      <c r="E30" s="78">
        <v>26076947297.349998</v>
      </c>
      <c r="F30" s="78">
        <v>11047021186.939999</v>
      </c>
      <c r="G30" s="78">
        <v>9540398565.1599998</v>
      </c>
      <c r="H30" s="78">
        <v>408862288.81</v>
      </c>
      <c r="I30" s="78">
        <v>1097760332.97</v>
      </c>
      <c r="J30" s="78" t="s">
        <v>3</v>
      </c>
      <c r="K30" s="78">
        <v>4813958463.4300003</v>
      </c>
      <c r="L30" s="78">
        <v>8521156461.9499998</v>
      </c>
      <c r="M30" s="78">
        <v>4659955534.6800003</v>
      </c>
      <c r="N30" s="78">
        <v>3796049024.6099997</v>
      </c>
      <c r="O30" s="78">
        <v>65151902.659999996</v>
      </c>
      <c r="P30" s="78">
        <v>1396046187.4399998</v>
      </c>
      <c r="Q30" s="78">
        <v>298764997.58999997</v>
      </c>
      <c r="R30" s="78">
        <v>11105226782.339998</v>
      </c>
      <c r="S30" s="78">
        <v>9534612962.7999992</v>
      </c>
      <c r="T30" s="78">
        <v>7025779830.829999</v>
      </c>
      <c r="U30" s="78">
        <v>2508833131.9700003</v>
      </c>
      <c r="V30" s="78">
        <v>1445202997.1500001</v>
      </c>
      <c r="W30" s="78">
        <v>1063630134.8199999</v>
      </c>
      <c r="X30" s="78">
        <v>1570613819.5399997</v>
      </c>
      <c r="Y30" s="78" t="s">
        <v>3</v>
      </c>
      <c r="Z30" s="78" t="s">
        <v>3</v>
      </c>
      <c r="AB30" s="78">
        <v>37094326874.000008</v>
      </c>
      <c r="AC30" s="78">
        <v>24723576126.710007</v>
      </c>
      <c r="AD30" s="78">
        <v>1290515382.1800001</v>
      </c>
      <c r="AE30" s="78">
        <v>2774793468.1399999</v>
      </c>
      <c r="AF30" s="78">
        <v>57201085.850000001</v>
      </c>
      <c r="AG30" s="78">
        <v>1705203991.8200002</v>
      </c>
      <c r="AH30" s="78">
        <v>6543036819.3000002</v>
      </c>
      <c r="AI30" s="78" t="s">
        <v>3</v>
      </c>
      <c r="AJ30" s="78">
        <v>87847205.689987183</v>
      </c>
    </row>
    <row r="31" spans="1:36" s="78" customFormat="1" ht="11.25" x14ac:dyDescent="0.2">
      <c r="A31" s="78">
        <v>2017</v>
      </c>
      <c r="B31" s="77">
        <f t="shared" si="0"/>
        <v>0.20639352078516818</v>
      </c>
      <c r="C31" s="77">
        <f t="shared" si="1"/>
        <v>0.64824442130214199</v>
      </c>
      <c r="D31" s="78">
        <v>46551923486.110001</v>
      </c>
      <c r="E31" s="78">
        <v>31730329852.77</v>
      </c>
      <c r="F31" s="78">
        <v>13426224723.57</v>
      </c>
      <c r="G31" s="78">
        <v>11501405952.969999</v>
      </c>
      <c r="H31" s="78">
        <v>581668485.06999993</v>
      </c>
      <c r="I31" s="78">
        <v>1343150285.53</v>
      </c>
      <c r="J31" s="78" t="s">
        <v>3</v>
      </c>
      <c r="K31" s="78">
        <v>5155832245.9699993</v>
      </c>
      <c r="L31" s="78">
        <v>10022664492.529999</v>
      </c>
      <c r="M31" s="78">
        <v>4279117846.9699998</v>
      </c>
      <c r="N31" s="78">
        <v>5637958041.3299999</v>
      </c>
      <c r="O31" s="78">
        <v>105588604.23</v>
      </c>
      <c r="P31" s="78">
        <v>2293326454.1199999</v>
      </c>
      <c r="Q31" s="78">
        <v>832281936.58000004</v>
      </c>
      <c r="R31" s="78">
        <v>14821593633.340004</v>
      </c>
      <c r="S31" s="78">
        <v>12831151660.550003</v>
      </c>
      <c r="T31" s="78">
        <v>9608015387.6200027</v>
      </c>
      <c r="U31" s="78">
        <v>3223136272.9300003</v>
      </c>
      <c r="V31" s="78">
        <v>1769702895.47</v>
      </c>
      <c r="W31" s="78">
        <v>1453433377.46</v>
      </c>
      <c r="X31" s="78">
        <v>1990441972.7900002</v>
      </c>
      <c r="Y31" s="78" t="s">
        <v>3</v>
      </c>
      <c r="Z31" s="78" t="s">
        <v>3</v>
      </c>
      <c r="AB31" s="78">
        <v>50750477082.149994</v>
      </c>
      <c r="AC31" s="78">
        <v>32375591282.969997</v>
      </c>
      <c r="AD31" s="78">
        <v>2262716519.2099996</v>
      </c>
      <c r="AE31" s="78">
        <v>4587867866.3500004</v>
      </c>
      <c r="AF31" s="78">
        <v>2155568.29</v>
      </c>
      <c r="AG31" s="78">
        <v>3342758433.7399998</v>
      </c>
      <c r="AH31" s="78">
        <v>8179387411.5899992</v>
      </c>
      <c r="AI31" s="78" t="s">
        <v>3</v>
      </c>
      <c r="AJ31" s="78">
        <v>-4198553596.0399933</v>
      </c>
    </row>
    <row r="32" spans="1:36" s="78" customFormat="1" ht="11.25" x14ac:dyDescent="0.2">
      <c r="A32" s="78">
        <v>2018</v>
      </c>
      <c r="B32" s="77">
        <f t="shared" si="0"/>
        <v>0.1833615170446706</v>
      </c>
      <c r="C32" s="77">
        <f t="shared" si="1"/>
        <v>0.72552675845642811</v>
      </c>
      <c r="D32" s="78">
        <v>77202160358.770004</v>
      </c>
      <c r="E32" s="78">
        <v>57690949948.520004</v>
      </c>
      <c r="F32" s="78">
        <v>23587870634.34</v>
      </c>
      <c r="G32" s="78">
        <v>20707637930.060001</v>
      </c>
      <c r="H32" s="78">
        <v>729323776.79999995</v>
      </c>
      <c r="I32" s="78">
        <v>2150908927.48</v>
      </c>
      <c r="J32" s="78" t="s">
        <v>3</v>
      </c>
      <c r="K32" s="78">
        <v>6988917502.8699989</v>
      </c>
      <c r="L32" s="78">
        <v>22166177871.870003</v>
      </c>
      <c r="M32" s="78">
        <v>9703563107.079998</v>
      </c>
      <c r="N32" s="78">
        <v>12281599533.320002</v>
      </c>
      <c r="O32" s="78">
        <v>181015231.47</v>
      </c>
      <c r="P32" s="78">
        <v>3517966151.54</v>
      </c>
      <c r="Q32" s="78">
        <v>1430017787.9000001</v>
      </c>
      <c r="R32" s="78">
        <v>19511210410.25</v>
      </c>
      <c r="S32" s="78">
        <v>17458864710.43</v>
      </c>
      <c r="T32" s="78">
        <v>14155905242.509998</v>
      </c>
      <c r="U32" s="78">
        <v>3302959467.9200001</v>
      </c>
      <c r="V32" s="78">
        <v>2269260232.1199999</v>
      </c>
      <c r="W32" s="78">
        <v>1033699235.8000001</v>
      </c>
      <c r="X32" s="78">
        <v>2052345699.8200006</v>
      </c>
      <c r="Y32" s="78" t="s">
        <v>3</v>
      </c>
      <c r="Z32" s="78" t="s">
        <v>3</v>
      </c>
      <c r="AB32" s="78">
        <v>69884754707.25</v>
      </c>
      <c r="AC32" s="78">
        <v>43621236172.55999</v>
      </c>
      <c r="AD32" s="78">
        <v>3031721556.5900002</v>
      </c>
      <c r="AE32" s="78">
        <v>5644551036.8300009</v>
      </c>
      <c r="AF32" s="78">
        <v>216845059.50999999</v>
      </c>
      <c r="AG32" s="78">
        <v>4572823624</v>
      </c>
      <c r="AH32" s="78">
        <v>12797577257.76</v>
      </c>
      <c r="AI32" s="78" t="s">
        <v>3</v>
      </c>
      <c r="AJ32" s="78">
        <v>7317405651.5200043</v>
      </c>
    </row>
    <row r="33" spans="1:36" s="78" customFormat="1" ht="11.25" x14ac:dyDescent="0.2">
      <c r="A33" s="78">
        <v>2019</v>
      </c>
      <c r="B33" s="77">
        <f t="shared" si="0"/>
        <v>0.17977746203241665</v>
      </c>
      <c r="C33" s="77">
        <f t="shared" si="1"/>
        <v>0.75283382079193717</v>
      </c>
      <c r="D33" s="78">
        <v>115600761711.68001</v>
      </c>
      <c r="E33" s="78">
        <v>87995185320.76001</v>
      </c>
      <c r="F33" s="78">
        <v>37122068403.380005</v>
      </c>
      <c r="G33" s="78">
        <v>33059134478.990002</v>
      </c>
      <c r="H33" s="78">
        <v>983256291.91000009</v>
      </c>
      <c r="I33" s="78">
        <v>3079677632.48</v>
      </c>
      <c r="J33" s="78" t="s">
        <v>3</v>
      </c>
      <c r="K33" s="78">
        <v>9721844883.7599983</v>
      </c>
      <c r="L33" s="78">
        <v>33337520515.389999</v>
      </c>
      <c r="M33" s="78">
        <v>15876877150.190001</v>
      </c>
      <c r="N33" s="78">
        <v>17157629918.519999</v>
      </c>
      <c r="O33" s="78">
        <v>303013446.68000001</v>
      </c>
      <c r="P33" s="78">
        <v>5973550805.9099998</v>
      </c>
      <c r="Q33" s="78">
        <v>1840200712.3199999</v>
      </c>
      <c r="R33" s="78">
        <v>27605576390.919998</v>
      </c>
      <c r="S33" s="78">
        <v>25683939590.099998</v>
      </c>
      <c r="T33" s="78">
        <v>20782411549.539997</v>
      </c>
      <c r="U33" s="78">
        <v>4901528040.5600004</v>
      </c>
      <c r="V33" s="78">
        <v>3461360471.9100003</v>
      </c>
      <c r="W33" s="78">
        <v>1440167568.6500001</v>
      </c>
      <c r="X33" s="78">
        <v>1921636800.8199995</v>
      </c>
      <c r="Y33" s="78" t="s">
        <v>3</v>
      </c>
      <c r="Z33" s="78" t="s">
        <v>3</v>
      </c>
      <c r="AB33" s="78">
        <v>110637514728.07999</v>
      </c>
      <c r="AC33" s="78">
        <v>70134749110.399979</v>
      </c>
      <c r="AD33" s="78">
        <v>5424702415.6900005</v>
      </c>
      <c r="AE33" s="78">
        <v>8432664356.1000013</v>
      </c>
      <c r="AF33" s="78">
        <v>305704905.54000002</v>
      </c>
      <c r="AG33" s="78">
        <v>6682251425.8900003</v>
      </c>
      <c r="AH33" s="78">
        <v>19657442514.459999</v>
      </c>
      <c r="AI33" s="78" t="s">
        <v>3</v>
      </c>
      <c r="AJ33" s="78">
        <v>4963246983.6000214</v>
      </c>
    </row>
    <row r="34" spans="1:36" s="78" customFormat="1" ht="11.25" x14ac:dyDescent="0.2">
      <c r="B34" s="99">
        <f>AVERAGE(B6:B33)</f>
        <v>0.20826171534709242</v>
      </c>
      <c r="C34" s="99">
        <f>AVERAGE(C6:C33)</f>
        <v>0.66271785449453868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I68"/>
  <sheetViews>
    <sheetView workbookViewId="0">
      <selection sqref="A1:C1"/>
    </sheetView>
  </sheetViews>
  <sheetFormatPr baseColWidth="10" defaultColWidth="14.42578125" defaultRowHeight="15.75" customHeight="1" x14ac:dyDescent="0.2"/>
  <cols>
    <col min="1" max="3" width="14.42578125" style="78"/>
    <col min="4" max="7" width="14.42578125" style="111"/>
    <col min="8" max="9" width="14.42578125" style="78"/>
  </cols>
  <sheetData>
    <row r="1" spans="1:9" ht="12.75" x14ac:dyDescent="0.2">
      <c r="A1" s="159" t="s">
        <v>4</v>
      </c>
      <c r="B1" s="159"/>
      <c r="C1" s="159"/>
    </row>
    <row r="2" spans="1:9" ht="15.75" customHeight="1" x14ac:dyDescent="0.2">
      <c r="A2" s="78" t="s">
        <v>5</v>
      </c>
    </row>
    <row r="3" spans="1:9" s="1" customFormat="1" ht="15.75" customHeight="1" x14ac:dyDescent="0.2">
      <c r="A3" s="78"/>
      <c r="B3" s="78"/>
      <c r="C3" s="78"/>
      <c r="D3" s="111"/>
      <c r="E3" s="111"/>
      <c r="F3" s="111"/>
      <c r="G3" s="111"/>
      <c r="H3" s="78"/>
      <c r="I3" s="78"/>
    </row>
    <row r="4" spans="1:9" ht="15.75" customHeight="1" x14ac:dyDescent="0.2">
      <c r="A4" s="78" t="s">
        <v>6</v>
      </c>
      <c r="B4" s="78" t="s">
        <v>427</v>
      </c>
      <c r="C4" s="78" t="s">
        <v>428</v>
      </c>
      <c r="D4" s="111" t="s">
        <v>12</v>
      </c>
      <c r="E4" s="111" t="s">
        <v>13</v>
      </c>
      <c r="F4" s="111" t="s">
        <v>429</v>
      </c>
      <c r="G4" s="93" t="s">
        <v>430</v>
      </c>
      <c r="H4" s="78" t="s">
        <v>444</v>
      </c>
      <c r="I4" s="78" t="s">
        <v>445</v>
      </c>
    </row>
    <row r="5" spans="1:9" ht="15.75" customHeight="1" x14ac:dyDescent="0.2">
      <c r="A5" s="78" t="s">
        <v>7</v>
      </c>
      <c r="B5" s="78" t="s">
        <v>14</v>
      </c>
      <c r="C5" s="78" t="s">
        <v>15</v>
      </c>
      <c r="D5" s="111" t="s">
        <v>8</v>
      </c>
      <c r="E5" s="111" t="s">
        <v>9</v>
      </c>
      <c r="F5" s="111" t="s">
        <v>10</v>
      </c>
      <c r="G5" s="111" t="s">
        <v>10</v>
      </c>
      <c r="H5" s="78" t="s">
        <v>442</v>
      </c>
      <c r="I5" s="78" t="s">
        <v>443</v>
      </c>
    </row>
    <row r="6" spans="1:9" ht="15.75" customHeight="1" x14ac:dyDescent="0.2">
      <c r="A6" s="78" t="s">
        <v>11</v>
      </c>
      <c r="B6" s="78" t="s">
        <v>5</v>
      </c>
      <c r="C6" s="78" t="s">
        <v>5</v>
      </c>
      <c r="F6" s="111" t="s">
        <v>2</v>
      </c>
      <c r="G6" s="111" t="s">
        <v>2</v>
      </c>
      <c r="H6" s="78" t="s">
        <v>5</v>
      </c>
      <c r="I6" s="78" t="s">
        <v>5</v>
      </c>
    </row>
    <row r="7" spans="1:9" ht="15.75" customHeight="1" x14ac:dyDescent="0.2">
      <c r="A7" s="130">
        <v>1960</v>
      </c>
      <c r="B7" s="130" t="s">
        <v>16</v>
      </c>
      <c r="C7" s="130" t="s">
        <v>17</v>
      </c>
      <c r="D7" s="131">
        <v>10152.915999999999</v>
      </c>
      <c r="E7" s="131">
        <v>3574.7089999999998</v>
      </c>
      <c r="F7" s="132">
        <f t="shared" ref="F7:F38" si="0">B7/D7</f>
        <v>0.10000082734851741</v>
      </c>
      <c r="G7" s="132">
        <f t="shared" ref="G7:G38" si="1">C7/E7</f>
        <v>7.8126639119436014E-2</v>
      </c>
      <c r="H7" s="78">
        <f t="shared" ref="H7:H38" si="2">B7*1000</f>
        <v>1015300</v>
      </c>
      <c r="I7" s="78">
        <f t="shared" ref="I7:I38" si="3">C7*1000</f>
        <v>279280</v>
      </c>
    </row>
    <row r="8" spans="1:9" ht="15.75" customHeight="1" x14ac:dyDescent="0.2">
      <c r="A8" s="130">
        <v>1961</v>
      </c>
      <c r="B8" s="130" t="s">
        <v>18</v>
      </c>
      <c r="C8" s="130" t="s">
        <v>19</v>
      </c>
      <c r="D8" s="131">
        <v>13428.346</v>
      </c>
      <c r="E8" s="131">
        <v>4908.576</v>
      </c>
      <c r="F8" s="132">
        <f t="shared" si="0"/>
        <v>7.9229415149118146E-2</v>
      </c>
      <c r="G8" s="132">
        <f t="shared" si="1"/>
        <v>5.5345990364618985E-2</v>
      </c>
      <c r="H8" s="78">
        <f t="shared" si="2"/>
        <v>1063920</v>
      </c>
      <c r="I8" s="78">
        <f t="shared" si="3"/>
        <v>271670</v>
      </c>
    </row>
    <row r="9" spans="1:9" ht="15.75" customHeight="1" x14ac:dyDescent="0.2">
      <c r="A9" s="130">
        <v>1962</v>
      </c>
      <c r="B9" s="130" t="s">
        <v>20</v>
      </c>
      <c r="C9" s="130" t="s">
        <v>21</v>
      </c>
      <c r="D9" s="131">
        <v>15613.519</v>
      </c>
      <c r="E9" s="131">
        <v>6173.0159999999996</v>
      </c>
      <c r="F9" s="132">
        <f t="shared" si="0"/>
        <v>6.1547303974203382E-2</v>
      </c>
      <c r="G9" s="132">
        <f t="shared" si="1"/>
        <v>4.7710875850637678E-2</v>
      </c>
      <c r="H9" s="78">
        <f t="shared" si="2"/>
        <v>960970</v>
      </c>
      <c r="I9" s="78">
        <f t="shared" si="3"/>
        <v>294520</v>
      </c>
    </row>
    <row r="10" spans="1:9" ht="15.75" customHeight="1" x14ac:dyDescent="0.2">
      <c r="A10" s="130">
        <v>1963</v>
      </c>
      <c r="B10" s="130" t="s">
        <v>22</v>
      </c>
      <c r="C10" s="130" t="s">
        <v>23</v>
      </c>
      <c r="D10" s="131">
        <v>15444.151</v>
      </c>
      <c r="E10" s="131">
        <v>5946.58</v>
      </c>
      <c r="F10" s="132">
        <f t="shared" si="0"/>
        <v>5.3137268600909171E-2</v>
      </c>
      <c r="G10" s="132">
        <f t="shared" si="1"/>
        <v>5.8457129980593887E-2</v>
      </c>
      <c r="H10" s="78">
        <f t="shared" si="2"/>
        <v>820660</v>
      </c>
      <c r="I10" s="78">
        <f t="shared" si="3"/>
        <v>347620</v>
      </c>
    </row>
    <row r="11" spans="1:9" ht="15.75" customHeight="1" x14ac:dyDescent="0.2">
      <c r="A11" s="130">
        <v>1964</v>
      </c>
      <c r="B11" s="130" t="s">
        <v>24</v>
      </c>
      <c r="C11" s="130" t="s">
        <v>25</v>
      </c>
      <c r="D11" s="131">
        <v>15942.593999999999</v>
      </c>
      <c r="E11" s="131">
        <v>6585.7479999999996</v>
      </c>
      <c r="F11" s="132">
        <f t="shared" si="0"/>
        <v>4.9868296213276209E-2</v>
      </c>
      <c r="G11" s="132">
        <f t="shared" si="1"/>
        <v>6.2047621621720117E-2</v>
      </c>
      <c r="H11" s="78">
        <f t="shared" si="2"/>
        <v>795030</v>
      </c>
      <c r="I11" s="78">
        <f t="shared" si="3"/>
        <v>408630</v>
      </c>
    </row>
    <row r="12" spans="1:9" ht="15.75" customHeight="1" x14ac:dyDescent="0.2">
      <c r="A12" s="130">
        <v>1965</v>
      </c>
      <c r="B12" s="130" t="s">
        <v>26</v>
      </c>
      <c r="C12" s="130" t="s">
        <v>27</v>
      </c>
      <c r="D12" s="131">
        <v>15624.714</v>
      </c>
      <c r="E12" s="131">
        <v>6236.4290000000001</v>
      </c>
      <c r="F12" s="132">
        <f t="shared" si="0"/>
        <v>4.976987098771856E-2</v>
      </c>
      <c r="G12" s="132">
        <f t="shared" si="1"/>
        <v>7.4759128982307022E-2</v>
      </c>
      <c r="H12" s="78">
        <f t="shared" si="2"/>
        <v>777640</v>
      </c>
      <c r="I12" s="78">
        <f t="shared" si="3"/>
        <v>466230</v>
      </c>
    </row>
    <row r="13" spans="1:9" ht="15.75" customHeight="1" x14ac:dyDescent="0.2">
      <c r="A13" s="130">
        <v>1966</v>
      </c>
      <c r="B13" s="130" t="s">
        <v>28</v>
      </c>
      <c r="C13" s="130" t="s">
        <v>29</v>
      </c>
      <c r="D13" s="131">
        <v>16655.486000000001</v>
      </c>
      <c r="E13" s="131">
        <v>5962.8879999999999</v>
      </c>
      <c r="F13" s="132">
        <f t="shared" si="0"/>
        <v>4.0365078509267155E-2</v>
      </c>
      <c r="G13" s="132">
        <f t="shared" si="1"/>
        <v>6.100735080048459E-2</v>
      </c>
      <c r="H13" s="78">
        <f t="shared" si="2"/>
        <v>672300</v>
      </c>
      <c r="I13" s="78">
        <f t="shared" si="3"/>
        <v>363780</v>
      </c>
    </row>
    <row r="14" spans="1:9" ht="15.75" customHeight="1" x14ac:dyDescent="0.2">
      <c r="A14" s="130">
        <v>1967</v>
      </c>
      <c r="B14" s="130" t="s">
        <v>30</v>
      </c>
      <c r="C14" s="130" t="s">
        <v>31</v>
      </c>
      <c r="D14" s="131">
        <v>18231.631000000001</v>
      </c>
      <c r="E14" s="131">
        <v>6468.1289999999999</v>
      </c>
      <c r="F14" s="132">
        <f t="shared" si="0"/>
        <v>3.7994955031724807E-2</v>
      </c>
      <c r="G14" s="132">
        <f t="shared" si="1"/>
        <v>5.6275933890619682E-2</v>
      </c>
      <c r="H14" s="78">
        <f t="shared" si="2"/>
        <v>692710</v>
      </c>
      <c r="I14" s="78">
        <f t="shared" si="3"/>
        <v>364000</v>
      </c>
    </row>
    <row r="15" spans="1:9" ht="15.75" customHeight="1" x14ac:dyDescent="0.2">
      <c r="A15" s="130">
        <v>1968</v>
      </c>
      <c r="B15" s="130" t="s">
        <v>32</v>
      </c>
      <c r="C15" s="130" t="s">
        <v>33</v>
      </c>
      <c r="D15" s="131">
        <v>19951.059000000001</v>
      </c>
      <c r="E15" s="131">
        <v>7064.6959999999999</v>
      </c>
      <c r="F15" s="132">
        <f t="shared" si="0"/>
        <v>5.7288187058140622E-2</v>
      </c>
      <c r="G15" s="132">
        <f t="shared" si="1"/>
        <v>6.2233392632888948E-2</v>
      </c>
      <c r="H15" s="78">
        <f t="shared" si="2"/>
        <v>1142960</v>
      </c>
      <c r="I15" s="78">
        <f t="shared" si="3"/>
        <v>439660</v>
      </c>
    </row>
    <row r="16" spans="1:9" ht="15.75" customHeight="1" x14ac:dyDescent="0.2">
      <c r="A16" s="130">
        <v>1969</v>
      </c>
      <c r="B16" s="130" t="s">
        <v>34</v>
      </c>
      <c r="C16" s="130" t="s">
        <v>35</v>
      </c>
      <c r="D16" s="131">
        <v>20681.347000000002</v>
      </c>
      <c r="E16" s="131">
        <v>7007.44</v>
      </c>
      <c r="F16" s="132">
        <f t="shared" si="0"/>
        <v>6.1216999066840271E-2</v>
      </c>
      <c r="G16" s="132">
        <f t="shared" si="1"/>
        <v>7.0914627881223394E-2</v>
      </c>
      <c r="H16" s="78">
        <f t="shared" si="2"/>
        <v>1266050</v>
      </c>
      <c r="I16" s="78">
        <f t="shared" si="3"/>
        <v>496930</v>
      </c>
    </row>
    <row r="17" spans="1:9" ht="15.75" customHeight="1" x14ac:dyDescent="0.2">
      <c r="A17" s="130">
        <v>1970</v>
      </c>
      <c r="B17" s="130" t="s">
        <v>36</v>
      </c>
      <c r="C17" s="130" t="s">
        <v>37</v>
      </c>
      <c r="D17" s="131">
        <v>22798.438999999998</v>
      </c>
      <c r="E17" s="131">
        <v>7664.9179999999997</v>
      </c>
      <c r="F17" s="132">
        <f t="shared" si="0"/>
        <v>6.6252342978394274E-2</v>
      </c>
      <c r="G17" s="132">
        <f t="shared" si="1"/>
        <v>0.1452122514552667</v>
      </c>
      <c r="H17" s="78">
        <f t="shared" si="2"/>
        <v>1510450</v>
      </c>
      <c r="I17" s="78">
        <f t="shared" si="3"/>
        <v>1113040</v>
      </c>
    </row>
    <row r="18" spans="1:9" ht="15.75" customHeight="1" x14ac:dyDescent="0.2">
      <c r="A18" s="130">
        <v>1971</v>
      </c>
      <c r="B18" s="130" t="s">
        <v>38</v>
      </c>
      <c r="C18" s="130" t="s">
        <v>39</v>
      </c>
      <c r="D18" s="131">
        <v>24565.257000000001</v>
      </c>
      <c r="E18" s="131">
        <v>8117.06</v>
      </c>
      <c r="F18" s="132">
        <f t="shared" si="0"/>
        <v>9.9251149703013491E-2</v>
      </c>
      <c r="G18" s="132">
        <f t="shared" si="1"/>
        <v>0.228820533542933</v>
      </c>
      <c r="H18" s="78">
        <f t="shared" si="2"/>
        <v>2438130</v>
      </c>
      <c r="I18" s="78">
        <f t="shared" si="3"/>
        <v>1857350</v>
      </c>
    </row>
    <row r="19" spans="1:9" ht="15.75" customHeight="1" x14ac:dyDescent="0.2">
      <c r="A19" s="130">
        <v>1972</v>
      </c>
      <c r="B19" s="130" t="s">
        <v>40</v>
      </c>
      <c r="C19" s="130" t="s">
        <v>41</v>
      </c>
      <c r="D19" s="131">
        <v>25193.453000000001</v>
      </c>
      <c r="E19" s="131">
        <v>8316.8209999999999</v>
      </c>
      <c r="F19" s="132">
        <f t="shared" si="0"/>
        <v>0.11802987069696241</v>
      </c>
      <c r="G19" s="132">
        <f t="shared" si="1"/>
        <v>0.21334834547960094</v>
      </c>
      <c r="H19" s="78">
        <f t="shared" si="2"/>
        <v>2973580</v>
      </c>
      <c r="I19" s="78">
        <f t="shared" si="3"/>
        <v>1774380</v>
      </c>
    </row>
    <row r="20" spans="1:9" ht="15.75" customHeight="1" x14ac:dyDescent="0.2">
      <c r="A20" s="130">
        <v>1973</v>
      </c>
      <c r="B20" s="130" t="s">
        <v>42</v>
      </c>
      <c r="C20" s="130" t="s">
        <v>43</v>
      </c>
      <c r="D20" s="131">
        <v>24440.932000000001</v>
      </c>
      <c r="E20" s="131">
        <v>8914.3809999999994</v>
      </c>
      <c r="F20" s="132">
        <f t="shared" si="0"/>
        <v>0.10934893972128396</v>
      </c>
      <c r="G20" s="132">
        <f t="shared" si="1"/>
        <v>0.24608775415814063</v>
      </c>
      <c r="H20" s="78">
        <f t="shared" si="2"/>
        <v>2672590</v>
      </c>
      <c r="I20" s="78">
        <f t="shared" si="3"/>
        <v>2193720</v>
      </c>
    </row>
    <row r="21" spans="1:9" ht="15.75" customHeight="1" x14ac:dyDescent="0.2">
      <c r="A21" s="130">
        <v>1974</v>
      </c>
      <c r="B21" s="130" t="s">
        <v>44</v>
      </c>
      <c r="C21" s="130" t="s">
        <v>45</v>
      </c>
      <c r="D21" s="131">
        <v>24022.263999999999</v>
      </c>
      <c r="E21" s="131">
        <v>9427.8150000000005</v>
      </c>
      <c r="F21" s="132">
        <f t="shared" si="0"/>
        <v>0.10074987103630198</v>
      </c>
      <c r="G21" s="132">
        <f t="shared" si="1"/>
        <v>0.23600272173350872</v>
      </c>
      <c r="H21" s="78">
        <f t="shared" si="2"/>
        <v>2420240</v>
      </c>
      <c r="I21" s="78">
        <f t="shared" si="3"/>
        <v>2224990</v>
      </c>
    </row>
    <row r="22" spans="1:9" ht="15.75" customHeight="1" x14ac:dyDescent="0.2">
      <c r="A22" s="130">
        <v>1975</v>
      </c>
      <c r="B22" s="130" t="s">
        <v>46</v>
      </c>
      <c r="C22" s="130" t="s">
        <v>47</v>
      </c>
      <c r="D22" s="131">
        <v>22968.223999999998</v>
      </c>
      <c r="E22" s="131">
        <v>10275.106</v>
      </c>
      <c r="F22" s="132">
        <f t="shared" si="0"/>
        <v>0.10475341933272682</v>
      </c>
      <c r="G22" s="132">
        <f t="shared" si="1"/>
        <v>0.22802684468656578</v>
      </c>
      <c r="H22" s="78">
        <f t="shared" si="2"/>
        <v>2406000</v>
      </c>
      <c r="I22" s="78">
        <f t="shared" si="3"/>
        <v>2343000</v>
      </c>
    </row>
    <row r="23" spans="1:9" ht="15.75" customHeight="1" x14ac:dyDescent="0.2">
      <c r="A23" s="130">
        <v>1976</v>
      </c>
      <c r="B23" s="130" t="s">
        <v>48</v>
      </c>
      <c r="C23" s="130" t="s">
        <v>49</v>
      </c>
      <c r="D23" s="131">
        <v>23147.463</v>
      </c>
      <c r="E23" s="131">
        <v>11031.772000000001</v>
      </c>
      <c r="F23" s="132">
        <f t="shared" si="0"/>
        <v>0.10925603380379094</v>
      </c>
      <c r="G23" s="132">
        <f t="shared" si="1"/>
        <v>0.22090739366259562</v>
      </c>
      <c r="H23" s="78">
        <f t="shared" si="2"/>
        <v>2529000</v>
      </c>
      <c r="I23" s="78">
        <f t="shared" si="3"/>
        <v>2437000</v>
      </c>
    </row>
    <row r="24" spans="1:9" ht="15.75" customHeight="1" x14ac:dyDescent="0.2">
      <c r="A24" s="130">
        <v>1977</v>
      </c>
      <c r="B24" s="130" t="s">
        <v>50</v>
      </c>
      <c r="C24" s="130" t="s">
        <v>51</v>
      </c>
      <c r="D24" s="131">
        <v>25047.333999999999</v>
      </c>
      <c r="E24" s="131">
        <v>11662.745999999999</v>
      </c>
      <c r="F24" s="132">
        <f t="shared" si="0"/>
        <v>0.10867424053993133</v>
      </c>
      <c r="G24" s="132">
        <f t="shared" si="1"/>
        <v>0.24642567024952788</v>
      </c>
      <c r="H24" s="78">
        <f t="shared" si="2"/>
        <v>2722000</v>
      </c>
      <c r="I24" s="78">
        <f t="shared" si="3"/>
        <v>2874000</v>
      </c>
    </row>
    <row r="25" spans="1:9" ht="15.75" customHeight="1" x14ac:dyDescent="0.2">
      <c r="A25" s="130">
        <v>1978</v>
      </c>
      <c r="B25" s="130" t="s">
        <v>52</v>
      </c>
      <c r="C25" s="130" t="s">
        <v>53</v>
      </c>
      <c r="D25" s="131">
        <v>26254.880000000001</v>
      </c>
      <c r="E25" s="131">
        <v>11504.179</v>
      </c>
      <c r="F25" s="132">
        <f t="shared" si="0"/>
        <v>0.11708299561833838</v>
      </c>
      <c r="G25" s="132">
        <f t="shared" si="1"/>
        <v>0.27016269479117111</v>
      </c>
      <c r="H25" s="78">
        <f t="shared" si="2"/>
        <v>3074000</v>
      </c>
      <c r="I25" s="78">
        <f t="shared" si="3"/>
        <v>3108000</v>
      </c>
    </row>
    <row r="26" spans="1:9" ht="15.75" customHeight="1" x14ac:dyDescent="0.2">
      <c r="A26" s="130">
        <v>1979</v>
      </c>
      <c r="B26" s="130" t="s">
        <v>54</v>
      </c>
      <c r="C26" s="130" t="s">
        <v>55</v>
      </c>
      <c r="D26" s="131">
        <v>27433.915000000001</v>
      </c>
      <c r="E26" s="131">
        <v>12815.343000000001</v>
      </c>
      <c r="F26" s="132">
        <f t="shared" si="0"/>
        <v>0.12911026370097012</v>
      </c>
      <c r="G26" s="132">
        <f t="shared" si="1"/>
        <v>0.24696958949908712</v>
      </c>
      <c r="H26" s="78">
        <f t="shared" si="2"/>
        <v>3542000</v>
      </c>
      <c r="I26" s="78">
        <f t="shared" si="3"/>
        <v>3165000</v>
      </c>
    </row>
    <row r="27" spans="1:9" ht="15.75" customHeight="1" x14ac:dyDescent="0.2">
      <c r="A27" s="130">
        <v>1980</v>
      </c>
      <c r="B27" s="130" t="s">
        <v>56</v>
      </c>
      <c r="C27" s="130" t="s">
        <v>57</v>
      </c>
      <c r="D27" s="131">
        <v>28566.204000000002</v>
      </c>
      <c r="E27" s="131">
        <v>13465.647999999999</v>
      </c>
      <c r="F27" s="132">
        <f t="shared" si="0"/>
        <v>0.13599986893603364</v>
      </c>
      <c r="G27" s="132">
        <f t="shared" si="1"/>
        <v>0.22538833630583543</v>
      </c>
      <c r="H27" s="78">
        <f t="shared" si="2"/>
        <v>3885000</v>
      </c>
      <c r="I27" s="78">
        <f t="shared" si="3"/>
        <v>3035000</v>
      </c>
    </row>
    <row r="28" spans="1:9" ht="15.75" customHeight="1" x14ac:dyDescent="0.2">
      <c r="A28" s="130">
        <v>1981</v>
      </c>
      <c r="B28" s="130" t="s">
        <v>58</v>
      </c>
      <c r="C28" s="130" t="s">
        <v>59</v>
      </c>
      <c r="D28" s="131">
        <v>28852.368999999999</v>
      </c>
      <c r="E28" s="131">
        <v>13629.016</v>
      </c>
      <c r="F28" s="132">
        <f t="shared" si="0"/>
        <v>0.13821395393910291</v>
      </c>
      <c r="G28" s="132">
        <f t="shared" si="1"/>
        <v>0.23407999521021916</v>
      </c>
      <c r="H28" s="78">
        <f t="shared" si="2"/>
        <v>3987800</v>
      </c>
      <c r="I28" s="78">
        <f t="shared" si="3"/>
        <v>3190280</v>
      </c>
    </row>
    <row r="29" spans="1:9" ht="15.75" customHeight="1" x14ac:dyDescent="0.2">
      <c r="A29" s="130">
        <v>1982</v>
      </c>
      <c r="B29" s="130" t="s">
        <v>60</v>
      </c>
      <c r="C29" s="130" t="s">
        <v>61</v>
      </c>
      <c r="D29" s="131">
        <v>28470.103999999999</v>
      </c>
      <c r="E29" s="131">
        <v>15523.344999999999</v>
      </c>
      <c r="F29" s="132">
        <f t="shared" si="0"/>
        <v>0.14005814660880761</v>
      </c>
      <c r="G29" s="132">
        <f t="shared" si="1"/>
        <v>0.29107837260590425</v>
      </c>
      <c r="H29" s="78">
        <f t="shared" si="2"/>
        <v>3987470</v>
      </c>
      <c r="I29" s="78">
        <f t="shared" si="3"/>
        <v>4518510</v>
      </c>
    </row>
    <row r="30" spans="1:9" ht="15.75" customHeight="1" x14ac:dyDescent="0.2">
      <c r="A30" s="130">
        <v>1983</v>
      </c>
      <c r="B30" s="130" t="s">
        <v>62</v>
      </c>
      <c r="C30" s="130" t="s">
        <v>63</v>
      </c>
      <c r="D30" s="131">
        <v>28474.112000000001</v>
      </c>
      <c r="E30" s="131">
        <v>17180.631000000001</v>
      </c>
      <c r="F30" s="132">
        <f t="shared" si="0"/>
        <v>0.14277530410781555</v>
      </c>
      <c r="G30" s="132">
        <f t="shared" si="1"/>
        <v>0.34491515474606255</v>
      </c>
      <c r="H30" s="78">
        <f t="shared" si="2"/>
        <v>4065400</v>
      </c>
      <c r="I30" s="78">
        <f t="shared" si="3"/>
        <v>5925860</v>
      </c>
    </row>
    <row r="31" spans="1:9" ht="15.75" customHeight="1" x14ac:dyDescent="0.2">
      <c r="A31" s="130">
        <v>1984</v>
      </c>
      <c r="B31" s="130" t="s">
        <v>64</v>
      </c>
      <c r="C31" s="130" t="s">
        <v>65</v>
      </c>
      <c r="D31" s="131">
        <v>27838.190999999999</v>
      </c>
      <c r="E31" s="131">
        <v>18763.962</v>
      </c>
      <c r="F31" s="132">
        <f t="shared" si="0"/>
        <v>0.14611797153054953</v>
      </c>
      <c r="G31" s="132">
        <f t="shared" si="1"/>
        <v>0.36433296976406154</v>
      </c>
      <c r="H31" s="78">
        <f t="shared" si="2"/>
        <v>4067660</v>
      </c>
      <c r="I31" s="78">
        <f t="shared" si="3"/>
        <v>6836330</v>
      </c>
    </row>
    <row r="32" spans="1:9" ht="15.75" customHeight="1" x14ac:dyDescent="0.2">
      <c r="A32" s="130">
        <v>1985</v>
      </c>
      <c r="B32" s="130" t="s">
        <v>66</v>
      </c>
      <c r="C32" s="130" t="s">
        <v>67</v>
      </c>
      <c r="D32" s="131">
        <v>26675.061000000002</v>
      </c>
      <c r="E32" s="131">
        <v>19113.136999999999</v>
      </c>
      <c r="F32" s="132">
        <f t="shared" si="0"/>
        <v>0.14451063485852947</v>
      </c>
      <c r="G32" s="132">
        <f t="shared" si="1"/>
        <v>0.37010983597302738</v>
      </c>
      <c r="H32" s="78">
        <f t="shared" si="2"/>
        <v>3854830</v>
      </c>
      <c r="I32" s="78">
        <f t="shared" si="3"/>
        <v>7073960</v>
      </c>
    </row>
    <row r="33" spans="1:9" ht="15.75" customHeight="1" x14ac:dyDescent="0.2">
      <c r="A33" s="130">
        <v>1986</v>
      </c>
      <c r="B33" s="130" t="s">
        <v>68</v>
      </c>
      <c r="C33" s="130" t="s">
        <v>69</v>
      </c>
      <c r="D33" s="131">
        <v>25178.946</v>
      </c>
      <c r="E33" s="131">
        <v>19245.71</v>
      </c>
      <c r="F33" s="132">
        <f t="shared" si="0"/>
        <v>0.1437844141688854</v>
      </c>
      <c r="G33" s="132">
        <f t="shared" si="1"/>
        <v>0.3880371261959159</v>
      </c>
      <c r="H33" s="78">
        <f t="shared" si="2"/>
        <v>3620340</v>
      </c>
      <c r="I33" s="78">
        <f t="shared" si="3"/>
        <v>7468050</v>
      </c>
    </row>
    <row r="34" spans="1:9" ht="15.75" customHeight="1" x14ac:dyDescent="0.2">
      <c r="A34" s="130">
        <v>1987</v>
      </c>
      <c r="B34" s="130" t="s">
        <v>70</v>
      </c>
      <c r="C34" s="130" t="s">
        <v>71</v>
      </c>
      <c r="D34" s="131">
        <v>24857.137999999999</v>
      </c>
      <c r="E34" s="131">
        <v>19171.05</v>
      </c>
      <c r="F34" s="132">
        <f t="shared" si="0"/>
        <v>0.15145066177771552</v>
      </c>
      <c r="G34" s="132">
        <f t="shared" si="1"/>
        <v>0.4021396845764838</v>
      </c>
      <c r="H34" s="78">
        <f t="shared" si="2"/>
        <v>3764630</v>
      </c>
      <c r="I34" s="78">
        <f t="shared" si="3"/>
        <v>7709440</v>
      </c>
    </row>
    <row r="35" spans="1:9" ht="15.75" customHeight="1" x14ac:dyDescent="0.2">
      <c r="A35" s="130">
        <v>1988</v>
      </c>
      <c r="B35" s="130" t="s">
        <v>72</v>
      </c>
      <c r="C35" s="130" t="s">
        <v>73</v>
      </c>
      <c r="D35" s="131">
        <v>26122.68</v>
      </c>
      <c r="E35" s="131">
        <v>22734.097000000002</v>
      </c>
      <c r="F35" s="132">
        <f t="shared" si="0"/>
        <v>0.16745716748817505</v>
      </c>
      <c r="G35" s="132">
        <f t="shared" si="1"/>
        <v>0.407556103943781</v>
      </c>
      <c r="H35" s="78">
        <f t="shared" si="2"/>
        <v>4374430</v>
      </c>
      <c r="I35" s="78">
        <f t="shared" si="3"/>
        <v>9265420</v>
      </c>
    </row>
    <row r="36" spans="1:9" ht="15.75" customHeight="1" x14ac:dyDescent="0.2">
      <c r="A36" s="130">
        <v>1989</v>
      </c>
      <c r="B36" s="130" t="s">
        <v>74</v>
      </c>
      <c r="C36" s="130" t="s">
        <v>75</v>
      </c>
      <c r="D36" s="131">
        <v>26713.284</v>
      </c>
      <c r="E36" s="131">
        <v>24206.888999999999</v>
      </c>
      <c r="F36" s="132">
        <f t="shared" si="0"/>
        <v>0.19657186289787507</v>
      </c>
      <c r="G36" s="132">
        <f t="shared" si="1"/>
        <v>0.4520304116733051</v>
      </c>
      <c r="H36" s="78">
        <f t="shared" si="2"/>
        <v>5251080</v>
      </c>
      <c r="I36" s="78">
        <f t="shared" si="3"/>
        <v>10942250</v>
      </c>
    </row>
    <row r="37" spans="1:9" ht="15.75" customHeight="1" x14ac:dyDescent="0.2">
      <c r="A37" s="130">
        <v>1990</v>
      </c>
      <c r="B37" s="130" t="s">
        <v>76</v>
      </c>
      <c r="C37" s="130" t="s">
        <v>77</v>
      </c>
      <c r="D37" s="131">
        <v>28004.036</v>
      </c>
      <c r="E37" s="131">
        <v>23017.917000000001</v>
      </c>
      <c r="F37" s="132">
        <f t="shared" si="0"/>
        <v>0.20821177347436634</v>
      </c>
      <c r="G37" s="132">
        <f t="shared" si="1"/>
        <v>0.45279422981671186</v>
      </c>
      <c r="H37" s="78">
        <f t="shared" si="2"/>
        <v>5830770</v>
      </c>
      <c r="I37" s="78">
        <f t="shared" si="3"/>
        <v>10422380</v>
      </c>
    </row>
    <row r="38" spans="1:9" ht="15.75" customHeight="1" x14ac:dyDescent="0.2">
      <c r="A38" s="130">
        <v>1991</v>
      </c>
      <c r="B38" s="130" t="s">
        <v>78</v>
      </c>
      <c r="C38" s="130" t="s">
        <v>79</v>
      </c>
      <c r="D38" s="131">
        <v>28620.52</v>
      </c>
      <c r="E38" s="131">
        <v>24642.916000000001</v>
      </c>
      <c r="F38" s="132">
        <f t="shared" si="0"/>
        <v>0.22090688778540712</v>
      </c>
      <c r="G38" s="132">
        <f t="shared" si="1"/>
        <v>0.46263518489451488</v>
      </c>
      <c r="H38" s="78">
        <f t="shared" si="2"/>
        <v>6322470</v>
      </c>
      <c r="I38" s="78">
        <f t="shared" si="3"/>
        <v>11400680</v>
      </c>
    </row>
    <row r="39" spans="1:9" ht="15.75" customHeight="1" x14ac:dyDescent="0.2">
      <c r="A39" s="130">
        <v>1992</v>
      </c>
      <c r="B39" s="130" t="s">
        <v>80</v>
      </c>
      <c r="C39" s="130" t="s">
        <v>81</v>
      </c>
      <c r="D39" s="131">
        <v>32246.103999999999</v>
      </c>
      <c r="E39" s="131">
        <v>25042.63</v>
      </c>
      <c r="F39" s="132">
        <f t="shared" ref="F39:F62" si="4">B39/D39</f>
        <v>0.30064283114636109</v>
      </c>
      <c r="G39" s="132">
        <f t="shared" ref="G39:G62" si="5">C39/E39</f>
        <v>0.49013661903721767</v>
      </c>
      <c r="H39" s="78">
        <f t="shared" ref="H39:H66" si="6">B39*1000</f>
        <v>9694560</v>
      </c>
      <c r="I39" s="78">
        <f t="shared" ref="I39:I66" si="7">C39*1000</f>
        <v>12274310</v>
      </c>
    </row>
    <row r="40" spans="1:9" ht="15.75" customHeight="1" x14ac:dyDescent="0.2">
      <c r="A40" s="130">
        <v>1993</v>
      </c>
      <c r="B40" s="130" t="s">
        <v>82</v>
      </c>
      <c r="C40" s="130" t="s">
        <v>83</v>
      </c>
      <c r="D40" s="131">
        <v>34447.294999999998</v>
      </c>
      <c r="E40" s="131">
        <v>26662.656999999999</v>
      </c>
      <c r="F40" s="132">
        <f t="shared" si="4"/>
        <v>0.34348386426278177</v>
      </c>
      <c r="G40" s="132">
        <f t="shared" si="5"/>
        <v>0.47236365077944031</v>
      </c>
      <c r="H40" s="78">
        <f t="shared" si="6"/>
        <v>11832090</v>
      </c>
      <c r="I40" s="78">
        <f t="shared" si="7"/>
        <v>12594470</v>
      </c>
    </row>
    <row r="41" spans="1:9" ht="15.75" customHeight="1" x14ac:dyDescent="0.2">
      <c r="A41" s="130">
        <v>1994</v>
      </c>
      <c r="B41" s="130" t="s">
        <v>84</v>
      </c>
      <c r="C41" s="130" t="s">
        <v>85</v>
      </c>
      <c r="D41" s="131">
        <v>38732.470999999998</v>
      </c>
      <c r="E41" s="131">
        <v>27697.397000000001</v>
      </c>
      <c r="F41" s="132">
        <f t="shared" si="4"/>
        <v>0.39404534763609583</v>
      </c>
      <c r="G41" s="132">
        <f t="shared" si="5"/>
        <v>0.44942309921759072</v>
      </c>
      <c r="H41" s="78">
        <f t="shared" si="6"/>
        <v>15262350</v>
      </c>
      <c r="I41" s="78">
        <f t="shared" si="7"/>
        <v>12447850</v>
      </c>
    </row>
    <row r="42" spans="1:9" ht="15.75" customHeight="1" x14ac:dyDescent="0.2">
      <c r="A42" s="130">
        <v>1995</v>
      </c>
      <c r="B42" s="130" t="s">
        <v>86</v>
      </c>
      <c r="C42" s="130" t="s">
        <v>87</v>
      </c>
      <c r="D42" s="131">
        <v>41739.33</v>
      </c>
      <c r="E42" s="131">
        <v>30441.179</v>
      </c>
      <c r="F42" s="132">
        <f t="shared" si="4"/>
        <v>0.37628922170049206</v>
      </c>
      <c r="G42" s="132">
        <f t="shared" si="5"/>
        <v>0.46626709169181652</v>
      </c>
      <c r="H42" s="78">
        <f t="shared" si="6"/>
        <v>15706060</v>
      </c>
      <c r="I42" s="78">
        <f t="shared" si="7"/>
        <v>14193720</v>
      </c>
    </row>
    <row r="43" spans="1:9" ht="15.75" customHeight="1" x14ac:dyDescent="0.2">
      <c r="A43" s="130">
        <v>1996</v>
      </c>
      <c r="B43" s="130" t="s">
        <v>88</v>
      </c>
      <c r="C43" s="130" t="s">
        <v>89</v>
      </c>
      <c r="D43" s="131">
        <v>45569.608</v>
      </c>
      <c r="E43" s="131">
        <v>34649.728999999999</v>
      </c>
      <c r="F43" s="132">
        <f t="shared" si="4"/>
        <v>0.36689628754322395</v>
      </c>
      <c r="G43" s="132">
        <f t="shared" si="5"/>
        <v>0.45790516860896663</v>
      </c>
      <c r="H43" s="78">
        <f t="shared" si="6"/>
        <v>16719320</v>
      </c>
      <c r="I43" s="78">
        <f t="shared" si="7"/>
        <v>15866290</v>
      </c>
    </row>
    <row r="44" spans="1:9" ht="15.75" customHeight="1" x14ac:dyDescent="0.2">
      <c r="A44" s="130">
        <v>1997</v>
      </c>
      <c r="B44" s="130" t="s">
        <v>90</v>
      </c>
      <c r="C44" s="130" t="s">
        <v>91</v>
      </c>
      <c r="D44" s="131">
        <v>48402.957999999999</v>
      </c>
      <c r="E44" s="131">
        <v>37073.982000000004</v>
      </c>
      <c r="F44" s="132">
        <f t="shared" si="4"/>
        <v>0.3713227608940759</v>
      </c>
      <c r="G44" s="132">
        <f t="shared" si="5"/>
        <v>0.42340879380046093</v>
      </c>
      <c r="H44" s="78">
        <f t="shared" si="6"/>
        <v>17973120</v>
      </c>
      <c r="I44" s="78">
        <f t="shared" si="7"/>
        <v>15697450</v>
      </c>
    </row>
    <row r="45" spans="1:9" ht="15.75" customHeight="1" x14ac:dyDescent="0.2">
      <c r="A45" s="130">
        <v>1998</v>
      </c>
      <c r="B45" s="130" t="s">
        <v>92</v>
      </c>
      <c r="C45" s="130" t="s">
        <v>93</v>
      </c>
      <c r="D45" s="131">
        <v>49147.654999999999</v>
      </c>
      <c r="E45" s="131">
        <v>38630.230000000003</v>
      </c>
      <c r="F45" s="132">
        <f t="shared" si="4"/>
        <v>0.36892502806085048</v>
      </c>
      <c r="G45" s="132">
        <f t="shared" si="5"/>
        <v>0.44782881178807371</v>
      </c>
      <c r="H45" s="78">
        <f t="shared" si="6"/>
        <v>18131800</v>
      </c>
      <c r="I45" s="78">
        <f t="shared" si="7"/>
        <v>17299730</v>
      </c>
    </row>
    <row r="46" spans="1:9" ht="15.75" customHeight="1" x14ac:dyDescent="0.2">
      <c r="A46" s="130">
        <v>1999</v>
      </c>
      <c r="B46" s="130" t="s">
        <v>94</v>
      </c>
      <c r="C46" s="130" t="s">
        <v>95</v>
      </c>
      <c r="D46" s="131">
        <v>44666.665000000001</v>
      </c>
      <c r="E46" s="131">
        <v>42425.478999999999</v>
      </c>
      <c r="F46" s="132">
        <f t="shared" si="4"/>
        <v>0.39175971611043714</v>
      </c>
      <c r="G46" s="132">
        <f t="shared" si="5"/>
        <v>0.50160635782096885</v>
      </c>
      <c r="H46" s="78">
        <f t="shared" si="6"/>
        <v>17498600</v>
      </c>
      <c r="I46" s="78">
        <f t="shared" si="7"/>
        <v>21280890</v>
      </c>
    </row>
    <row r="47" spans="1:9" ht="15.75" customHeight="1" x14ac:dyDescent="0.2">
      <c r="A47" s="130">
        <v>2000</v>
      </c>
      <c r="B47" s="130" t="s">
        <v>96</v>
      </c>
      <c r="C47" s="130" t="s">
        <v>97</v>
      </c>
      <c r="D47" s="131">
        <v>43288.766000000003</v>
      </c>
      <c r="E47" s="131">
        <v>45211.565000000002</v>
      </c>
      <c r="F47" s="132">
        <f t="shared" si="4"/>
        <v>0.3806798281106003</v>
      </c>
      <c r="G47" s="132">
        <f t="shared" si="5"/>
        <v>0.48605240716617526</v>
      </c>
      <c r="H47" s="78">
        <f t="shared" si="6"/>
        <v>16479160</v>
      </c>
      <c r="I47" s="78">
        <f t="shared" si="7"/>
        <v>21975190</v>
      </c>
    </row>
    <row r="48" spans="1:9" ht="15.75" customHeight="1" x14ac:dyDescent="0.2">
      <c r="A48" s="130">
        <v>2001</v>
      </c>
      <c r="B48" s="130" t="s">
        <v>98</v>
      </c>
      <c r="C48" s="130" t="s">
        <v>99</v>
      </c>
      <c r="D48" s="131">
        <v>44616.993000000002</v>
      </c>
      <c r="E48" s="131">
        <v>48038.567000000003</v>
      </c>
      <c r="F48" s="132">
        <f t="shared" si="4"/>
        <v>0.35111061832427837</v>
      </c>
      <c r="G48" s="132">
        <f t="shared" si="5"/>
        <v>0.44755727205601276</v>
      </c>
      <c r="H48" s="78">
        <f t="shared" si="6"/>
        <v>15665500</v>
      </c>
      <c r="I48" s="78">
        <f t="shared" si="7"/>
        <v>21500010</v>
      </c>
    </row>
    <row r="49" spans="1:9" ht="15.75" customHeight="1" x14ac:dyDescent="0.2">
      <c r="A49" s="130">
        <v>2002</v>
      </c>
      <c r="B49" s="130" t="s">
        <v>100</v>
      </c>
      <c r="C49" s="130" t="s">
        <v>101</v>
      </c>
      <c r="D49" s="131">
        <v>43960.582000000002</v>
      </c>
      <c r="E49" s="131">
        <v>46457.1</v>
      </c>
      <c r="F49" s="132">
        <f t="shared" si="4"/>
        <v>0.32641606064269124</v>
      </c>
      <c r="G49" s="132">
        <f t="shared" si="5"/>
        <v>0.44248435653538432</v>
      </c>
      <c r="H49" s="78">
        <f t="shared" si="6"/>
        <v>14349440</v>
      </c>
      <c r="I49" s="78">
        <f t="shared" si="7"/>
        <v>20556540</v>
      </c>
    </row>
    <row r="50" spans="1:9" ht="15.75" customHeight="1" x14ac:dyDescent="0.2">
      <c r="A50" s="130">
        <v>2003</v>
      </c>
      <c r="B50" s="130" t="s">
        <v>102</v>
      </c>
      <c r="C50" s="130" t="s">
        <v>103</v>
      </c>
      <c r="D50" s="131">
        <v>42957.053999999996</v>
      </c>
      <c r="E50" s="131">
        <v>50947.741000000002</v>
      </c>
      <c r="F50" s="132">
        <f t="shared" si="4"/>
        <v>0.31852696416285903</v>
      </c>
      <c r="G50" s="132">
        <f t="shared" si="5"/>
        <v>0.48639349878142785</v>
      </c>
      <c r="H50" s="78">
        <f t="shared" si="6"/>
        <v>13682980</v>
      </c>
      <c r="I50" s="78">
        <f t="shared" si="7"/>
        <v>24780650</v>
      </c>
    </row>
    <row r="51" spans="1:9" ht="15.75" customHeight="1" x14ac:dyDescent="0.2">
      <c r="A51" s="130">
        <v>2004</v>
      </c>
      <c r="B51" s="130" t="s">
        <v>104</v>
      </c>
      <c r="C51" s="130" t="s">
        <v>105</v>
      </c>
      <c r="D51" s="131">
        <v>40432.947999999997</v>
      </c>
      <c r="E51" s="131">
        <v>52156.987999999998</v>
      </c>
      <c r="F51" s="132">
        <f t="shared" si="4"/>
        <v>0.30224286391385563</v>
      </c>
      <c r="G51" s="132">
        <f t="shared" si="5"/>
        <v>0.52941439026348691</v>
      </c>
      <c r="H51" s="78">
        <f t="shared" si="6"/>
        <v>12220570</v>
      </c>
      <c r="I51" s="78">
        <f t="shared" si="7"/>
        <v>27612660</v>
      </c>
    </row>
    <row r="52" spans="1:9" ht="15.75" customHeight="1" x14ac:dyDescent="0.2">
      <c r="A52" s="130">
        <v>2005</v>
      </c>
      <c r="B52" s="130" t="s">
        <v>106</v>
      </c>
      <c r="C52" s="130" t="s">
        <v>107</v>
      </c>
      <c r="D52" s="131">
        <v>38572.464999999997</v>
      </c>
      <c r="E52" s="131">
        <v>51278.599000000002</v>
      </c>
      <c r="F52" s="132">
        <f t="shared" si="4"/>
        <v>0.28038187344262289</v>
      </c>
      <c r="G52" s="132">
        <f t="shared" si="5"/>
        <v>0.52194698220986879</v>
      </c>
      <c r="H52" s="78">
        <f t="shared" si="6"/>
        <v>10815020</v>
      </c>
      <c r="I52" s="78">
        <f t="shared" si="7"/>
        <v>26764710</v>
      </c>
    </row>
    <row r="53" spans="1:9" ht="15.75" customHeight="1" x14ac:dyDescent="0.2">
      <c r="A53" s="130">
        <v>2006</v>
      </c>
      <c r="B53" s="130" t="s">
        <v>108</v>
      </c>
      <c r="C53" s="130" t="s">
        <v>109</v>
      </c>
      <c r="D53" s="131">
        <v>38346.334000000003</v>
      </c>
      <c r="E53" s="131">
        <v>51645.773999999998</v>
      </c>
      <c r="F53" s="132">
        <f t="shared" si="4"/>
        <v>0.25589773457874743</v>
      </c>
      <c r="G53" s="132">
        <f t="shared" si="5"/>
        <v>0.49816970503724084</v>
      </c>
      <c r="H53" s="78">
        <f t="shared" si="6"/>
        <v>9812740</v>
      </c>
      <c r="I53" s="78">
        <f t="shared" si="7"/>
        <v>25728360</v>
      </c>
    </row>
    <row r="54" spans="1:9" ht="15.75" customHeight="1" x14ac:dyDescent="0.2">
      <c r="A54" s="130">
        <v>2007</v>
      </c>
      <c r="B54" s="130" t="s">
        <v>110</v>
      </c>
      <c r="C54" s="130" t="s">
        <v>111</v>
      </c>
      <c r="D54" s="131">
        <v>37904.567000000003</v>
      </c>
      <c r="E54" s="131">
        <v>50971.152000000002</v>
      </c>
      <c r="F54" s="132">
        <f t="shared" si="4"/>
        <v>0.25276505598916355</v>
      </c>
      <c r="G54" s="132">
        <f t="shared" si="5"/>
        <v>0.4982575241775975</v>
      </c>
      <c r="H54" s="78">
        <f t="shared" si="6"/>
        <v>9580950</v>
      </c>
      <c r="I54" s="78">
        <f t="shared" si="7"/>
        <v>25396760</v>
      </c>
    </row>
    <row r="55" spans="1:9" ht="15.75" customHeight="1" x14ac:dyDescent="0.2">
      <c r="A55" s="130">
        <v>2008</v>
      </c>
      <c r="B55" s="130" t="s">
        <v>112</v>
      </c>
      <c r="C55" s="130" t="s">
        <v>113</v>
      </c>
      <c r="D55" s="131">
        <v>37592.946000000004</v>
      </c>
      <c r="E55" s="131">
        <v>50488.254999999997</v>
      </c>
      <c r="F55" s="132">
        <f t="shared" si="4"/>
        <v>0.24241116937204124</v>
      </c>
      <c r="G55" s="132">
        <f t="shared" si="5"/>
        <v>0.48099523344587769</v>
      </c>
      <c r="H55" s="78">
        <f t="shared" si="6"/>
        <v>9112950</v>
      </c>
      <c r="I55" s="78">
        <f t="shared" si="7"/>
        <v>24284610</v>
      </c>
    </row>
    <row r="56" spans="1:9" ht="15.75" customHeight="1" x14ac:dyDescent="0.2">
      <c r="A56" s="130">
        <v>2009</v>
      </c>
      <c r="B56" s="130" t="s">
        <v>114</v>
      </c>
      <c r="C56" s="130" t="s">
        <v>115</v>
      </c>
      <c r="D56" s="131">
        <v>36239.940999999999</v>
      </c>
      <c r="E56" s="131">
        <v>48419.249000000003</v>
      </c>
      <c r="F56" s="132">
        <f t="shared" si="4"/>
        <v>0.22877410313664695</v>
      </c>
      <c r="G56" s="132">
        <f t="shared" si="5"/>
        <v>0.45460535746847291</v>
      </c>
      <c r="H56" s="78">
        <f t="shared" si="6"/>
        <v>8290760</v>
      </c>
      <c r="I56" s="78">
        <f t="shared" si="7"/>
        <v>22011650</v>
      </c>
    </row>
    <row r="57" spans="1:9" ht="15.75" customHeight="1" x14ac:dyDescent="0.2">
      <c r="A57" s="130">
        <v>2010</v>
      </c>
      <c r="B57" s="130" t="s">
        <v>116</v>
      </c>
      <c r="C57" s="130" t="s">
        <v>117</v>
      </c>
      <c r="D57" s="131">
        <v>35413.415999999997</v>
      </c>
      <c r="E57" s="131">
        <v>47107.584000000003</v>
      </c>
      <c r="F57" s="132">
        <f t="shared" si="4"/>
        <v>0.22020948219172079</v>
      </c>
      <c r="G57" s="132">
        <f t="shared" si="5"/>
        <v>0.44080481817959499</v>
      </c>
      <c r="H57" s="78">
        <f t="shared" si="6"/>
        <v>7798370</v>
      </c>
      <c r="I57" s="78">
        <f t="shared" si="7"/>
        <v>20765250</v>
      </c>
    </row>
    <row r="58" spans="1:9" ht="15.75" customHeight="1" x14ac:dyDescent="0.2">
      <c r="A58" s="130">
        <v>2011</v>
      </c>
      <c r="B58" s="130" t="s">
        <v>118</v>
      </c>
      <c r="C58" s="130" t="s">
        <v>119</v>
      </c>
      <c r="D58" s="131">
        <v>33326.279000000002</v>
      </c>
      <c r="E58" s="131">
        <v>45527.553999999996</v>
      </c>
      <c r="F58" s="132">
        <f t="shared" si="4"/>
        <v>0.21717636103328547</v>
      </c>
      <c r="G58" s="132">
        <f t="shared" si="5"/>
        <v>0.42816093304727071</v>
      </c>
      <c r="H58" s="78">
        <f t="shared" si="6"/>
        <v>7237680</v>
      </c>
      <c r="I58" s="78">
        <f t="shared" si="7"/>
        <v>19493120</v>
      </c>
    </row>
    <row r="59" spans="1:9" ht="15.75" customHeight="1" x14ac:dyDescent="0.2">
      <c r="A59" s="130">
        <v>2012</v>
      </c>
      <c r="B59" s="130" t="s">
        <v>120</v>
      </c>
      <c r="C59" s="130" t="s">
        <v>121</v>
      </c>
      <c r="D59" s="131">
        <v>33139.519</v>
      </c>
      <c r="E59" s="131">
        <v>44123.694000000003</v>
      </c>
      <c r="F59" s="132">
        <f t="shared" si="4"/>
        <v>0.19811090197175163</v>
      </c>
      <c r="G59" s="132">
        <f t="shared" si="5"/>
        <v>0.40171681908590878</v>
      </c>
      <c r="H59" s="78">
        <f t="shared" si="6"/>
        <v>6565300</v>
      </c>
      <c r="I59" s="78">
        <f t="shared" si="7"/>
        <v>17725230</v>
      </c>
    </row>
    <row r="60" spans="1:9" ht="15.75" customHeight="1" x14ac:dyDescent="0.2">
      <c r="A60" s="130">
        <v>2013</v>
      </c>
      <c r="B60" s="130" t="s">
        <v>122</v>
      </c>
      <c r="C60" s="130" t="s">
        <v>123</v>
      </c>
      <c r="D60" s="131">
        <v>32461.091</v>
      </c>
      <c r="E60" s="131">
        <v>41708.288999999997</v>
      </c>
      <c r="F60" s="132">
        <f t="shared" si="4"/>
        <v>0.19813382119535047</v>
      </c>
      <c r="G60" s="132">
        <f t="shared" si="5"/>
        <v>0.38697080093599623</v>
      </c>
      <c r="H60" s="78">
        <f t="shared" si="6"/>
        <v>6431640</v>
      </c>
      <c r="I60" s="78">
        <f t="shared" si="7"/>
        <v>16139890</v>
      </c>
    </row>
    <row r="61" spans="1:9" ht="15.75" customHeight="1" x14ac:dyDescent="0.2">
      <c r="A61" s="130">
        <v>2014</v>
      </c>
      <c r="B61" s="130" t="s">
        <v>124</v>
      </c>
      <c r="C61" s="130" t="s">
        <v>125</v>
      </c>
      <c r="D61" s="131">
        <v>31979.792000000001</v>
      </c>
      <c r="E61" s="131">
        <v>41484.025000000001</v>
      </c>
      <c r="F61" s="132">
        <f t="shared" si="4"/>
        <v>0.20562610288397123</v>
      </c>
      <c r="G61" s="132">
        <f t="shared" si="5"/>
        <v>0.40731486397474692</v>
      </c>
      <c r="H61" s="78">
        <f t="shared" si="6"/>
        <v>6575880</v>
      </c>
      <c r="I61" s="78">
        <f t="shared" si="7"/>
        <v>16897060</v>
      </c>
    </row>
    <row r="62" spans="1:9" ht="15.75" customHeight="1" x14ac:dyDescent="0.2">
      <c r="A62" s="130">
        <v>2015</v>
      </c>
      <c r="B62" s="130" t="s">
        <v>126</v>
      </c>
      <c r="C62" s="130" t="s">
        <v>127</v>
      </c>
      <c r="D62" s="131">
        <v>31973.253000000001</v>
      </c>
      <c r="E62" s="131">
        <v>42972.906000000003</v>
      </c>
      <c r="F62" s="132">
        <f t="shared" si="4"/>
        <v>0.20586300680759631</v>
      </c>
      <c r="G62" s="132">
        <f t="shared" si="5"/>
        <v>0.42184999078256419</v>
      </c>
      <c r="H62" s="78">
        <f t="shared" si="6"/>
        <v>6582110</v>
      </c>
      <c r="I62" s="78">
        <f t="shared" si="7"/>
        <v>18128120</v>
      </c>
    </row>
    <row r="63" spans="1:9" ht="15.75" customHeight="1" x14ac:dyDescent="0.2">
      <c r="A63" s="130">
        <v>2016</v>
      </c>
      <c r="B63" s="130" t="s">
        <v>128</v>
      </c>
      <c r="C63" s="130" t="s">
        <v>129</v>
      </c>
      <c r="D63" s="133"/>
      <c r="E63" s="133"/>
      <c r="H63" s="78">
        <f t="shared" si="6"/>
        <v>6301820</v>
      </c>
      <c r="I63" s="78">
        <f t="shared" si="7"/>
        <v>19715570</v>
      </c>
    </row>
    <row r="64" spans="1:9" ht="15.75" customHeight="1" x14ac:dyDescent="0.2">
      <c r="A64" s="130">
        <v>2017</v>
      </c>
      <c r="B64" s="130" t="s">
        <v>130</v>
      </c>
      <c r="C64" s="130" t="s">
        <v>131</v>
      </c>
      <c r="D64" s="133"/>
      <c r="E64" s="133"/>
      <c r="H64" s="78">
        <f t="shared" si="6"/>
        <v>6150270</v>
      </c>
      <c r="I64" s="78">
        <f t="shared" si="7"/>
        <v>20158120</v>
      </c>
    </row>
    <row r="65" spans="1:9" ht="15.75" customHeight="1" x14ac:dyDescent="0.2">
      <c r="A65" s="130">
        <v>2018</v>
      </c>
      <c r="B65" s="130" t="s">
        <v>132</v>
      </c>
      <c r="C65" s="130" t="s">
        <v>133</v>
      </c>
      <c r="H65" s="78">
        <f t="shared" si="6"/>
        <v>6920860</v>
      </c>
      <c r="I65" s="78">
        <f t="shared" si="7"/>
        <v>23389090</v>
      </c>
    </row>
    <row r="66" spans="1:9" ht="15.75" customHeight="1" x14ac:dyDescent="0.2">
      <c r="A66" s="130">
        <v>2019</v>
      </c>
      <c r="B66" s="130" t="s">
        <v>134</v>
      </c>
      <c r="C66" s="130" t="s">
        <v>135</v>
      </c>
      <c r="H66" s="78">
        <f t="shared" si="6"/>
        <v>8495700</v>
      </c>
      <c r="I66" s="78">
        <f t="shared" si="7"/>
        <v>25281660</v>
      </c>
    </row>
    <row r="68" spans="1:9" ht="15.75" customHeight="1" x14ac:dyDescent="0.2">
      <c r="A68" s="78" t="s">
        <v>136</v>
      </c>
    </row>
  </sheetData>
  <mergeCells count="1">
    <mergeCell ref="A1:C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1"/>
  <sheetViews>
    <sheetView workbookViewId="0">
      <selection activeCell="A4" sqref="A4:XFD4"/>
    </sheetView>
  </sheetViews>
  <sheetFormatPr baseColWidth="10" defaultRowHeight="12.75" x14ac:dyDescent="0.2"/>
  <cols>
    <col min="1" max="17" width="10.85546875" style="36"/>
    <col min="21" max="21" width="13.85546875" style="58" bestFit="1" customWidth="1"/>
    <col min="23" max="23" width="11.7109375" bestFit="1" customWidth="1"/>
  </cols>
  <sheetData>
    <row r="1" spans="1:38" x14ac:dyDescent="0.2">
      <c r="A1" s="38" t="s">
        <v>234</v>
      </c>
    </row>
    <row r="2" spans="1:38" x14ac:dyDescent="0.2">
      <c r="A2" s="115" t="s">
        <v>453</v>
      </c>
    </row>
    <row r="3" spans="1:38" x14ac:dyDescent="0.2">
      <c r="A3" s="38"/>
    </row>
    <row r="4" spans="1:38" x14ac:dyDescent="0.2">
      <c r="B4" s="78" t="s">
        <v>447</v>
      </c>
      <c r="C4" s="36" t="s">
        <v>235</v>
      </c>
      <c r="D4" s="36" t="s">
        <v>236</v>
      </c>
      <c r="E4" s="36" t="s">
        <v>237</v>
      </c>
      <c r="F4" s="36" t="s">
        <v>238</v>
      </c>
      <c r="G4" s="36" t="s">
        <v>239</v>
      </c>
      <c r="H4" s="36" t="s">
        <v>240</v>
      </c>
      <c r="I4" s="36" t="s">
        <v>241</v>
      </c>
      <c r="J4" s="36" t="s">
        <v>242</v>
      </c>
      <c r="K4" s="36" t="s">
        <v>243</v>
      </c>
      <c r="L4" s="36" t="s">
        <v>244</v>
      </c>
      <c r="M4" s="36" t="s">
        <v>245</v>
      </c>
      <c r="N4" s="36" t="s">
        <v>246</v>
      </c>
      <c r="O4" s="36" t="s">
        <v>247</v>
      </c>
      <c r="P4" s="36" t="s">
        <v>248</v>
      </c>
      <c r="Q4" s="36" t="s">
        <v>249</v>
      </c>
      <c r="R4" s="78" t="s">
        <v>449</v>
      </c>
      <c r="S4" s="12" t="s">
        <v>332</v>
      </c>
      <c r="T4" s="78" t="s">
        <v>448</v>
      </c>
      <c r="U4" s="78" t="s">
        <v>450</v>
      </c>
      <c r="V4" s="76"/>
      <c r="W4" s="78" t="s">
        <v>451</v>
      </c>
      <c r="X4" s="76" t="s">
        <v>235</v>
      </c>
      <c r="Y4" s="76" t="s">
        <v>236</v>
      </c>
      <c r="Z4" s="76" t="s">
        <v>237</v>
      </c>
      <c r="AA4" s="76" t="s">
        <v>238</v>
      </c>
      <c r="AB4" s="76" t="s">
        <v>239</v>
      </c>
      <c r="AC4" s="76" t="s">
        <v>240</v>
      </c>
      <c r="AD4" s="76" t="s">
        <v>241</v>
      </c>
      <c r="AE4" s="76" t="s">
        <v>242</v>
      </c>
      <c r="AF4" s="76" t="s">
        <v>243</v>
      </c>
      <c r="AG4" s="76" t="s">
        <v>244</v>
      </c>
      <c r="AH4" s="76" t="s">
        <v>245</v>
      </c>
      <c r="AI4" s="76" t="s">
        <v>246</v>
      </c>
      <c r="AJ4" s="76" t="s">
        <v>247</v>
      </c>
      <c r="AK4" s="76" t="s">
        <v>248</v>
      </c>
      <c r="AL4" s="76" t="s">
        <v>249</v>
      </c>
    </row>
    <row r="5" spans="1:38" s="37" customFormat="1" x14ac:dyDescent="0.2">
      <c r="A5" s="36"/>
      <c r="B5" s="36" t="s">
        <v>179</v>
      </c>
      <c r="C5" s="36" t="s">
        <v>179</v>
      </c>
      <c r="D5" s="36" t="s">
        <v>179</v>
      </c>
      <c r="E5" s="36" t="s">
        <v>179</v>
      </c>
      <c r="F5" s="36" t="s">
        <v>179</v>
      </c>
      <c r="G5" s="36" t="s">
        <v>179</v>
      </c>
      <c r="H5" s="36" t="s">
        <v>179</v>
      </c>
      <c r="I5" s="36" t="s">
        <v>179</v>
      </c>
      <c r="J5" s="36" t="s">
        <v>179</v>
      </c>
      <c r="K5" s="36" t="s">
        <v>179</v>
      </c>
      <c r="L5" s="36" t="s">
        <v>179</v>
      </c>
      <c r="M5" s="36" t="s">
        <v>179</v>
      </c>
      <c r="N5" s="36" t="s">
        <v>179</v>
      </c>
      <c r="O5" s="36" t="s">
        <v>179</v>
      </c>
      <c r="P5" s="36" t="s">
        <v>179</v>
      </c>
      <c r="Q5" s="36" t="s">
        <v>179</v>
      </c>
      <c r="R5" s="36"/>
      <c r="S5" s="76"/>
      <c r="U5" s="58"/>
      <c r="V5" s="76"/>
      <c r="W5" s="76" t="s">
        <v>446</v>
      </c>
      <c r="X5" s="76" t="s">
        <v>446</v>
      </c>
      <c r="Y5" s="76" t="s">
        <v>446</v>
      </c>
      <c r="Z5" s="76" t="s">
        <v>446</v>
      </c>
      <c r="AA5" s="76" t="s">
        <v>446</v>
      </c>
      <c r="AB5" s="76" t="s">
        <v>446</v>
      </c>
      <c r="AC5" s="76" t="s">
        <v>446</v>
      </c>
      <c r="AD5" s="76" t="s">
        <v>446</v>
      </c>
      <c r="AE5" s="76" t="s">
        <v>446</v>
      </c>
      <c r="AF5" s="76" t="s">
        <v>446</v>
      </c>
      <c r="AG5" s="76" t="s">
        <v>446</v>
      </c>
      <c r="AH5" s="76" t="s">
        <v>446</v>
      </c>
      <c r="AI5" s="76" t="s">
        <v>446</v>
      </c>
      <c r="AJ5" s="76" t="s">
        <v>446</v>
      </c>
      <c r="AK5" s="76" t="s">
        <v>446</v>
      </c>
      <c r="AL5" s="76" t="s">
        <v>446</v>
      </c>
    </row>
    <row r="6" spans="1:38" x14ac:dyDescent="0.2">
      <c r="A6" s="36">
        <v>1993</v>
      </c>
      <c r="B6" s="36">
        <v>3739179732.7620192</v>
      </c>
      <c r="C6" s="36">
        <v>48937122.122075766</v>
      </c>
      <c r="D6" s="36">
        <v>1346220605.5417886</v>
      </c>
      <c r="E6" s="36">
        <v>135797378.98726287</v>
      </c>
      <c r="F6" s="36">
        <v>153426413.55109805</v>
      </c>
      <c r="G6" s="36">
        <v>167672412.95598066</v>
      </c>
      <c r="H6" s="36">
        <v>339135242.52341717</v>
      </c>
      <c r="I6" s="36">
        <v>35402120.909891479</v>
      </c>
      <c r="J6" s="36">
        <v>155283413.43848419</v>
      </c>
      <c r="K6" s="36">
        <v>35370084.512715876</v>
      </c>
      <c r="L6" s="36">
        <v>468365701.2121911</v>
      </c>
      <c r="M6" s="36">
        <v>301290892.05573308</v>
      </c>
      <c r="N6" s="36">
        <v>291654244.22823983</v>
      </c>
      <c r="O6" s="36">
        <v>117161098.32606852</v>
      </c>
      <c r="P6" s="36">
        <v>69784173.756998077</v>
      </c>
      <c r="Q6" s="36">
        <v>73678828.640073866</v>
      </c>
      <c r="R6" s="44">
        <f t="shared" ref="R6:R31" si="0">D6/B6</f>
        <v>0.36003099657030291</v>
      </c>
      <c r="S6" s="76">
        <v>34.926398883421236</v>
      </c>
      <c r="T6" s="77">
        <f>Y6/W6</f>
        <v>0.65072458617883078</v>
      </c>
      <c r="U6" s="79">
        <f>B6/IPC!D18</f>
        <v>155466048.89869201</v>
      </c>
      <c r="V6" s="76">
        <v>1993</v>
      </c>
      <c r="W6" s="73">
        <f>B6/IPI!B5</f>
        <v>107058839.5111333</v>
      </c>
      <c r="X6" s="76">
        <f>C6/IPI!C5</f>
        <v>1304433.0957403339</v>
      </c>
      <c r="Y6" s="76">
        <f>D6/IPI!D5</f>
        <v>69665819.037668079</v>
      </c>
      <c r="Z6" s="76">
        <f>E6/IPI!E5</f>
        <v>3242811.1875604209</v>
      </c>
      <c r="AA6" s="76">
        <f>F6/IPI!F5</f>
        <v>3189924.2865169183</v>
      </c>
      <c r="AB6" s="76">
        <f>G6/IPI!G5</f>
        <v>2626235.7800000003</v>
      </c>
      <c r="AC6" s="76">
        <f>H6/IPI!H5</f>
        <v>5692541.8173646303</v>
      </c>
      <c r="AD6" s="76">
        <f>I6/IPI!I5</f>
        <v>420329.98025473428</v>
      </c>
      <c r="AE6" s="76">
        <f>J6/IPI!J5</f>
        <v>3075660.5517509645</v>
      </c>
      <c r="AF6" s="76">
        <f>K6/IPI!K5</f>
        <v>613471.20441519492</v>
      </c>
      <c r="AG6" s="76">
        <f>L6/IPI!L5</f>
        <v>5780137.7693778034</v>
      </c>
      <c r="AH6" s="76">
        <f>M6/IPI!M5</f>
        <v>4803343.3729608664</v>
      </c>
      <c r="AI6" s="76">
        <f>N6/IPI!N5</f>
        <v>3553257.764204158</v>
      </c>
      <c r="AJ6" s="76">
        <f>O6/IPI!O5</f>
        <v>1650241.0442752398</v>
      </c>
      <c r="AK6" s="76">
        <f>P6/IPI!P5</f>
        <v>690153.33723101474</v>
      </c>
      <c r="AL6" s="76">
        <f>Q6/IPI!Q5</f>
        <v>750479.28181297693</v>
      </c>
    </row>
    <row r="7" spans="1:38" x14ac:dyDescent="0.2">
      <c r="A7" s="36">
        <v>1994</v>
      </c>
      <c r="B7" s="36">
        <v>4398100347.057971</v>
      </c>
      <c r="C7" s="36">
        <v>52162117.504932046</v>
      </c>
      <c r="D7" s="36">
        <v>1641594317.1750119</v>
      </c>
      <c r="E7" s="36">
        <v>171423466.90120316</v>
      </c>
      <c r="F7" s="36">
        <v>279295268.31849802</v>
      </c>
      <c r="G7" s="36">
        <v>203954210.41615149</v>
      </c>
      <c r="H7" s="36">
        <v>372155230.18992054</v>
      </c>
      <c r="I7" s="36">
        <v>41887982.848020084</v>
      </c>
      <c r="J7" s="36">
        <v>174533420.66861415</v>
      </c>
      <c r="K7" s="36">
        <v>46836057.813773051</v>
      </c>
      <c r="L7" s="36">
        <v>505240938.28298277</v>
      </c>
      <c r="M7" s="36">
        <v>321608574.2428385</v>
      </c>
      <c r="N7" s="36">
        <v>311367741.25893778</v>
      </c>
      <c r="O7" s="36">
        <v>126196724.50035778</v>
      </c>
      <c r="P7" s="36">
        <v>71587606.733538389</v>
      </c>
      <c r="Q7" s="36">
        <v>78256690.203191936</v>
      </c>
      <c r="R7" s="44">
        <f t="shared" si="0"/>
        <v>0.37325076456546208</v>
      </c>
      <c r="S7" s="76">
        <v>34.029183942583984</v>
      </c>
      <c r="T7" s="77">
        <f t="shared" ref="T7:T31" si="1">Y7/W7</f>
        <v>0.67943750298487449</v>
      </c>
      <c r="U7" s="79">
        <f>B7/IPC!D19</f>
        <v>181267138.20224816</v>
      </c>
      <c r="V7" s="76">
        <v>1994</v>
      </c>
      <c r="W7" s="73">
        <f>B7/IPI!B6</f>
        <v>129244954.99153613</v>
      </c>
      <c r="X7" s="76">
        <f>C7/IPI!C6</f>
        <v>1561012.3853156986</v>
      </c>
      <c r="Y7" s="76">
        <f>D7/IPI!D6</f>
        <v>87813869.492841795</v>
      </c>
      <c r="Z7" s="76">
        <f>E7/IPI!E6</f>
        <v>4171244.6367651927</v>
      </c>
      <c r="AA7" s="76">
        <f>F7/IPI!F6</f>
        <v>4102981.6787310527</v>
      </c>
      <c r="AB7" s="76">
        <f>G7/IPI!G6</f>
        <v>3101741.85</v>
      </c>
      <c r="AC7" s="76">
        <f>H7/IPI!H6</f>
        <v>6213862.118458095</v>
      </c>
      <c r="AD7" s="76">
        <f>I7/IPI!I6</f>
        <v>536249.93497188773</v>
      </c>
      <c r="AE7" s="76">
        <f>J7/IPI!J6</f>
        <v>3264354.813913316</v>
      </c>
      <c r="AF7" s="76">
        <f>K7/IPI!K6</f>
        <v>776032.39059683727</v>
      </c>
      <c r="AG7" s="76">
        <f>L7/IPI!L6</f>
        <v>6256897.0166701498</v>
      </c>
      <c r="AH7" s="76">
        <f>M7/IPI!M6</f>
        <v>4683168.4576510461</v>
      </c>
      <c r="AI7" s="76">
        <f>N7/IPI!N6</f>
        <v>3626131.4637585548</v>
      </c>
      <c r="AJ7" s="76">
        <f>O7/IPI!O6</f>
        <v>1652425.7317330099</v>
      </c>
      <c r="AK7" s="76">
        <f>P7/IPI!P6</f>
        <v>713884.49951467162</v>
      </c>
      <c r="AL7" s="76">
        <f>Q7/IPI!Q6</f>
        <v>771098.52061478747</v>
      </c>
    </row>
    <row r="8" spans="1:38" x14ac:dyDescent="0.2">
      <c r="A8" s="36">
        <v>1995</v>
      </c>
      <c r="B8" s="36">
        <v>4741542174.7193489</v>
      </c>
      <c r="C8" s="36">
        <v>53677161.762085959</v>
      </c>
      <c r="D8" s="36">
        <v>1891954148.0569923</v>
      </c>
      <c r="E8" s="36">
        <v>176546365.98683941</v>
      </c>
      <c r="F8" s="36">
        <v>292568722.86562157</v>
      </c>
      <c r="G8" s="36">
        <v>183331424.54468995</v>
      </c>
      <c r="H8" s="36">
        <v>347508689.96146691</v>
      </c>
      <c r="I8" s="36">
        <v>39073420.120392621</v>
      </c>
      <c r="J8" s="36">
        <v>227286056.45547283</v>
      </c>
      <c r="K8" s="36">
        <v>55657090.202978805</v>
      </c>
      <c r="L8" s="36">
        <v>534654421.23040342</v>
      </c>
      <c r="M8" s="36">
        <v>327429852.15155935</v>
      </c>
      <c r="N8" s="36">
        <v>326322340.36674464</v>
      </c>
      <c r="O8" s="36">
        <v>137757925.72881708</v>
      </c>
      <c r="P8" s="36">
        <v>77945224.788952932</v>
      </c>
      <c r="Q8" s="36">
        <v>69829330.496330887</v>
      </c>
      <c r="R8" s="44">
        <f t="shared" si="0"/>
        <v>0.39901662335608706</v>
      </c>
      <c r="S8" s="76">
        <v>35.653250585124525</v>
      </c>
      <c r="T8" s="77">
        <f t="shared" si="1"/>
        <v>0.68194946055634587</v>
      </c>
      <c r="U8" s="79">
        <f>B8/IPC!D20</f>
        <v>186859321.64103138</v>
      </c>
      <c r="V8" s="76">
        <v>1995</v>
      </c>
      <c r="W8" s="73">
        <f>B8/IPI!B7</f>
        <v>132990459.40842335</v>
      </c>
      <c r="X8" s="76">
        <f>C8/IPI!C7</f>
        <v>1267639.0085314596</v>
      </c>
      <c r="Y8" s="76">
        <f>D8/IPI!D7</f>
        <v>90692772.052714914</v>
      </c>
      <c r="Z8" s="76">
        <f>E8/IPI!E7</f>
        <v>3856456.9004214606</v>
      </c>
      <c r="AA8" s="76">
        <f>F8/IPI!F7</f>
        <v>4545544.2788551114</v>
      </c>
      <c r="AB8" s="76">
        <f>G8/IPI!G7</f>
        <v>2650702.81</v>
      </c>
      <c r="AC8" s="76">
        <f>H8/IPI!H7</f>
        <v>5691000.3201855887</v>
      </c>
      <c r="AD8" s="76">
        <f>I8/IPI!I7</f>
        <v>495300.39571667882</v>
      </c>
      <c r="AE8" s="76">
        <f>J8/IPI!J7</f>
        <v>4373321.5912848609</v>
      </c>
      <c r="AF8" s="76">
        <f>K8/IPI!K7</f>
        <v>873564.91751245828</v>
      </c>
      <c r="AG8" s="76">
        <f>L8/IPI!L7</f>
        <v>6538568.7073669638</v>
      </c>
      <c r="AH8" s="76">
        <f>M8/IPI!M7</f>
        <v>4769950.6162205162</v>
      </c>
      <c r="AI8" s="76">
        <f>N8/IPI!N7</f>
        <v>3900462.6088964911</v>
      </c>
      <c r="AJ8" s="76">
        <f>O8/IPI!O7</f>
        <v>1815860.5340522346</v>
      </c>
      <c r="AK8" s="76">
        <f>P8/IPI!P7</f>
        <v>780589.50062712829</v>
      </c>
      <c r="AL8" s="76">
        <f>Q8/IPI!Q7</f>
        <v>738725.16603747837</v>
      </c>
    </row>
    <row r="9" spans="1:38" x14ac:dyDescent="0.2">
      <c r="A9" s="36">
        <v>1996</v>
      </c>
      <c r="B9" s="36">
        <v>5236891279.1584415</v>
      </c>
      <c r="C9" s="36">
        <v>62033615.185784206</v>
      </c>
      <c r="D9" s="36">
        <v>2332506747.460772</v>
      </c>
      <c r="E9" s="36">
        <v>210873512.14842331</v>
      </c>
      <c r="F9" s="36">
        <v>278279272.93970209</v>
      </c>
      <c r="G9" s="36">
        <v>200159504.55569923</v>
      </c>
      <c r="H9" s="36">
        <v>332606781.64684761</v>
      </c>
      <c r="I9" s="36">
        <v>44744666.69926969</v>
      </c>
      <c r="J9" s="36">
        <v>260338784.1441963</v>
      </c>
      <c r="K9" s="36">
        <v>55168468.925956771</v>
      </c>
      <c r="L9" s="36">
        <v>550475275.17859399</v>
      </c>
      <c r="M9" s="36">
        <v>321929382.41148818</v>
      </c>
      <c r="N9" s="36">
        <v>296977774.22578156</v>
      </c>
      <c r="O9" s="36">
        <v>129628993.2033513</v>
      </c>
      <c r="P9" s="36">
        <v>80634723.316476226</v>
      </c>
      <c r="Q9" s="36">
        <v>80533777.116099477</v>
      </c>
      <c r="R9" s="44">
        <f t="shared" si="0"/>
        <v>0.44539911621682576</v>
      </c>
      <c r="S9" s="76">
        <v>37.797223799648947</v>
      </c>
      <c r="T9" s="77">
        <f t="shared" si="1"/>
        <v>0.68975640568601637</v>
      </c>
      <c r="U9" s="79">
        <f>B9/IPC!D21</f>
        <v>205471777.36191982</v>
      </c>
      <c r="V9" s="76">
        <v>1996</v>
      </c>
      <c r="W9" s="73">
        <f>B9/IPI!B8</f>
        <v>138552273.22825441</v>
      </c>
      <c r="X9" s="76">
        <f>C9/IPI!C8</f>
        <v>1360174.8883027937</v>
      </c>
      <c r="Y9" s="76">
        <f>D9/IPI!D8</f>
        <v>95567317.981547639</v>
      </c>
      <c r="Z9" s="76">
        <f>E9/IPI!E8</f>
        <v>4559052.6765618799</v>
      </c>
      <c r="AA9" s="76">
        <f>F9/IPI!F8</f>
        <v>3904342.7345915269</v>
      </c>
      <c r="AB9" s="76">
        <f>G9/IPI!G8</f>
        <v>3054324.3200000003</v>
      </c>
      <c r="AC9" s="76">
        <f>H9/IPI!H8</f>
        <v>5391503.1063925913</v>
      </c>
      <c r="AD9" s="76">
        <f>I9/IPI!I8</f>
        <v>542549.37255081639</v>
      </c>
      <c r="AE9" s="76">
        <f>J9/IPI!J8</f>
        <v>4692282.440828382</v>
      </c>
      <c r="AF9" s="76">
        <f>K9/IPI!K8</f>
        <v>863938.34610186552</v>
      </c>
      <c r="AG9" s="76">
        <f>L9/IPI!L8</f>
        <v>6630245.6751734186</v>
      </c>
      <c r="AH9" s="76">
        <f>M9/IPI!M8</f>
        <v>4856809.389781273</v>
      </c>
      <c r="AI9" s="76">
        <f>N9/IPI!N8</f>
        <v>3707055.7662852351</v>
      </c>
      <c r="AJ9" s="76">
        <f>O9/IPI!O8</f>
        <v>1775505.4264513887</v>
      </c>
      <c r="AK9" s="76">
        <f>P9/IPI!P8</f>
        <v>799766.03265644808</v>
      </c>
      <c r="AL9" s="76">
        <f>Q9/IPI!Q8</f>
        <v>847405.07102920127</v>
      </c>
    </row>
    <row r="10" spans="1:38" x14ac:dyDescent="0.2">
      <c r="A10" s="36">
        <v>1997</v>
      </c>
      <c r="B10" s="36">
        <v>5327451670.9678402</v>
      </c>
      <c r="C10" s="36">
        <v>61063561.280861303</v>
      </c>
      <c r="D10" s="36">
        <v>2383386003.5250306</v>
      </c>
      <c r="E10" s="36">
        <v>266370110.61694705</v>
      </c>
      <c r="F10" s="36">
        <v>260655251.4341912</v>
      </c>
      <c r="G10" s="36">
        <v>158163051.11331317</v>
      </c>
      <c r="H10" s="36">
        <v>338766315.54313242</v>
      </c>
      <c r="I10" s="36">
        <v>44525922.451592475</v>
      </c>
      <c r="J10" s="36">
        <v>273564574.83083469</v>
      </c>
      <c r="K10" s="36">
        <v>54669418.705157556</v>
      </c>
      <c r="L10" s="36">
        <v>594382811.41810334</v>
      </c>
      <c r="M10" s="36">
        <v>334614170.70221168</v>
      </c>
      <c r="N10" s="36">
        <v>238915862.58294195</v>
      </c>
      <c r="O10" s="36">
        <v>132339289.17167926</v>
      </c>
      <c r="P10" s="36">
        <v>86120695.513959795</v>
      </c>
      <c r="Q10" s="36">
        <v>99914632.077882349</v>
      </c>
      <c r="R10" s="44">
        <f t="shared" si="0"/>
        <v>0.44737824962606182</v>
      </c>
      <c r="S10" s="76">
        <v>36.38435482277805</v>
      </c>
      <c r="T10" s="77">
        <f t="shared" si="1"/>
        <v>0.69356427172194579</v>
      </c>
      <c r="U10" s="79">
        <f>B10/IPC!D22</f>
        <v>213928678.27858147</v>
      </c>
      <c r="V10" s="76">
        <v>1997</v>
      </c>
      <c r="W10" s="73">
        <f>B10/IPI!B9</f>
        <v>146421496.1874944</v>
      </c>
      <c r="X10" s="76">
        <f>C10/IPI!C9</f>
        <v>1362202.060845437</v>
      </c>
      <c r="Y10" s="76">
        <f>D10/IPI!D9</f>
        <v>101552718.36771722</v>
      </c>
      <c r="Z10" s="76">
        <f>E10/IPI!E9</f>
        <v>5812481.9141560327</v>
      </c>
      <c r="AA10" s="76">
        <f>F10/IPI!F9</f>
        <v>4177101.5516201477</v>
      </c>
      <c r="AB10" s="76">
        <f>G10/IPI!G9</f>
        <v>2466680.9400000004</v>
      </c>
      <c r="AC10" s="76">
        <f>H10/IPI!H9</f>
        <v>5546597.3165996606</v>
      </c>
      <c r="AD10" s="76">
        <f>I10/IPI!I9</f>
        <v>563814.51157629024</v>
      </c>
      <c r="AE10" s="76">
        <f>J10/IPI!J9</f>
        <v>4966795.304633664</v>
      </c>
      <c r="AF10" s="76">
        <f>K10/IPI!K9</f>
        <v>876015.64365256112</v>
      </c>
      <c r="AG10" s="76">
        <f>L10/IPI!L9</f>
        <v>7245132.3215018855</v>
      </c>
      <c r="AH10" s="76">
        <f>M10/IPI!M9</f>
        <v>4939089.2941287411</v>
      </c>
      <c r="AI10" s="76">
        <f>N10/IPI!N9</f>
        <v>3137206.9285074328</v>
      </c>
      <c r="AJ10" s="76">
        <f>O10/IPI!O9</f>
        <v>1806090.6240906217</v>
      </c>
      <c r="AK10" s="76">
        <f>P10/IPI!P9</f>
        <v>910703.69659679697</v>
      </c>
      <c r="AL10" s="76">
        <f>Q10/IPI!Q9</f>
        <v>1058865.7118679672</v>
      </c>
    </row>
    <row r="11" spans="1:38" x14ac:dyDescent="0.2">
      <c r="A11" s="36">
        <v>1998</v>
      </c>
      <c r="B11" s="36">
        <v>5004192954.8297644</v>
      </c>
      <c r="C11" s="36">
        <v>63701018.808842659</v>
      </c>
      <c r="D11" s="36">
        <v>1875748508.1059473</v>
      </c>
      <c r="E11" s="36">
        <v>310319585.42741132</v>
      </c>
      <c r="F11" s="36">
        <v>232400590.37693158</v>
      </c>
      <c r="G11" s="36">
        <v>236492298.14257571</v>
      </c>
      <c r="H11" s="36">
        <v>334730634.13856852</v>
      </c>
      <c r="I11" s="36">
        <v>54669681.291283295</v>
      </c>
      <c r="J11" s="36">
        <v>284928749.28120971</v>
      </c>
      <c r="K11" s="36">
        <v>62951437.110660955</v>
      </c>
      <c r="L11" s="36">
        <v>608554675.63509202</v>
      </c>
      <c r="M11" s="36">
        <v>363103567.82560992</v>
      </c>
      <c r="N11" s="36">
        <v>252122115.8472653</v>
      </c>
      <c r="O11" s="36">
        <v>141373189.12945819</v>
      </c>
      <c r="P11" s="36">
        <v>84579700.886847273</v>
      </c>
      <c r="Q11" s="36">
        <v>98517202.822059676</v>
      </c>
      <c r="R11" s="44">
        <f t="shared" si="0"/>
        <v>0.37483536806780815</v>
      </c>
      <c r="S11" s="76">
        <v>33.02477793752211</v>
      </c>
      <c r="T11" s="77">
        <f t="shared" si="1"/>
        <v>0.68408346859204272</v>
      </c>
      <c r="U11" s="79">
        <f>B11/IPC!D23</f>
        <v>208318214.10384777</v>
      </c>
      <c r="V11" s="76">
        <v>1998</v>
      </c>
      <c r="W11" s="73">
        <f>B11/IPI!B10</f>
        <v>151528436.1426121</v>
      </c>
      <c r="X11" s="76">
        <f>C11/IPI!C10</f>
        <v>1434009.0077797484</v>
      </c>
      <c r="Y11" s="76">
        <f>D11/IPI!D10</f>
        <v>103658098.18676594</v>
      </c>
      <c r="Z11" s="76">
        <f>E11/IPI!E10</f>
        <v>6904479.6447823625</v>
      </c>
      <c r="AA11" s="76">
        <f>F11/IPI!F10</f>
        <v>3658432.7678026268</v>
      </c>
      <c r="AB11" s="76">
        <f>G11/IPI!G10</f>
        <v>3733800.14</v>
      </c>
      <c r="AC11" s="76">
        <f>H11/IPI!H10</f>
        <v>5576322.1286484934</v>
      </c>
      <c r="AD11" s="76">
        <f>I11/IPI!I10</f>
        <v>723537.19975212717</v>
      </c>
      <c r="AE11" s="76">
        <f>J11/IPI!J10</f>
        <v>5216124.264456898</v>
      </c>
      <c r="AF11" s="76">
        <f>K11/IPI!K10</f>
        <v>1027876.4350034989</v>
      </c>
      <c r="AG11" s="76">
        <f>L11/IPI!L10</f>
        <v>7339299.8408777388</v>
      </c>
      <c r="AH11" s="76">
        <f>M11/IPI!M10</f>
        <v>5045626.1079595378</v>
      </c>
      <c r="AI11" s="76">
        <f>N11/IPI!N10</f>
        <v>3184066.7745121336</v>
      </c>
      <c r="AJ11" s="76">
        <f>O11/IPI!O10</f>
        <v>1858766.52446038</v>
      </c>
      <c r="AK11" s="76">
        <f>P11/IPI!P10</f>
        <v>1020172.015915083</v>
      </c>
      <c r="AL11" s="76">
        <f>Q11/IPI!Q10</f>
        <v>1147825.1038955443</v>
      </c>
    </row>
    <row r="12" spans="1:38" x14ac:dyDescent="0.2">
      <c r="A12" s="36">
        <v>1999</v>
      </c>
      <c r="B12" s="36">
        <v>5306685917.2002144</v>
      </c>
      <c r="C12" s="36">
        <v>54424716.548254445</v>
      </c>
      <c r="D12" s="36">
        <v>2328036809.424469</v>
      </c>
      <c r="E12" s="36">
        <v>242658724.77513036</v>
      </c>
      <c r="F12" s="36">
        <v>225269004.11185598</v>
      </c>
      <c r="G12" s="36">
        <v>191465452.32437095</v>
      </c>
      <c r="H12" s="36">
        <v>292881173.16290951</v>
      </c>
      <c r="I12" s="36">
        <v>56196031.086071834</v>
      </c>
      <c r="J12" s="36">
        <v>243376328.59020674</v>
      </c>
      <c r="K12" s="36">
        <v>63108448.989369623</v>
      </c>
      <c r="L12" s="36">
        <v>595529931.48182702</v>
      </c>
      <c r="M12" s="36">
        <v>390003392.09223038</v>
      </c>
      <c r="N12" s="36">
        <v>272018247.691737</v>
      </c>
      <c r="O12" s="36">
        <v>160475788.72843963</v>
      </c>
      <c r="P12" s="36">
        <v>90264827.014526665</v>
      </c>
      <c r="Q12" s="36">
        <v>100977041.1788155</v>
      </c>
      <c r="R12" s="44">
        <f t="shared" si="0"/>
        <v>0.43869881235645686</v>
      </c>
      <c r="S12" s="76">
        <v>35.696951103994046</v>
      </c>
      <c r="T12" s="77">
        <f t="shared" si="1"/>
        <v>0.69394328451986298</v>
      </c>
      <c r="U12" s="79">
        <f>B12/IPC!D24</f>
        <v>228444396.97913381</v>
      </c>
      <c r="V12" s="76">
        <v>1999</v>
      </c>
      <c r="W12" s="73">
        <f>B12/IPI!B11</f>
        <v>148659360.33978158</v>
      </c>
      <c r="X12" s="76">
        <f>C12/IPI!C11</f>
        <v>1394786.2607841648</v>
      </c>
      <c r="Y12" s="76">
        <f>D12/IPI!D11</f>
        <v>103161164.78880988</v>
      </c>
      <c r="Z12" s="76">
        <f>E12/IPI!E11</f>
        <v>5401035.2025890565</v>
      </c>
      <c r="AA12" s="76">
        <f>F12/IPI!F11</f>
        <v>3496679.104818827</v>
      </c>
      <c r="AB12" s="76">
        <f>G12/IPI!G11</f>
        <v>3066851.0700000003</v>
      </c>
      <c r="AC12" s="76">
        <f>H12/IPI!H11</f>
        <v>5157627.2644165475</v>
      </c>
      <c r="AD12" s="76">
        <f>I12/IPI!I11</f>
        <v>722908.8714583047</v>
      </c>
      <c r="AE12" s="76">
        <f>J12/IPI!J11</f>
        <v>4500152.8479423234</v>
      </c>
      <c r="AF12" s="76">
        <f>K12/IPI!K11</f>
        <v>1048354.9312359858</v>
      </c>
      <c r="AG12" s="76">
        <f>L12/IPI!L11</f>
        <v>7742403.9532005824</v>
      </c>
      <c r="AH12" s="76">
        <f>M12/IPI!M11</f>
        <v>5251176.1649237452</v>
      </c>
      <c r="AI12" s="76">
        <f>N12/IPI!N11</f>
        <v>3400220.2264176826</v>
      </c>
      <c r="AJ12" s="76">
        <f>O12/IPI!O11</f>
        <v>2058439.5364638357</v>
      </c>
      <c r="AK12" s="76">
        <f>P12/IPI!P11</f>
        <v>1081166.3806133091</v>
      </c>
      <c r="AL12" s="76">
        <f>Q12/IPI!Q11</f>
        <v>1176393.736107358</v>
      </c>
    </row>
    <row r="13" spans="1:38" x14ac:dyDescent="0.2">
      <c r="A13" s="36">
        <v>2000</v>
      </c>
      <c r="B13" s="36">
        <v>6296351421.9830666</v>
      </c>
      <c r="C13" s="36">
        <v>56031121.980854586</v>
      </c>
      <c r="D13" s="36">
        <v>3313712178.4786711</v>
      </c>
      <c r="E13" s="36">
        <v>232458595.60453975</v>
      </c>
      <c r="F13" s="36">
        <v>283548524.29524201</v>
      </c>
      <c r="G13" s="36">
        <v>137664282.26502529</v>
      </c>
      <c r="H13" s="36">
        <v>279821083.54755914</v>
      </c>
      <c r="I13" s="36">
        <v>56999906.365229979</v>
      </c>
      <c r="J13" s="36">
        <v>252328560.72165614</v>
      </c>
      <c r="K13" s="36">
        <v>70350286.182346627</v>
      </c>
      <c r="L13" s="36">
        <v>576488452.03267145</v>
      </c>
      <c r="M13" s="36">
        <v>409997405.82865191</v>
      </c>
      <c r="N13" s="36">
        <v>277383325.78206468</v>
      </c>
      <c r="O13" s="36">
        <v>164869933.34987274</v>
      </c>
      <c r="P13" s="36">
        <v>90372909.10879679</v>
      </c>
      <c r="Q13" s="36">
        <v>94324856.439886317</v>
      </c>
      <c r="R13" s="44">
        <f t="shared" si="0"/>
        <v>0.52629085582948631</v>
      </c>
      <c r="S13" s="76">
        <v>43.353402621539246</v>
      </c>
      <c r="T13" s="77">
        <f t="shared" si="1"/>
        <v>0.68483020991658849</v>
      </c>
      <c r="U13" s="79">
        <f>B13/IPC!D25</f>
        <v>279912782.90158308</v>
      </c>
      <c r="V13" s="76">
        <v>2000</v>
      </c>
      <c r="W13" s="73">
        <f>B13/IPI!B12</f>
        <v>145233154.52187493</v>
      </c>
      <c r="X13" s="76">
        <f>C13/IPI!C12</f>
        <v>1400068.3184763009</v>
      </c>
      <c r="Y13" s="76">
        <f>D13/IPI!D12</f>
        <v>99460051.69806394</v>
      </c>
      <c r="Z13" s="76">
        <f>E13/IPI!E12</f>
        <v>4880430.7496209946</v>
      </c>
      <c r="AA13" s="76">
        <f>F13/IPI!F12</f>
        <v>4635635.881969857</v>
      </c>
      <c r="AB13" s="76">
        <f>G13/IPI!G12</f>
        <v>2250539.6</v>
      </c>
      <c r="AC13" s="76">
        <f>H13/IPI!H12</f>
        <v>4979819.9584190128</v>
      </c>
      <c r="AD13" s="76">
        <f>I13/IPI!I12</f>
        <v>737869.31534627057</v>
      </c>
      <c r="AE13" s="76">
        <f>J13/IPI!J12</f>
        <v>4657393.9400181109</v>
      </c>
      <c r="AF13" s="76">
        <f>K13/IPI!K12</f>
        <v>1167562.9624857095</v>
      </c>
      <c r="AG13" s="76">
        <f>L13/IPI!L12</f>
        <v>8210610.2952611484</v>
      </c>
      <c r="AH13" s="76">
        <f>M13/IPI!M12</f>
        <v>5233774.3853796702</v>
      </c>
      <c r="AI13" s="76">
        <f>N13/IPI!N12</f>
        <v>3400433.2665492389</v>
      </c>
      <c r="AJ13" s="76">
        <f>O13/IPI!O12</f>
        <v>2030398.4649456658</v>
      </c>
      <c r="AK13" s="76">
        <f>P13/IPI!P12</f>
        <v>1094445.7473522411</v>
      </c>
      <c r="AL13" s="76">
        <f>Q13/IPI!Q12</f>
        <v>1094119.9379867523</v>
      </c>
    </row>
    <row r="14" spans="1:38" x14ac:dyDescent="0.2">
      <c r="A14" s="36">
        <v>2001</v>
      </c>
      <c r="B14" s="36">
        <v>5824055200.1630373</v>
      </c>
      <c r="C14" s="36">
        <v>51468908.519247219</v>
      </c>
      <c r="D14" s="36">
        <v>2940867801.9189119</v>
      </c>
      <c r="E14" s="36">
        <v>226861661.18477079</v>
      </c>
      <c r="F14" s="36">
        <v>296791967.26781929</v>
      </c>
      <c r="G14" s="36">
        <v>136896382.73379368</v>
      </c>
      <c r="H14" s="36">
        <v>242749882.2516714</v>
      </c>
      <c r="I14" s="36">
        <v>45785001.690214708</v>
      </c>
      <c r="J14" s="36">
        <v>250965345.11601943</v>
      </c>
      <c r="K14" s="36">
        <v>62008242.903891779</v>
      </c>
      <c r="L14" s="36">
        <v>502155692.75836748</v>
      </c>
      <c r="M14" s="36">
        <v>426985232.54776061</v>
      </c>
      <c r="N14" s="36">
        <v>290232325.79549199</v>
      </c>
      <c r="O14" s="36">
        <v>164803818.40296119</v>
      </c>
      <c r="P14" s="36">
        <v>86122493.088020295</v>
      </c>
      <c r="Q14" s="36">
        <v>99360443.984096482</v>
      </c>
      <c r="R14" s="44">
        <f t="shared" si="0"/>
        <v>0.5049519107986109</v>
      </c>
      <c r="S14" s="76">
        <v>41.165052157965661</v>
      </c>
      <c r="T14" s="77">
        <f t="shared" si="1"/>
        <v>0.67211639310747584</v>
      </c>
      <c r="U14" s="79">
        <f>B14/IPC!D26</f>
        <v>271537354.48981094</v>
      </c>
      <c r="V14" s="76">
        <v>2001</v>
      </c>
      <c r="W14" s="73">
        <f>B14/IPI!B13</f>
        <v>141480573.80843258</v>
      </c>
      <c r="X14" s="76">
        <f>C14/IPI!C13</f>
        <v>1518002.3456039801</v>
      </c>
      <c r="Y14" s="76">
        <f>D14/IPI!D13</f>
        <v>95091412.962899715</v>
      </c>
      <c r="Z14" s="76">
        <f>E14/IPI!E13</f>
        <v>4756372.0867811404</v>
      </c>
      <c r="AA14" s="76">
        <f>F14/IPI!F13</f>
        <v>5967151.9398247926</v>
      </c>
      <c r="AB14" s="76">
        <f>G14/IPI!G13</f>
        <v>2228345.5299999998</v>
      </c>
      <c r="AC14" s="76">
        <f>H14/IPI!H13</f>
        <v>4475385.3287971988</v>
      </c>
      <c r="AD14" s="76">
        <f>I14/IPI!I13</f>
        <v>732193.83063045365</v>
      </c>
      <c r="AE14" s="76">
        <f>J14/IPI!J13</f>
        <v>4638330.6202716762</v>
      </c>
      <c r="AF14" s="76">
        <f>K14/IPI!K13</f>
        <v>1024492.4882433639</v>
      </c>
      <c r="AG14" s="76">
        <f>L14/IPI!L13</f>
        <v>8135676.0424838169</v>
      </c>
      <c r="AH14" s="76">
        <f>M14/IPI!M13</f>
        <v>5088360.0103046587</v>
      </c>
      <c r="AI14" s="76">
        <f>N14/IPI!N13</f>
        <v>3591210.4943376337</v>
      </c>
      <c r="AJ14" s="76">
        <f>O14/IPI!O13</f>
        <v>2005389.9760019321</v>
      </c>
      <c r="AK14" s="76">
        <f>P14/IPI!P13</f>
        <v>1065256.3454204383</v>
      </c>
      <c r="AL14" s="76">
        <f>Q14/IPI!Q13</f>
        <v>1162993.8068317517</v>
      </c>
    </row>
    <row r="15" spans="1:38" x14ac:dyDescent="0.2">
      <c r="A15" s="36">
        <v>2002</v>
      </c>
      <c r="B15" s="36">
        <v>9849630274.9235497</v>
      </c>
      <c r="C15" s="36">
        <v>109547721.43561974</v>
      </c>
      <c r="D15" s="36">
        <v>6468373118.4908133</v>
      </c>
      <c r="E15" s="36">
        <v>269342756.3873958</v>
      </c>
      <c r="F15" s="36">
        <v>427481963.42924339</v>
      </c>
      <c r="G15" s="36">
        <v>131159881.6550566</v>
      </c>
      <c r="H15" s="36">
        <v>270229377.27532816</v>
      </c>
      <c r="I15" s="36">
        <v>61726295.355323866</v>
      </c>
      <c r="J15" s="36">
        <v>389961278.49757582</v>
      </c>
      <c r="K15" s="36">
        <v>75692766.875968814</v>
      </c>
      <c r="L15" s="36">
        <v>536659290.67095965</v>
      </c>
      <c r="M15" s="36">
        <v>429187860.05845803</v>
      </c>
      <c r="N15" s="36">
        <v>315593490.40532476</v>
      </c>
      <c r="O15" s="36">
        <v>173646936.76023212</v>
      </c>
      <c r="P15" s="36">
        <v>92297733.038476855</v>
      </c>
      <c r="Q15" s="36">
        <v>98729804.587772459</v>
      </c>
      <c r="R15" s="44">
        <f t="shared" si="0"/>
        <v>0.65671227629313422</v>
      </c>
      <c r="S15" s="76">
        <v>75.811487051794828</v>
      </c>
      <c r="T15" s="77">
        <f t="shared" si="1"/>
        <v>0.67544916176331637</v>
      </c>
      <c r="U15" s="79">
        <f>B15/IPC!D27</f>
        <v>320670790.57558721</v>
      </c>
      <c r="V15" s="76">
        <v>2002</v>
      </c>
      <c r="W15" s="73">
        <f>B15/IPI!B14</f>
        <v>129922662.88345231</v>
      </c>
      <c r="X15" s="76">
        <f>C15/IPI!C14</f>
        <v>1449250.8408803905</v>
      </c>
      <c r="Y15" s="76">
        <f>D15/IPI!D14</f>
        <v>87756153.738685802</v>
      </c>
      <c r="Z15" s="76">
        <f>E15/IPI!E14</f>
        <v>3507049.2909059296</v>
      </c>
      <c r="AA15" s="76">
        <f>F15/IPI!F14</f>
        <v>5404057.2850125842</v>
      </c>
      <c r="AB15" s="76">
        <f>G15/IPI!G14</f>
        <v>1742884.23</v>
      </c>
      <c r="AC15" s="76">
        <f>H15/IPI!H14</f>
        <v>3355469.5529775689</v>
      </c>
      <c r="AD15" s="76">
        <f>I15/IPI!I14</f>
        <v>860583.29177259305</v>
      </c>
      <c r="AE15" s="76">
        <f>J15/IPI!J14</f>
        <v>4478857.3971520774</v>
      </c>
      <c r="AF15" s="76">
        <f>K15/IPI!K14</f>
        <v>948128.29593719926</v>
      </c>
      <c r="AG15" s="76">
        <f>L15/IPI!L14</f>
        <v>7224168.6591479722</v>
      </c>
      <c r="AH15" s="76">
        <f>M15/IPI!M14</f>
        <v>5332082.378468967</v>
      </c>
      <c r="AI15" s="76">
        <f>N15/IPI!N14</f>
        <v>3747402.4111597901</v>
      </c>
      <c r="AJ15" s="76">
        <f>O15/IPI!O14</f>
        <v>1910154.5953695253</v>
      </c>
      <c r="AK15" s="76">
        <f>P15/IPI!P14</f>
        <v>1098500.6985581948</v>
      </c>
      <c r="AL15" s="76">
        <f>Q15/IPI!Q14</f>
        <v>1107920.2174237182</v>
      </c>
    </row>
    <row r="16" spans="1:38" x14ac:dyDescent="0.2">
      <c r="A16" s="36">
        <v>2003</v>
      </c>
      <c r="B16" s="36">
        <v>11204177394.327984</v>
      </c>
      <c r="C16" s="36">
        <v>141007635.4576478</v>
      </c>
      <c r="D16" s="36">
        <v>6962725702.7555485</v>
      </c>
      <c r="E16" s="36">
        <v>454592193.02581739</v>
      </c>
      <c r="F16" s="36">
        <v>480486597.77092928</v>
      </c>
      <c r="G16" s="36">
        <v>247153869.16123813</v>
      </c>
      <c r="H16" s="36">
        <v>391022451.57025731</v>
      </c>
      <c r="I16" s="36">
        <v>86025091.424524516</v>
      </c>
      <c r="J16" s="36">
        <v>452381677.88052464</v>
      </c>
      <c r="K16" s="36">
        <v>86083428.74066399</v>
      </c>
      <c r="L16" s="36">
        <v>630293414.08320642</v>
      </c>
      <c r="M16" s="36">
        <v>488323327.10676396</v>
      </c>
      <c r="N16" s="36">
        <v>382272943.96401572</v>
      </c>
      <c r="O16" s="36">
        <v>209323440.63049418</v>
      </c>
      <c r="P16" s="36">
        <v>114637994.71035424</v>
      </c>
      <c r="Q16" s="36">
        <v>77847626.045999572</v>
      </c>
      <c r="R16" s="44">
        <f t="shared" si="0"/>
        <v>0.62144015198120361</v>
      </c>
      <c r="S16" s="76">
        <v>82.26566153386608</v>
      </c>
      <c r="T16" s="77">
        <f t="shared" si="1"/>
        <v>0.64688522623992073</v>
      </c>
      <c r="U16" s="79">
        <f>B16/IPC!D28</f>
        <v>307880593.82077646</v>
      </c>
      <c r="V16" s="76">
        <v>2003</v>
      </c>
      <c r="W16" s="73">
        <f>B16/IPI!B15</f>
        <v>136195068.33620477</v>
      </c>
      <c r="X16" s="76">
        <f>C16/IPI!C15</f>
        <v>1518097.9756210076</v>
      </c>
      <c r="Y16" s="76">
        <f>D16/IPI!D15</f>
        <v>88102577.593427286</v>
      </c>
      <c r="Z16" s="76">
        <f>E16/IPI!E15</f>
        <v>4889519.566239466</v>
      </c>
      <c r="AA16" s="76">
        <f>F16/IPI!F15</f>
        <v>6057119.2197759189</v>
      </c>
      <c r="AB16" s="76">
        <f>G16/IPI!G15</f>
        <v>2914009.2199999997</v>
      </c>
      <c r="AC16" s="76">
        <f>H16/IPI!H15</f>
        <v>4160197.0700823856</v>
      </c>
      <c r="AD16" s="76">
        <f>I16/IPI!I15</f>
        <v>934178.98914273828</v>
      </c>
      <c r="AE16" s="76">
        <f>J16/IPI!J15</f>
        <v>5012727.1678164434</v>
      </c>
      <c r="AF16" s="76">
        <f>K16/IPI!K15</f>
        <v>937135.29784373427</v>
      </c>
      <c r="AG16" s="76">
        <f>L16/IPI!L15</f>
        <v>8022594.391042348</v>
      </c>
      <c r="AH16" s="76">
        <f>M16/IPI!M15</f>
        <v>5470933.8212116947</v>
      </c>
      <c r="AI16" s="76">
        <f>N16/IPI!N15</f>
        <v>4074283.8307196377</v>
      </c>
      <c r="AJ16" s="76">
        <f>O16/IPI!O15</f>
        <v>2025572.3731800835</v>
      </c>
      <c r="AK16" s="76">
        <f>P16/IPI!P15</f>
        <v>1255337.2431380963</v>
      </c>
      <c r="AL16" s="76">
        <f>Q16/IPI!Q15</f>
        <v>820784.5769639106</v>
      </c>
    </row>
    <row r="17" spans="1:38" x14ac:dyDescent="0.2">
      <c r="A17" s="36">
        <v>2004</v>
      </c>
      <c r="B17" s="36">
        <v>13442824244.412977</v>
      </c>
      <c r="C17" s="36">
        <v>138553902.47576112</v>
      </c>
      <c r="D17" s="36">
        <v>8343574321.0263596</v>
      </c>
      <c r="E17" s="36">
        <v>569606404.74146855</v>
      </c>
      <c r="F17" s="36">
        <v>572208139.8410728</v>
      </c>
      <c r="G17" s="36">
        <v>249094179.86956793</v>
      </c>
      <c r="H17" s="36">
        <v>530223813.51625991</v>
      </c>
      <c r="I17" s="36">
        <v>104301872.04637215</v>
      </c>
      <c r="J17" s="36">
        <v>516435356.79918724</v>
      </c>
      <c r="K17" s="36">
        <v>100610571.35519946</v>
      </c>
      <c r="L17" s="36">
        <v>883368061.34755313</v>
      </c>
      <c r="M17" s="36">
        <v>557947928.77967954</v>
      </c>
      <c r="N17" s="36">
        <v>402861101.40216738</v>
      </c>
      <c r="O17" s="36">
        <v>234829224.84700221</v>
      </c>
      <c r="P17" s="36">
        <v>147852200.45057133</v>
      </c>
      <c r="Q17" s="36">
        <v>91357165.914753973</v>
      </c>
      <c r="R17" s="44">
        <f t="shared" si="0"/>
        <v>0.6206712346547314</v>
      </c>
      <c r="S17" s="76">
        <v>99.999999999999758</v>
      </c>
      <c r="T17" s="77">
        <f t="shared" si="1"/>
        <v>0.62067123465472995</v>
      </c>
      <c r="U17" s="79">
        <f>B17/IPC!D29</f>
        <v>352270537.17244858</v>
      </c>
      <c r="V17" s="76">
        <v>2004</v>
      </c>
      <c r="W17" s="73">
        <f>B17/IPI!B16</f>
        <v>134428242.44413009</v>
      </c>
      <c r="X17" s="76">
        <f>C17/IPI!C16</f>
        <v>1385539.0247576111</v>
      </c>
      <c r="Y17" s="76">
        <f>D17/IPI!D16</f>
        <v>83435743.210263595</v>
      </c>
      <c r="Z17" s="76">
        <f>E17/IPI!E16</f>
        <v>5696064.0474146856</v>
      </c>
      <c r="AA17" s="76">
        <f>F17/IPI!F16</f>
        <v>5722081.3984107282</v>
      </c>
      <c r="AB17" s="76">
        <f>G17/IPI!G16</f>
        <v>2490941.7986960001</v>
      </c>
      <c r="AC17" s="76">
        <f>H17/IPI!H16</f>
        <v>5302238.1351625994</v>
      </c>
      <c r="AD17" s="76">
        <f>I17/IPI!I16</f>
        <v>1043018.7204637214</v>
      </c>
      <c r="AE17" s="76">
        <f>J17/IPI!J16</f>
        <v>5164353.5679918723</v>
      </c>
      <c r="AF17" s="76">
        <f>K17/IPI!K16</f>
        <v>1006105.7135519945</v>
      </c>
      <c r="AG17" s="76">
        <f>L17/IPI!L16</f>
        <v>8833680.6134755313</v>
      </c>
      <c r="AH17" s="76">
        <f>M17/IPI!M16</f>
        <v>5579479.2877967954</v>
      </c>
      <c r="AI17" s="76">
        <f>N17/IPI!N16</f>
        <v>4028611.0140216737</v>
      </c>
      <c r="AJ17" s="76">
        <f>O17/IPI!O16</f>
        <v>2348292.2484700219</v>
      </c>
      <c r="AK17" s="76">
        <f>P17/IPI!P16</f>
        <v>1478522.0045057132</v>
      </c>
      <c r="AL17" s="76">
        <f>Q17/IPI!Q16</f>
        <v>913571.65914753976</v>
      </c>
    </row>
    <row r="18" spans="1:38" x14ac:dyDescent="0.2">
      <c r="A18" s="36">
        <v>2005</v>
      </c>
      <c r="B18" s="36">
        <v>15897832702.616995</v>
      </c>
      <c r="C18" s="36">
        <v>130932621.19320866</v>
      </c>
      <c r="D18" s="36">
        <v>9292828009.5754147</v>
      </c>
      <c r="E18" s="36">
        <v>697654761.8953588</v>
      </c>
      <c r="F18" s="36">
        <v>681698522.36168861</v>
      </c>
      <c r="G18" s="36">
        <v>375089552.95593786</v>
      </c>
      <c r="H18" s="36">
        <v>720453683.13337612</v>
      </c>
      <c r="I18" s="36">
        <v>134483099.90581334</v>
      </c>
      <c r="J18" s="36">
        <v>626024114.89879262</v>
      </c>
      <c r="K18" s="36">
        <v>136709381.61299133</v>
      </c>
      <c r="L18" s="36">
        <v>1278575245.143553</v>
      </c>
      <c r="M18" s="36">
        <v>739436251.72976398</v>
      </c>
      <c r="N18" s="36">
        <v>544998185.56622458</v>
      </c>
      <c r="O18" s="36">
        <v>271274482.74562478</v>
      </c>
      <c r="P18" s="36">
        <v>178985479.06505373</v>
      </c>
      <c r="Q18" s="36">
        <v>88689310.834191918</v>
      </c>
      <c r="R18" s="44">
        <f t="shared" si="0"/>
        <v>0.58453426850099455</v>
      </c>
      <c r="S18" s="76">
        <v>119.7065635554285</v>
      </c>
      <c r="T18" s="77">
        <f t="shared" si="1"/>
        <v>0.57086707821940164</v>
      </c>
      <c r="U18" s="79">
        <f>B18/IPC!D30</f>
        <v>385941069.09966046</v>
      </c>
      <c r="V18" s="76">
        <v>2005</v>
      </c>
      <c r="W18" s="73">
        <f>B18/IPI!B17</f>
        <v>132806691.88415654</v>
      </c>
      <c r="X18" s="76">
        <f>C18/IPI!C17</f>
        <v>1446603.2581687353</v>
      </c>
      <c r="Y18" s="76">
        <f>D18/IPI!D17</f>
        <v>75814968.163892761</v>
      </c>
      <c r="Z18" s="76">
        <f>E18/IPI!E17</f>
        <v>6230042.9647746198</v>
      </c>
      <c r="AA18" s="76">
        <f>F18/IPI!F17</f>
        <v>6389430.5355545375</v>
      </c>
      <c r="AB18" s="76">
        <f>G18/IPI!G17</f>
        <v>3194523.89</v>
      </c>
      <c r="AC18" s="76">
        <f>H18/IPI!H17</f>
        <v>6623117.9747442584</v>
      </c>
      <c r="AD18" s="76">
        <f>I18/IPI!I17</f>
        <v>1156180.7270206832</v>
      </c>
      <c r="AE18" s="76">
        <f>J18/IPI!J17</f>
        <v>5483878.9363977043</v>
      </c>
      <c r="AF18" s="76">
        <f>K18/IPI!K17</f>
        <v>1242682.9009744471</v>
      </c>
      <c r="AG18" s="76">
        <f>L18/IPI!L17</f>
        <v>9634583.5223047249</v>
      </c>
      <c r="AH18" s="76">
        <f>M18/IPI!M17</f>
        <v>5870739.7501429338</v>
      </c>
      <c r="AI18" s="76">
        <f>N18/IPI!N17</f>
        <v>4703477.4310094574</v>
      </c>
      <c r="AJ18" s="76">
        <f>O18/IPI!O17</f>
        <v>2573986.6014282913</v>
      </c>
      <c r="AK18" s="76">
        <f>P18/IPI!P17</f>
        <v>1583237.1763981692</v>
      </c>
      <c r="AL18" s="76">
        <f>Q18/IPI!Q17</f>
        <v>859238.05134520214</v>
      </c>
    </row>
    <row r="19" spans="1:38" x14ac:dyDescent="0.2">
      <c r="A19" s="36">
        <v>2006</v>
      </c>
      <c r="B19" s="36">
        <v>18879020660.338135</v>
      </c>
      <c r="C19" s="36">
        <v>159071032.69663021</v>
      </c>
      <c r="D19" s="36">
        <v>10314327653.533463</v>
      </c>
      <c r="E19" s="36">
        <v>924815164.06455648</v>
      </c>
      <c r="F19" s="36">
        <v>954568895.27107596</v>
      </c>
      <c r="G19" s="36">
        <v>653037846.81389225</v>
      </c>
      <c r="H19" s="36">
        <v>955143225.06817281</v>
      </c>
      <c r="I19" s="36">
        <v>193468999.04703116</v>
      </c>
      <c r="J19" s="36">
        <v>715011699.2287569</v>
      </c>
      <c r="K19" s="36">
        <v>184002004.49960977</v>
      </c>
      <c r="L19" s="36">
        <v>1595263502.9727283</v>
      </c>
      <c r="M19" s="36">
        <v>863729818.37243354</v>
      </c>
      <c r="N19" s="36">
        <v>693146822.47473025</v>
      </c>
      <c r="O19" s="36">
        <v>334268519.85007113</v>
      </c>
      <c r="P19" s="36">
        <v>240261381.12705022</v>
      </c>
      <c r="Q19" s="36">
        <v>98904095.317932725</v>
      </c>
      <c r="R19" s="44">
        <f t="shared" si="0"/>
        <v>0.54633806695292464</v>
      </c>
      <c r="S19" s="76">
        <v>141.54360304739185</v>
      </c>
      <c r="T19" s="77">
        <f t="shared" si="1"/>
        <v>0.52518023800144475</v>
      </c>
      <c r="U19" s="79">
        <f>B19/IPC!D31</f>
        <v>420511788.27069223</v>
      </c>
      <c r="V19" s="76">
        <v>2006</v>
      </c>
      <c r="W19" s="73">
        <f>B19/IPI!B18</f>
        <v>133379539.97127678</v>
      </c>
      <c r="X19" s="76">
        <f>C19/IPI!C18</f>
        <v>1473013.5276746973</v>
      </c>
      <c r="Y19" s="76">
        <f>D19/IPI!D18</f>
        <v>70048298.546638355</v>
      </c>
      <c r="Z19" s="76">
        <f>E19/IPI!E18</f>
        <v>7072329.1874972796</v>
      </c>
      <c r="AA19" s="76">
        <f>F19/IPI!F18</f>
        <v>6882876.2951243743</v>
      </c>
      <c r="AB19" s="76">
        <f>G19/IPI!G18</f>
        <v>4644772.6500000004</v>
      </c>
      <c r="AC19" s="76">
        <f>H19/IPI!H18</f>
        <v>7985593.9586423999</v>
      </c>
      <c r="AD19" s="76">
        <f>I19/IPI!I18</f>
        <v>1394372.1557978631</v>
      </c>
      <c r="AE19" s="76">
        <f>J19/IPI!J18</f>
        <v>5355296.512239486</v>
      </c>
      <c r="AF19" s="76">
        <f>K19/IPI!K18</f>
        <v>1478566.091845752</v>
      </c>
      <c r="AG19" s="76">
        <f>L19/IPI!L18</f>
        <v>10473303.138680398</v>
      </c>
      <c r="AH19" s="76">
        <f>M19/IPI!M18</f>
        <v>6101305.79639511</v>
      </c>
      <c r="AI19" s="76">
        <f>N19/IPI!N18</f>
        <v>4828610.5505813984</v>
      </c>
      <c r="AJ19" s="76">
        <f>O19/IPI!O18</f>
        <v>2930891.7203801763</v>
      </c>
      <c r="AK19" s="76">
        <f>P19/IPI!P18</f>
        <v>1787984.1531892065</v>
      </c>
      <c r="AL19" s="76">
        <f>Q19/IPI!Q18</f>
        <v>922325.68659024779</v>
      </c>
    </row>
    <row r="20" spans="1:38" x14ac:dyDescent="0.2">
      <c r="A20" s="36">
        <v>2007</v>
      </c>
      <c r="B20" s="36">
        <v>21217127031.793823</v>
      </c>
      <c r="C20" s="36">
        <v>199301905.14769587</v>
      </c>
      <c r="D20" s="36">
        <v>10732382525.731503</v>
      </c>
      <c r="E20" s="36">
        <v>1083508677.1244223</v>
      </c>
      <c r="F20" s="36">
        <v>888008437.71210968</v>
      </c>
      <c r="G20" s="36">
        <v>777998433.51234066</v>
      </c>
      <c r="H20" s="36">
        <v>1199699756.9496737</v>
      </c>
      <c r="I20" s="36">
        <v>230530728.3020035</v>
      </c>
      <c r="J20" s="36">
        <v>852993063.82682848</v>
      </c>
      <c r="K20" s="36">
        <v>281780984.17134219</v>
      </c>
      <c r="L20" s="36">
        <v>2008664324.79968</v>
      </c>
      <c r="M20" s="36">
        <v>1134271801.3018255</v>
      </c>
      <c r="N20" s="36">
        <v>969343937.57568288</v>
      </c>
      <c r="O20" s="36">
        <v>445889388.04041034</v>
      </c>
      <c r="P20" s="36">
        <v>298676751.97177613</v>
      </c>
      <c r="Q20" s="36">
        <v>114076315.62653099</v>
      </c>
      <c r="R20" s="44">
        <f t="shared" si="0"/>
        <v>0.5058358047085757</v>
      </c>
      <c r="S20" s="76">
        <v>157.00077616117753</v>
      </c>
      <c r="T20" s="77">
        <f t="shared" si="1"/>
        <v>0.51044356011203518</v>
      </c>
      <c r="U20" s="79">
        <f>B20/IPC!D32</f>
        <v>392758642.13345218</v>
      </c>
      <c r="V20" s="76">
        <v>2007</v>
      </c>
      <c r="W20" s="73">
        <f>B20/IPI!B19</f>
        <v>135140268.41505706</v>
      </c>
      <c r="X20" s="76">
        <f>C20/IPI!C19</f>
        <v>1502156.4316262428</v>
      </c>
      <c r="Y20" s="76">
        <f>D20/IPI!D19</f>
        <v>68981479.72427775</v>
      </c>
      <c r="Z20" s="76">
        <f>E20/IPI!E19</f>
        <v>7617036.8429397978</v>
      </c>
      <c r="AA20" s="76">
        <f>F20/IPI!F19</f>
        <v>5619256.4026100002</v>
      </c>
      <c r="AB20" s="76">
        <f>G20/IPI!G19</f>
        <v>4712638.4482100001</v>
      </c>
      <c r="AC20" s="76">
        <f>H20/IPI!H19</f>
        <v>8762502.9125425238</v>
      </c>
      <c r="AD20" s="76">
        <f>I20/IPI!I19</f>
        <v>1410806.9105441086</v>
      </c>
      <c r="AE20" s="76">
        <f>J20/IPI!J19</f>
        <v>5567183.8163909279</v>
      </c>
      <c r="AF20" s="76">
        <f>K20/IPI!K19</f>
        <v>1985383.9886484826</v>
      </c>
      <c r="AG20" s="76">
        <f>L20/IPI!L19</f>
        <v>10824462.348142309</v>
      </c>
      <c r="AH20" s="76">
        <f>M20/IPI!M19</f>
        <v>6665555.4090099139</v>
      </c>
      <c r="AI20" s="76">
        <f>N20/IPI!N19</f>
        <v>5328152.114283625</v>
      </c>
      <c r="AJ20" s="76">
        <f>O20/IPI!O19</f>
        <v>3291535.8085314455</v>
      </c>
      <c r="AK20" s="76">
        <f>P20/IPI!P19</f>
        <v>1892686.9180107694</v>
      </c>
      <c r="AL20" s="76">
        <f>Q20/IPI!Q19</f>
        <v>979430.33928916208</v>
      </c>
    </row>
    <row r="21" spans="1:38" x14ac:dyDescent="0.2">
      <c r="A21" s="36">
        <v>2008</v>
      </c>
      <c r="B21" s="36">
        <v>25418649886.63966</v>
      </c>
      <c r="C21" s="36">
        <v>238161995.31005603</v>
      </c>
      <c r="D21" s="36">
        <v>12089614149.823612</v>
      </c>
      <c r="E21" s="36">
        <v>1473635177.8783219</v>
      </c>
      <c r="F21" s="36">
        <v>1134545490.068121</v>
      </c>
      <c r="G21" s="36">
        <v>890767232.69352388</v>
      </c>
      <c r="H21" s="36">
        <v>1284789417.5710316</v>
      </c>
      <c r="I21" s="36">
        <v>240183019.58085525</v>
      </c>
      <c r="J21" s="36">
        <v>1007178318.59523</v>
      </c>
      <c r="K21" s="36">
        <v>315267872.84781581</v>
      </c>
      <c r="L21" s="36">
        <v>2440669071.0284753</v>
      </c>
      <c r="M21" s="36">
        <v>1680352125.545418</v>
      </c>
      <c r="N21" s="36">
        <v>1458471810.9129136</v>
      </c>
      <c r="O21" s="36">
        <v>667453723.94093037</v>
      </c>
      <c r="P21" s="36">
        <v>364261797.04679704</v>
      </c>
      <c r="Q21" s="36">
        <v>133298683.79655336</v>
      </c>
      <c r="R21" s="44">
        <f t="shared" si="0"/>
        <v>0.47561983833681326</v>
      </c>
      <c r="S21" s="76">
        <v>191.18390794845951</v>
      </c>
      <c r="T21" s="77">
        <f t="shared" si="1"/>
        <v>0.49483232621747353</v>
      </c>
      <c r="U21" s="79">
        <f>B21/IPC!D33</f>
        <v>364846102.32328707</v>
      </c>
      <c r="V21" s="76">
        <v>2008</v>
      </c>
      <c r="W21" s="73">
        <f>B21/IPI!B20</f>
        <v>132953919.39311215</v>
      </c>
      <c r="X21" s="76">
        <f>C21/IPI!C20</f>
        <v>1634482.3859814613</v>
      </c>
      <c r="Y21" s="76">
        <f>D21/IPI!D20</f>
        <v>65789897.213024154</v>
      </c>
      <c r="Z21" s="76">
        <f>E21/IPI!E20</f>
        <v>8625359.726720456</v>
      </c>
      <c r="AA21" s="76">
        <f>F21/IPI!F20</f>
        <v>5842193.5427700002</v>
      </c>
      <c r="AB21" s="76">
        <f>G21/IPI!G20</f>
        <v>4589716.0361799998</v>
      </c>
      <c r="AC21" s="76">
        <f>H21/IPI!H20</f>
        <v>7746577.2356279446</v>
      </c>
      <c r="AD21" s="76">
        <f>I21/IPI!I20</f>
        <v>1402599.5526195085</v>
      </c>
      <c r="AE21" s="76">
        <f>J21/IPI!J20</f>
        <v>5460903.3042030428</v>
      </c>
      <c r="AF21" s="76">
        <f>K21/IPI!K20</f>
        <v>1853592.1780485366</v>
      </c>
      <c r="AG21" s="76">
        <f>L21/IPI!L20</f>
        <v>10597356.271934541</v>
      </c>
      <c r="AH21" s="76">
        <f>M21/IPI!M20</f>
        <v>7141380.5032408638</v>
      </c>
      <c r="AI21" s="76">
        <f>N21/IPI!N20</f>
        <v>5673886.6046184376</v>
      </c>
      <c r="AJ21" s="76">
        <f>O21/IPI!O20</f>
        <v>3593694.3888091696</v>
      </c>
      <c r="AK21" s="76">
        <f>P21/IPI!P20</f>
        <v>1927103.1590455121</v>
      </c>
      <c r="AL21" s="76">
        <f>Q21/IPI!Q20</f>
        <v>1075177.2902885075</v>
      </c>
    </row>
    <row r="22" spans="1:38" x14ac:dyDescent="0.2">
      <c r="A22" s="36">
        <v>2009</v>
      </c>
      <c r="B22" s="36">
        <v>27938598803.108952</v>
      </c>
      <c r="C22" s="36">
        <v>235933463.02387267</v>
      </c>
      <c r="D22" s="36">
        <v>12546528843.465019</v>
      </c>
      <c r="E22" s="36">
        <v>1260593984.014215</v>
      </c>
      <c r="F22" s="36">
        <v>1342873164.8910465</v>
      </c>
      <c r="G22" s="36">
        <v>917340480.07253003</v>
      </c>
      <c r="H22" s="36">
        <v>1610307005.7307966</v>
      </c>
      <c r="I22" s="36">
        <v>342670082.90464604</v>
      </c>
      <c r="J22" s="36">
        <v>1133205769.4149866</v>
      </c>
      <c r="K22" s="36">
        <v>363329391.33767033</v>
      </c>
      <c r="L22" s="36">
        <v>2892679261.5037761</v>
      </c>
      <c r="M22" s="36">
        <v>2080972570.1543481</v>
      </c>
      <c r="N22" s="36">
        <v>1837105390.2134035</v>
      </c>
      <c r="O22" s="36">
        <v>800043792.52906299</v>
      </c>
      <c r="P22" s="36">
        <v>431730727.14400077</v>
      </c>
      <c r="Q22" s="36">
        <v>143284876.70957795</v>
      </c>
      <c r="R22" s="44">
        <f t="shared" si="0"/>
        <v>0.44907509255864564</v>
      </c>
      <c r="S22" s="76">
        <v>215.91568330930926</v>
      </c>
      <c r="T22" s="77">
        <f t="shared" si="1"/>
        <v>0.4615397503940456</v>
      </c>
      <c r="U22" s="79">
        <f>B22/IPC!D34</f>
        <v>347870916.90925777</v>
      </c>
      <c r="V22" s="76">
        <v>2009</v>
      </c>
      <c r="W22" s="73">
        <f>B22/IPI!B21</f>
        <v>129395875.16246149</v>
      </c>
      <c r="X22" s="76">
        <f>C22/IPI!C21</f>
        <v>1558611.9302085605</v>
      </c>
      <c r="Y22" s="76">
        <f>D22/IPI!D21</f>
        <v>59721339.924501561</v>
      </c>
      <c r="Z22" s="76">
        <f>E22/IPI!E21</f>
        <v>8168899.7431357438</v>
      </c>
      <c r="AA22" s="76">
        <f>F22/IPI!F21</f>
        <v>6027820.05265</v>
      </c>
      <c r="AB22" s="76">
        <f>G22/IPI!G21</f>
        <v>4415325.9611800006</v>
      </c>
      <c r="AC22" s="76">
        <f>H22/IPI!H21</f>
        <v>8675892.9010467008</v>
      </c>
      <c r="AD22" s="76">
        <f>I22/IPI!I21</f>
        <v>1545568.0854854484</v>
      </c>
      <c r="AE22" s="76">
        <f>J22/IPI!J21</f>
        <v>5984457.5777266948</v>
      </c>
      <c r="AF22" s="76">
        <f>K22/IPI!K21</f>
        <v>1941698.3898513364</v>
      </c>
      <c r="AG22" s="76">
        <f>L22/IPI!L21</f>
        <v>11628692.564453378</v>
      </c>
      <c r="AH22" s="76">
        <f>M22/IPI!M21</f>
        <v>7384523.8041907232</v>
      </c>
      <c r="AI22" s="76">
        <f>N22/IPI!N21</f>
        <v>5782473.6252310611</v>
      </c>
      <c r="AJ22" s="76">
        <f>O22/IPI!O21</f>
        <v>3380079.8852075445</v>
      </c>
      <c r="AK22" s="76">
        <f>P22/IPI!P21</f>
        <v>2068044.7306959266</v>
      </c>
      <c r="AL22" s="76">
        <f>Q22/IPI!Q21</f>
        <v>1112445.9868968199</v>
      </c>
    </row>
    <row r="23" spans="1:38" x14ac:dyDescent="0.2">
      <c r="A23" s="36">
        <v>2010</v>
      </c>
      <c r="B23" s="36">
        <v>32221727943.042397</v>
      </c>
      <c r="C23" s="36">
        <v>291080136.08068109</v>
      </c>
      <c r="D23" s="36">
        <v>14120081991.567154</v>
      </c>
      <c r="E23" s="36">
        <v>1487733713.9683635</v>
      </c>
      <c r="F23" s="36">
        <v>1386409324.1914821</v>
      </c>
      <c r="G23" s="36">
        <v>1030124924.7223344</v>
      </c>
      <c r="H23" s="36">
        <v>2062426888.3610389</v>
      </c>
      <c r="I23" s="36">
        <v>421459288.31457317</v>
      </c>
      <c r="J23" s="36">
        <v>1410943976.0361736</v>
      </c>
      <c r="K23" s="36">
        <v>460120646.94007456</v>
      </c>
      <c r="L23" s="36">
        <v>3507883813.1031342</v>
      </c>
      <c r="M23" s="36">
        <v>2437992977.2356114</v>
      </c>
      <c r="N23" s="36">
        <v>1978132316.6065788</v>
      </c>
      <c r="O23" s="36">
        <v>959233047.32273757</v>
      </c>
      <c r="P23" s="36">
        <v>529346742.24524558</v>
      </c>
      <c r="Q23" s="36">
        <v>138758156.34721494</v>
      </c>
      <c r="R23" s="44">
        <f t="shared" si="0"/>
        <v>0.4382161632215037</v>
      </c>
      <c r="S23" s="76">
        <v>254.01779910514603</v>
      </c>
      <c r="T23" s="77">
        <f t="shared" si="1"/>
        <v>0.44394584829769923</v>
      </c>
      <c r="U23" s="79">
        <f>B23/IPC!D35</f>
        <v>322217279.43042397</v>
      </c>
      <c r="V23" s="76">
        <v>2010</v>
      </c>
      <c r="W23" s="73">
        <f>B23/IPI!B22</f>
        <v>126848307.70344877</v>
      </c>
      <c r="X23" s="76">
        <f>C23/IPI!C22</f>
        <v>1477085.4344258299</v>
      </c>
      <c r="Y23" s="76">
        <f>D23/IPI!D22</f>
        <v>56313779.568535142</v>
      </c>
      <c r="Z23" s="76">
        <f>E23/IPI!E22</f>
        <v>8111322.7905527717</v>
      </c>
      <c r="AA23" s="76">
        <f>F23/IPI!F22</f>
        <v>5124025.4605400003</v>
      </c>
      <c r="AB23" s="76">
        <f>G23/IPI!G22</f>
        <v>4200435.6715899995</v>
      </c>
      <c r="AC23" s="76">
        <f>H23/IPI!H22</f>
        <v>9392476.1533139627</v>
      </c>
      <c r="AD23" s="76">
        <f>I23/IPI!I22</f>
        <v>1637846.4725595794</v>
      </c>
      <c r="AE23" s="76">
        <f>J23/IPI!J22</f>
        <v>6602245.975441792</v>
      </c>
      <c r="AF23" s="76">
        <f>K23/IPI!K22</f>
        <v>2061649.4475565359</v>
      </c>
      <c r="AG23" s="76">
        <f>L23/IPI!L22</f>
        <v>12178599.889381584</v>
      </c>
      <c r="AH23" s="76">
        <f>M23/IPI!M22</f>
        <v>7344590.9868434537</v>
      </c>
      <c r="AI23" s="76">
        <f>N23/IPI!N22</f>
        <v>5845370.491526789</v>
      </c>
      <c r="AJ23" s="76">
        <f>O23/IPI!O22</f>
        <v>3348565.0775227868</v>
      </c>
      <c r="AK23" s="76">
        <f>P23/IPI!P22</f>
        <v>2217485.1412768574</v>
      </c>
      <c r="AL23" s="76">
        <f>Q23/IPI!Q22</f>
        <v>992829.14238166763</v>
      </c>
    </row>
    <row r="24" spans="1:38" x14ac:dyDescent="0.2">
      <c r="A24" s="36">
        <v>2011</v>
      </c>
      <c r="B24" s="36">
        <v>39840935670.657692</v>
      </c>
      <c r="C24" s="36">
        <v>362916839.22970498</v>
      </c>
      <c r="D24" s="36">
        <v>16224992028.017441</v>
      </c>
      <c r="E24" s="36">
        <v>2160673361.8422456</v>
      </c>
      <c r="F24" s="36">
        <v>1679423892.6340425</v>
      </c>
      <c r="G24" s="36">
        <v>987252779.06205964</v>
      </c>
      <c r="H24" s="36">
        <v>2756385630.790597</v>
      </c>
      <c r="I24" s="36">
        <v>558341945.38016391</v>
      </c>
      <c r="J24" s="36">
        <v>1751751050.6108799</v>
      </c>
      <c r="K24" s="36">
        <v>635335432.05142224</v>
      </c>
      <c r="L24" s="36">
        <v>4472794032.9620352</v>
      </c>
      <c r="M24" s="36">
        <v>3905636160.7805724</v>
      </c>
      <c r="N24" s="36">
        <v>2229870034.9637961</v>
      </c>
      <c r="O24" s="36">
        <v>1216095398.0747263</v>
      </c>
      <c r="P24" s="36">
        <v>721573096.77739</v>
      </c>
      <c r="Q24" s="36">
        <v>177893987.48060337</v>
      </c>
      <c r="R24" s="44">
        <f t="shared" si="0"/>
        <v>0.40724425154419569</v>
      </c>
      <c r="S24" s="76">
        <v>308.39907037245138</v>
      </c>
      <c r="T24" s="77">
        <f t="shared" si="1"/>
        <v>0.40730148000097594</v>
      </c>
      <c r="U24" s="79">
        <f>B24/IPC!D36</f>
        <v>312561462.98215705</v>
      </c>
      <c r="V24" s="76">
        <v>2011</v>
      </c>
      <c r="W24" s="73">
        <f>B24/IPI!B23</f>
        <v>129186302.7425539</v>
      </c>
      <c r="X24" s="76">
        <f>C24/IPI!C23</f>
        <v>1595195.3665291797</v>
      </c>
      <c r="Y24" s="76">
        <f>D24/IPI!D23</f>
        <v>52617772.302896343</v>
      </c>
      <c r="Z24" s="76">
        <f>E24/IPI!E23</f>
        <v>10053155.52862953</v>
      </c>
      <c r="AA24" s="76">
        <f>F24/IPI!F23</f>
        <v>5057660.6037599994</v>
      </c>
      <c r="AB24" s="76">
        <f>G24/IPI!G23</f>
        <v>3318500.4495399999</v>
      </c>
      <c r="AC24" s="76">
        <f>H24/IPI!H23</f>
        <v>10971045.811115254</v>
      </c>
      <c r="AD24" s="76">
        <f>I24/IPI!I23</f>
        <v>2071900.2126316461</v>
      </c>
      <c r="AE24" s="76">
        <f>J24/IPI!J23</f>
        <v>6580685.7950262306</v>
      </c>
      <c r="AF24" s="76">
        <f>K24/IPI!K23</f>
        <v>2557770.6124519729</v>
      </c>
      <c r="AG24" s="76">
        <f>L24/IPI!L23</f>
        <v>13528620.435938399</v>
      </c>
      <c r="AH24" s="76">
        <f>M24/IPI!M23</f>
        <v>7606857.4592080228</v>
      </c>
      <c r="AI24" s="76">
        <f>N24/IPI!N23</f>
        <v>5898066.0719345361</v>
      </c>
      <c r="AJ24" s="76">
        <f>O24/IPI!O23</f>
        <v>3553291.4265215499</v>
      </c>
      <c r="AK24" s="76">
        <f>P24/IPI!P23</f>
        <v>2576930.8035040447</v>
      </c>
      <c r="AL24" s="76">
        <f>Q24/IPI!Q23</f>
        <v>1198849.8628671928</v>
      </c>
    </row>
    <row r="25" spans="1:38" x14ac:dyDescent="0.2">
      <c r="A25" s="36">
        <v>2012</v>
      </c>
      <c r="B25" s="36">
        <v>46516138449.168633</v>
      </c>
      <c r="C25" s="36">
        <v>379904445.80182296</v>
      </c>
      <c r="D25" s="36">
        <v>17827111636.053764</v>
      </c>
      <c r="E25" s="36">
        <v>2322461251.3590412</v>
      </c>
      <c r="F25" s="36">
        <v>1818995807.1564362</v>
      </c>
      <c r="G25" s="36">
        <v>1121376164.2817581</v>
      </c>
      <c r="H25" s="36">
        <v>3548896069.1358366</v>
      </c>
      <c r="I25" s="36">
        <v>697337883.19945562</v>
      </c>
      <c r="J25" s="36">
        <v>2100224975.0024347</v>
      </c>
      <c r="K25" s="36">
        <v>796142992.77433681</v>
      </c>
      <c r="L25" s="36">
        <v>5554495976.7477169</v>
      </c>
      <c r="M25" s="36">
        <v>4709356266.4000111</v>
      </c>
      <c r="N25" s="36">
        <v>2821438462.9885139</v>
      </c>
      <c r="O25" s="36">
        <v>1656603511.7695203</v>
      </c>
      <c r="P25" s="36">
        <v>932749159.47486925</v>
      </c>
      <c r="Q25" s="36">
        <v>229043847.02311745</v>
      </c>
      <c r="R25" s="44">
        <f t="shared" si="0"/>
        <v>0.38324573428498732</v>
      </c>
      <c r="S25" s="76">
        <v>365.16963673768038</v>
      </c>
      <c r="T25" s="77">
        <f t="shared" si="1"/>
        <v>0.37569373129849343</v>
      </c>
      <c r="U25" s="79">
        <f>B25/IPC!D37</f>
        <v>286210682.31470132</v>
      </c>
      <c r="V25" s="76">
        <v>2012</v>
      </c>
      <c r="W25" s="73">
        <f>B25/IPI!B24</f>
        <v>127382273.24903111</v>
      </c>
      <c r="X25" s="76">
        <f>C25/IPI!C24</f>
        <v>1475169.2572690828</v>
      </c>
      <c r="Y25" s="76">
        <f>D25/IPI!D24</f>
        <v>47856721.538212761</v>
      </c>
      <c r="Z25" s="76">
        <f>E25/IPI!E24</f>
        <v>10419798.270833062</v>
      </c>
      <c r="AA25" s="76">
        <f>F25/IPI!F24</f>
        <v>5288709.0282800002</v>
      </c>
      <c r="AB25" s="76">
        <f>G25/IPI!G24</f>
        <v>3018837.2951099994</v>
      </c>
      <c r="AC25" s="76">
        <f>H25/IPI!H24</f>
        <v>11783588.979578482</v>
      </c>
      <c r="AD25" s="76">
        <f>I25/IPI!I24</f>
        <v>2131790.0168589824</v>
      </c>
      <c r="AE25" s="76">
        <f>J25/IPI!J24</f>
        <v>6887806.0909749456</v>
      </c>
      <c r="AF25" s="76">
        <f>K25/IPI!K24</f>
        <v>2499879.7324091871</v>
      </c>
      <c r="AG25" s="76">
        <f>L25/IPI!L24</f>
        <v>14576837.118820027</v>
      </c>
      <c r="AH25" s="76">
        <f>M25/IPI!M24</f>
        <v>7779766.1191445403</v>
      </c>
      <c r="AI25" s="76">
        <f>N25/IPI!N24</f>
        <v>6248417.8660083786</v>
      </c>
      <c r="AJ25" s="76">
        <f>O25/IPI!O24</f>
        <v>3623290.0157441045</v>
      </c>
      <c r="AK25" s="76">
        <f>P25/IPI!P24</f>
        <v>2550533.5874212072</v>
      </c>
      <c r="AL25" s="76">
        <f>Q25/IPI!Q24</f>
        <v>1241128.3323663126</v>
      </c>
    </row>
    <row r="26" spans="1:38" x14ac:dyDescent="0.2">
      <c r="A26" s="36">
        <v>2013</v>
      </c>
      <c r="B26" s="36">
        <v>57643128792.283752</v>
      </c>
      <c r="C26" s="36">
        <v>442040717.28984511</v>
      </c>
      <c r="D26" s="36">
        <v>21260528110.949673</v>
      </c>
      <c r="E26" s="36">
        <v>2814967964.005291</v>
      </c>
      <c r="F26" s="36">
        <v>2029440540.0860133</v>
      </c>
      <c r="G26" s="36">
        <v>1535864931.5111036</v>
      </c>
      <c r="H26" s="36">
        <v>4567206367.7046356</v>
      </c>
      <c r="I26" s="36">
        <v>1093890337.417738</v>
      </c>
      <c r="J26" s="36">
        <v>3089685411.3343716</v>
      </c>
      <c r="K26" s="36">
        <v>1112115555.5588748</v>
      </c>
      <c r="L26" s="36">
        <v>6946737580.7588139</v>
      </c>
      <c r="M26" s="36">
        <v>5560245171.7691183</v>
      </c>
      <c r="N26" s="36">
        <v>3563893920.7052469</v>
      </c>
      <c r="O26" s="36">
        <v>2003409313.7121303</v>
      </c>
      <c r="P26" s="36">
        <v>1296558431.4926732</v>
      </c>
      <c r="Q26" s="36">
        <v>326544437.98821795</v>
      </c>
      <c r="R26" s="44">
        <f t="shared" si="0"/>
        <v>0.36883022411156241</v>
      </c>
      <c r="S26" s="76">
        <v>439.37835180815637</v>
      </c>
      <c r="T26" s="77">
        <f t="shared" si="1"/>
        <v>0.35042046819999845</v>
      </c>
      <c r="U26" s="79">
        <f>B26/IPC!D38</f>
        <v>286101953.67188537</v>
      </c>
      <c r="V26" s="76">
        <v>2013</v>
      </c>
      <c r="W26" s="73">
        <f>B26/IPI!B25</f>
        <v>131192464.43314119</v>
      </c>
      <c r="X26" s="76">
        <f>C26/IPI!C25</f>
        <v>1421436.1573875875</v>
      </c>
      <c r="Y26" s="76">
        <f>D26/IPI!D25</f>
        <v>45972524.810972981</v>
      </c>
      <c r="Z26" s="76">
        <f>E26/IPI!E25</f>
        <v>10839944.473066613</v>
      </c>
      <c r="AA26" s="76">
        <f>F26/IPI!F25</f>
        <v>5261275.9698900003</v>
      </c>
      <c r="AB26" s="76">
        <f>G26/IPI!G25</f>
        <v>3436890.3004799997</v>
      </c>
      <c r="AC26" s="76">
        <f>H26/IPI!H25</f>
        <v>12573888.406753259</v>
      </c>
      <c r="AD26" s="76">
        <f>I26/IPI!I25</f>
        <v>2563662.3768205149</v>
      </c>
      <c r="AE26" s="76">
        <f>J26/IPI!J25</f>
        <v>8840775.671854848</v>
      </c>
      <c r="AF26" s="76">
        <f>K26/IPI!K25</f>
        <v>2854683.6509737223</v>
      </c>
      <c r="AG26" s="76">
        <f>L26/IPI!L25</f>
        <v>15383741.543560291</v>
      </c>
      <c r="AH26" s="76">
        <f>M26/IPI!M25</f>
        <v>7836142.4346840791</v>
      </c>
      <c r="AI26" s="76">
        <f>N26/IPI!N25</f>
        <v>6253494.2226398811</v>
      </c>
      <c r="AJ26" s="76">
        <f>O26/IPI!O25</f>
        <v>3760867.7107888684</v>
      </c>
      <c r="AK26" s="76">
        <f>P26/IPI!P25</f>
        <v>2917178.6444198596</v>
      </c>
      <c r="AL26" s="76">
        <f>Q26/IPI!Q25</f>
        <v>1275958.0588487138</v>
      </c>
    </row>
    <row r="27" spans="1:38" x14ac:dyDescent="0.2">
      <c r="A27" s="36">
        <v>2014</v>
      </c>
      <c r="B27" s="36">
        <v>87130945017.710709</v>
      </c>
      <c r="C27" s="36">
        <v>666393080.08039999</v>
      </c>
      <c r="D27" s="36">
        <v>33832457416.779202</v>
      </c>
      <c r="E27" s="36">
        <v>4162140676.2902002</v>
      </c>
      <c r="F27" s="36">
        <v>2840896152.0560999</v>
      </c>
      <c r="G27" s="36">
        <v>2785636958.9285998</v>
      </c>
      <c r="H27" s="36">
        <v>6434705320.1209002</v>
      </c>
      <c r="I27" s="36">
        <v>1506179140.9247</v>
      </c>
      <c r="J27" s="36">
        <v>4702412686.1218004</v>
      </c>
      <c r="K27" s="36">
        <v>1526913239.7284999</v>
      </c>
      <c r="L27" s="36">
        <v>10057561079.997801</v>
      </c>
      <c r="M27" s="36">
        <v>7898144388.9587002</v>
      </c>
      <c r="N27" s="36">
        <v>5605526806.9933996</v>
      </c>
      <c r="O27" s="36">
        <v>2924979438.3421001</v>
      </c>
      <c r="P27" s="36">
        <v>1750562756.0845001</v>
      </c>
      <c r="Q27" s="36">
        <v>436435876.30379999</v>
      </c>
      <c r="R27" s="44">
        <f t="shared" si="0"/>
        <v>0.3882943931103035</v>
      </c>
      <c r="S27" s="76">
        <v>632.14778967325924</v>
      </c>
      <c r="T27" s="77">
        <f t="shared" si="1"/>
        <v>0.34384604472277575</v>
      </c>
      <c r="U27" s="79">
        <f>B27/IPC!D39</f>
        <v>309281613.05189878</v>
      </c>
      <c r="V27" s="76">
        <v>2014</v>
      </c>
      <c r="W27" s="73">
        <f>B27/IPI!B26</f>
        <v>137833187.80999997</v>
      </c>
      <c r="X27" s="76">
        <f>C27/IPI!C26</f>
        <v>1657121.21</v>
      </c>
      <c r="Y27" s="76">
        <f>D27/IPI!D26</f>
        <v>47393396.460000001</v>
      </c>
      <c r="Z27" s="76">
        <f>E27/IPI!E26</f>
        <v>11307138.139999999</v>
      </c>
      <c r="AA27" s="76">
        <f>F27/IPI!F26</f>
        <v>5638808.4399999995</v>
      </c>
      <c r="AB27" s="76">
        <f>G27/IPI!G26</f>
        <v>4473226.33</v>
      </c>
      <c r="AC27" s="76">
        <f>H27/IPI!H26</f>
        <v>13083166.709999999</v>
      </c>
      <c r="AD27" s="76">
        <f>I27/IPI!I26</f>
        <v>2661928.3400000003</v>
      </c>
      <c r="AE27" s="76">
        <f>J27/IPI!J26</f>
        <v>9046430.8399999999</v>
      </c>
      <c r="AF27" s="76">
        <f>K27/IPI!K26</f>
        <v>2893875.81</v>
      </c>
      <c r="AG27" s="76">
        <f>L27/IPI!L26</f>
        <v>16968901.510000002</v>
      </c>
      <c r="AH27" s="76">
        <f>M27/IPI!M26</f>
        <v>7957155.96</v>
      </c>
      <c r="AI27" s="76">
        <f>N27/IPI!N26</f>
        <v>6460870.25</v>
      </c>
      <c r="AJ27" s="76">
        <f>O27/IPI!O26</f>
        <v>3874262.73</v>
      </c>
      <c r="AK27" s="76">
        <f>P27/IPI!P26</f>
        <v>3046863.6799999997</v>
      </c>
      <c r="AL27" s="76">
        <f>Q27/IPI!Q26</f>
        <v>1370041.4000000001</v>
      </c>
    </row>
    <row r="28" spans="1:38" x14ac:dyDescent="0.2">
      <c r="A28" s="36">
        <v>2015</v>
      </c>
      <c r="B28" s="36">
        <v>110371527748.452</v>
      </c>
      <c r="C28" s="36">
        <v>789997061.34609997</v>
      </c>
      <c r="D28" s="36">
        <v>37253325314.113098</v>
      </c>
      <c r="E28" s="36">
        <v>4837392658.9854002</v>
      </c>
      <c r="F28" s="36">
        <v>3778401940.6750998</v>
      </c>
      <c r="G28" s="36">
        <v>3834487185.8597999</v>
      </c>
      <c r="H28" s="36">
        <v>8752622260.7504997</v>
      </c>
      <c r="I28" s="36">
        <v>2101022602.9741001</v>
      </c>
      <c r="J28" s="36">
        <v>5888617034.6173</v>
      </c>
      <c r="K28" s="36">
        <v>2348345844.1570001</v>
      </c>
      <c r="L28" s="36">
        <v>13627653108.6185</v>
      </c>
      <c r="M28" s="36">
        <v>11280081154.075001</v>
      </c>
      <c r="N28" s="36">
        <v>8462155340.71</v>
      </c>
      <c r="O28" s="36">
        <v>4254704028.4787998</v>
      </c>
      <c r="P28" s="36">
        <v>2413824602.5353999</v>
      </c>
      <c r="Q28" s="36">
        <v>748897610.55589998</v>
      </c>
      <c r="R28" s="44">
        <f t="shared" si="0"/>
        <v>0.33752658927597012</v>
      </c>
      <c r="S28" s="76">
        <v>757.85552754178184</v>
      </c>
      <c r="T28" s="77">
        <f t="shared" si="1"/>
        <v>0.33228483160133215</v>
      </c>
      <c r="U28" s="79">
        <f>B28/IPC!D40</f>
        <v>311432199.91043961</v>
      </c>
      <c r="V28" s="76">
        <v>2015</v>
      </c>
      <c r="W28" s="73">
        <f>B28/IPI!B27</f>
        <v>145636633.55001</v>
      </c>
      <c r="X28" s="76">
        <f>C28/IPI!C27</f>
        <v>1580187.4253799999</v>
      </c>
      <c r="Y28" s="76">
        <f>D28/IPI!D27</f>
        <v>48392844.254149996</v>
      </c>
      <c r="Z28" s="76">
        <f>E28/IPI!E27</f>
        <v>11078033.282229999</v>
      </c>
      <c r="AA28" s="76">
        <f>F28/IPI!F27</f>
        <v>5951947.5386899998</v>
      </c>
      <c r="AB28" s="76">
        <f>G28/IPI!G27</f>
        <v>4845296.0538800005</v>
      </c>
      <c r="AC28" s="76">
        <f>H28/IPI!H27</f>
        <v>14795317.593680002</v>
      </c>
      <c r="AD28" s="76">
        <f>I28/IPI!I27</f>
        <v>3011582.1100400002</v>
      </c>
      <c r="AE28" s="76">
        <f>J28/IPI!J27</f>
        <v>9890442.6578499991</v>
      </c>
      <c r="AF28" s="76">
        <f>K28/IPI!K27</f>
        <v>3472377.2292200001</v>
      </c>
      <c r="AG28" s="76">
        <f>L28/IPI!L27</f>
        <v>18501991.543959998</v>
      </c>
      <c r="AH28" s="76">
        <f>M28/IPI!M27</f>
        <v>8228939.40546</v>
      </c>
      <c r="AI28" s="76">
        <f>N28/IPI!N27</f>
        <v>6729856.1428399999</v>
      </c>
      <c r="AJ28" s="76">
        <f>O28/IPI!O27</f>
        <v>4036747.8295300002</v>
      </c>
      <c r="AK28" s="76">
        <f>P28/IPI!P27</f>
        <v>3478468.7620200003</v>
      </c>
      <c r="AL28" s="76">
        <f>Q28/IPI!Q27</f>
        <v>1642601.72108</v>
      </c>
    </row>
    <row r="29" spans="1:38" x14ac:dyDescent="0.2">
      <c r="A29" s="36">
        <v>2016</v>
      </c>
      <c r="B29" s="36">
        <v>154831136714.09119</v>
      </c>
      <c r="C29" s="36">
        <v>1104065872.099</v>
      </c>
      <c r="D29" s="36">
        <v>59511453235.947502</v>
      </c>
      <c r="E29" s="36">
        <v>5627397146.4345999</v>
      </c>
      <c r="F29" s="36">
        <v>5982409883.6766996</v>
      </c>
      <c r="G29" s="36">
        <v>4299766655.4538002</v>
      </c>
      <c r="H29" s="36">
        <v>11247913467.0937</v>
      </c>
      <c r="I29" s="36">
        <v>2722690913.6476002</v>
      </c>
      <c r="J29" s="36">
        <v>7496091433.4830999</v>
      </c>
      <c r="K29" s="36">
        <v>3143069754.5423002</v>
      </c>
      <c r="L29" s="36">
        <v>17253745089.5037</v>
      </c>
      <c r="M29" s="36">
        <v>15285072630.6595</v>
      </c>
      <c r="N29" s="36">
        <v>11264990089.1208</v>
      </c>
      <c r="O29" s="36">
        <v>5606135327.2620001</v>
      </c>
      <c r="P29" s="36">
        <v>3208434325.6683002</v>
      </c>
      <c r="Q29" s="36">
        <v>1077900889.4986</v>
      </c>
      <c r="R29" s="44">
        <f t="shared" si="0"/>
        <v>0.38436360088113569</v>
      </c>
      <c r="S29" s="76">
        <v>1090.4726842818995</v>
      </c>
      <c r="T29" s="77">
        <f t="shared" si="1"/>
        <v>0.34012067798684309</v>
      </c>
      <c r="U29" s="79">
        <f>B29/IPC!D41</f>
        <v>317813768.85096902</v>
      </c>
      <c r="V29" s="76">
        <v>2016</v>
      </c>
      <c r="W29" s="73">
        <f>B29/IPI!B28</f>
        <v>141985341.72</v>
      </c>
      <c r="X29" s="76">
        <f>C29/IPI!C28</f>
        <v>1431453.23</v>
      </c>
      <c r="Y29" s="76">
        <f>D29/IPI!D28</f>
        <v>48292150.689999998</v>
      </c>
      <c r="Z29" s="76">
        <f>E29/IPI!E28</f>
        <v>10351383.73</v>
      </c>
      <c r="AA29" s="76">
        <f>F29/IPI!F28</f>
        <v>5646422.2000000002</v>
      </c>
      <c r="AB29" s="76">
        <f>G29/IPI!G28</f>
        <v>4258324.95</v>
      </c>
      <c r="AC29" s="76">
        <f>H29/IPI!H28</f>
        <v>14579552.719999999</v>
      </c>
      <c r="AD29" s="76">
        <f>I29/IPI!I28</f>
        <v>2999134.2299999995</v>
      </c>
      <c r="AE29" s="76">
        <f>J29/IPI!J28</f>
        <v>8712393.9800000004</v>
      </c>
      <c r="AF29" s="76">
        <f>K29/IPI!K28</f>
        <v>3439103.2199999997</v>
      </c>
      <c r="AG29" s="76">
        <f>L29/IPI!L28</f>
        <v>18149659.259999998</v>
      </c>
      <c r="AH29" s="76">
        <f>M29/IPI!M28</f>
        <v>8539741.3399999999</v>
      </c>
      <c r="AI29" s="76">
        <f>N29/IPI!N28</f>
        <v>7057254.2300000004</v>
      </c>
      <c r="AJ29" s="76">
        <f>O29/IPI!O28</f>
        <v>4062502.69</v>
      </c>
      <c r="AK29" s="76">
        <f>P29/IPI!P28</f>
        <v>2867164.27</v>
      </c>
      <c r="AL29" s="76">
        <f>Q29/IPI!Q28</f>
        <v>1599100.98</v>
      </c>
    </row>
    <row r="30" spans="1:38" x14ac:dyDescent="0.2">
      <c r="A30" s="36">
        <v>2017</v>
      </c>
      <c r="B30" s="36">
        <v>195573789705.3338</v>
      </c>
      <c r="C30" s="36">
        <v>1220150797.6926</v>
      </c>
      <c r="D30" s="36">
        <v>71207646496.107895</v>
      </c>
      <c r="E30" s="36">
        <v>7624921096.5683002</v>
      </c>
      <c r="F30" s="36">
        <v>8501244679.0571003</v>
      </c>
      <c r="G30" s="36">
        <v>6322350618.9408998</v>
      </c>
      <c r="H30" s="36">
        <v>14164001032.5851</v>
      </c>
      <c r="I30" s="36">
        <v>3601298350.9685998</v>
      </c>
      <c r="J30" s="36">
        <v>9797641156.8528996</v>
      </c>
      <c r="K30" s="36">
        <v>4239016222.3543</v>
      </c>
      <c r="L30" s="36">
        <v>21205917976.430801</v>
      </c>
      <c r="M30" s="36">
        <v>20460460329.924</v>
      </c>
      <c r="N30" s="36">
        <v>14076155611.064501</v>
      </c>
      <c r="O30" s="36">
        <v>7432890768.5716</v>
      </c>
      <c r="P30" s="36">
        <v>4372194133.1679001</v>
      </c>
      <c r="Q30" s="36">
        <v>1347900435.0473001</v>
      </c>
      <c r="R30" s="44">
        <f t="shared" si="0"/>
        <v>0.36409606115111182</v>
      </c>
      <c r="S30" s="76">
        <v>1346.0996097615055</v>
      </c>
      <c r="T30" s="77">
        <f t="shared" si="1"/>
        <v>0.33098091906757959</v>
      </c>
      <c r="U30" s="79">
        <f>B30/IPC!D42</f>
        <v>325287493.80121434</v>
      </c>
      <c r="V30" s="76">
        <v>2017</v>
      </c>
      <c r="W30" s="73">
        <f>B30/IPI!B29</f>
        <v>145289240.32596999</v>
      </c>
      <c r="X30" s="76">
        <f>C30/IPI!C29</f>
        <v>1333400.3332799999</v>
      </c>
      <c r="Y30" s="76">
        <f>D30/IPI!D29</f>
        <v>48087966.293719992</v>
      </c>
      <c r="Z30" s="76">
        <f>E30/IPI!E29</f>
        <v>10306679.674740002</v>
      </c>
      <c r="AA30" s="76">
        <f>F30/IPI!F29</f>
        <v>5817659.7736399993</v>
      </c>
      <c r="AB30" s="76">
        <f>G30/IPI!G29</f>
        <v>5037248.1886</v>
      </c>
      <c r="AC30" s="76">
        <f>H30/IPI!H29</f>
        <v>15036271.93135</v>
      </c>
      <c r="AD30" s="76">
        <f>I30/IPI!I29</f>
        <v>3300337.9929400003</v>
      </c>
      <c r="AE30" s="76">
        <f>J30/IPI!J29</f>
        <v>9104519.4004100002</v>
      </c>
      <c r="AF30" s="76">
        <f>K30/IPI!K29</f>
        <v>3768268.1794899995</v>
      </c>
      <c r="AG30" s="76">
        <f>L30/IPI!L29</f>
        <v>18796674.795669999</v>
      </c>
      <c r="AH30" s="76">
        <f>M30/IPI!M29</f>
        <v>8763218.4488199987</v>
      </c>
      <c r="AI30" s="76">
        <f>N30/IPI!N29</f>
        <v>6900077.5298899999</v>
      </c>
      <c r="AJ30" s="76">
        <f>O30/IPI!O29</f>
        <v>4316942.1339499997</v>
      </c>
      <c r="AK30" s="76">
        <f>P30/IPI!P29</f>
        <v>3134595.3551800004</v>
      </c>
      <c r="AL30" s="76">
        <f>Q30/IPI!Q29</f>
        <v>1585380.2942899999</v>
      </c>
    </row>
    <row r="31" spans="1:38" x14ac:dyDescent="0.2">
      <c r="A31" s="36">
        <v>2018</v>
      </c>
      <c r="B31" s="36">
        <v>341148197969.28229</v>
      </c>
      <c r="C31" s="36">
        <v>1886235291.6624999</v>
      </c>
      <c r="D31" s="36">
        <v>162545940696.267</v>
      </c>
      <c r="E31" s="36">
        <v>12581088480.040001</v>
      </c>
      <c r="F31" s="36">
        <v>15582671189.0683</v>
      </c>
      <c r="G31" s="36">
        <v>9878426345.5415001</v>
      </c>
      <c r="H31" s="36">
        <v>20386997232.7869</v>
      </c>
      <c r="I31" s="36">
        <v>5050270925.4780998</v>
      </c>
      <c r="J31" s="36">
        <v>14280623965.7862</v>
      </c>
      <c r="K31" s="36">
        <v>5946977300.3445997</v>
      </c>
      <c r="L31" s="36">
        <v>28598663455.949501</v>
      </c>
      <c r="M31" s="36">
        <v>26913012277.312099</v>
      </c>
      <c r="N31" s="36">
        <v>18974577826.3125</v>
      </c>
      <c r="O31" s="36">
        <v>11240153950.8076</v>
      </c>
      <c r="P31" s="36">
        <v>5811503719.3442001</v>
      </c>
      <c r="Q31" s="36">
        <v>1471055312.5813</v>
      </c>
      <c r="R31" s="44">
        <f t="shared" si="0"/>
        <v>0.47646724111057148</v>
      </c>
      <c r="S31" s="76">
        <v>2201.2475486114404</v>
      </c>
      <c r="T31" s="77">
        <f t="shared" si="1"/>
        <v>0.3513341964050824</v>
      </c>
      <c r="U31" s="79">
        <f>B31/IPC!D43</f>
        <v>424628739.20309627</v>
      </c>
      <c r="V31" s="76">
        <v>2018</v>
      </c>
      <c r="W31" s="73">
        <f>B31/IPI!B30</f>
        <v>154979478.87982002</v>
      </c>
      <c r="X31" s="76">
        <f>C31/IPI!C30</f>
        <v>1334219.7057500002</v>
      </c>
      <c r="Y31" s="76">
        <f>D31/IPI!D30</f>
        <v>54449590.671520002</v>
      </c>
      <c r="Z31" s="76">
        <f>E31/IPI!E30</f>
        <v>9912696.9781999998</v>
      </c>
      <c r="AA31" s="76">
        <f>F31/IPI!F30</f>
        <v>6854346.6322000008</v>
      </c>
      <c r="AB31" s="76">
        <f>G31/IPI!G30</f>
        <v>5023602.1518400004</v>
      </c>
      <c r="AC31" s="76">
        <f>H31/IPI!H30</f>
        <v>17837293.0484</v>
      </c>
      <c r="AD31" s="76">
        <f>I31/IPI!I30</f>
        <v>3345323.6112699993</v>
      </c>
      <c r="AE31" s="76">
        <f>J31/IPI!J30</f>
        <v>7614970.1472399998</v>
      </c>
      <c r="AF31" s="76">
        <f>K31/IPI!K30</f>
        <v>4247475.73092</v>
      </c>
      <c r="AG31" s="76">
        <f>L31/IPI!L30</f>
        <v>18905757.161140002</v>
      </c>
      <c r="AH31" s="76">
        <f>M31/IPI!M30</f>
        <v>8742441.2799900007</v>
      </c>
      <c r="AI31" s="76">
        <f>N31/IPI!N30</f>
        <v>7275131.9763599997</v>
      </c>
      <c r="AJ31" s="76">
        <f>O31/IPI!O30</f>
        <v>4867701.98661</v>
      </c>
      <c r="AK31" s="76">
        <f>P31/IPI!P30</f>
        <v>3184928.0765399998</v>
      </c>
      <c r="AL31" s="76">
        <f>Q31/IPI!Q30</f>
        <v>1383999.7218399998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workbookViewId="0">
      <selection activeCell="A3" sqref="A3:XFD3"/>
    </sheetView>
  </sheetViews>
  <sheetFormatPr baseColWidth="10" defaultRowHeight="12.75" x14ac:dyDescent="0.2"/>
  <cols>
    <col min="1" max="5" width="13" style="64" customWidth="1"/>
    <col min="6" max="6" width="15" style="64" customWidth="1"/>
    <col min="7" max="7" width="14.7109375" style="64" bestFit="1" customWidth="1"/>
    <col min="8" max="8" width="14.7109375" style="64" customWidth="1"/>
    <col min="9" max="9" width="14.7109375" style="64" bestFit="1" customWidth="1"/>
    <col min="10" max="10" width="16.42578125" style="64" customWidth="1"/>
    <col min="11" max="17" width="14.7109375" style="64" bestFit="1" customWidth="1"/>
    <col min="18" max="19" width="10.85546875" style="57"/>
  </cols>
  <sheetData>
    <row r="1" spans="1:19" s="3" customFormat="1" x14ac:dyDescent="0.2">
      <c r="A1" s="16" t="s">
        <v>163</v>
      </c>
      <c r="B1" s="16"/>
      <c r="C1" s="16"/>
      <c r="D1" s="16"/>
      <c r="E1" s="16"/>
      <c r="F1" s="46"/>
      <c r="G1" s="46"/>
      <c r="H1" s="46"/>
      <c r="I1" s="46"/>
      <c r="J1" s="46"/>
      <c r="K1" s="46"/>
      <c r="L1" s="46"/>
      <c r="M1" s="46"/>
      <c r="N1" s="46"/>
      <c r="O1" s="46"/>
      <c r="P1" s="46"/>
      <c r="Q1" s="46"/>
      <c r="R1" s="56"/>
      <c r="S1" s="56"/>
    </row>
    <row r="2" spans="1:19" s="3" customFormat="1" x14ac:dyDescent="0.2">
      <c r="A2" s="147" t="s">
        <v>735</v>
      </c>
      <c r="B2" s="46"/>
      <c r="C2" s="46"/>
      <c r="D2" s="46"/>
      <c r="E2" s="46"/>
      <c r="F2" s="46"/>
      <c r="G2" s="46"/>
      <c r="H2" s="46"/>
      <c r="I2" s="46"/>
      <c r="J2" s="46"/>
      <c r="K2" s="46"/>
      <c r="L2" s="46"/>
      <c r="M2" s="46"/>
      <c r="N2" s="46"/>
      <c r="O2" s="46"/>
      <c r="P2" s="46"/>
      <c r="Q2" s="46"/>
      <c r="R2" s="56"/>
      <c r="S2" s="56"/>
    </row>
    <row r="3" spans="1:19" s="3" customFormat="1" x14ac:dyDescent="0.2">
      <c r="A3" s="147"/>
      <c r="B3" s="46"/>
      <c r="C3" s="46"/>
      <c r="D3" s="46"/>
      <c r="E3" s="46"/>
      <c r="F3" s="46"/>
      <c r="G3" s="46"/>
      <c r="H3" s="46"/>
      <c r="I3" s="46"/>
      <c r="J3" s="46"/>
      <c r="K3" s="46"/>
      <c r="L3" s="46"/>
      <c r="M3" s="46"/>
      <c r="N3" s="46"/>
      <c r="O3" s="46"/>
      <c r="P3" s="46"/>
      <c r="Q3" s="46"/>
      <c r="R3" s="103"/>
      <c r="S3" s="103"/>
    </row>
    <row r="4" spans="1:19" s="3" customFormat="1" x14ac:dyDescent="0.2">
      <c r="A4" s="65" t="s">
        <v>164</v>
      </c>
      <c r="B4" s="65" t="s">
        <v>177</v>
      </c>
      <c r="C4" s="65" t="s">
        <v>178</v>
      </c>
      <c r="D4" s="65" t="s">
        <v>233</v>
      </c>
      <c r="E4" s="65"/>
      <c r="F4" s="65" t="s">
        <v>165</v>
      </c>
      <c r="G4" s="65" t="s">
        <v>166</v>
      </c>
      <c r="H4" s="65" t="s">
        <v>167</v>
      </c>
      <c r="I4" s="65" t="s">
        <v>168</v>
      </c>
      <c r="J4" s="65" t="s">
        <v>169</v>
      </c>
      <c r="K4" s="65" t="s">
        <v>170</v>
      </c>
      <c r="L4" s="65" t="s">
        <v>171</v>
      </c>
      <c r="M4" s="65" t="s">
        <v>172</v>
      </c>
      <c r="N4" s="65" t="s">
        <v>173</v>
      </c>
      <c r="O4" s="65" t="s">
        <v>174</v>
      </c>
      <c r="P4" s="65" t="s">
        <v>175</v>
      </c>
      <c r="Q4" s="65" t="s">
        <v>176</v>
      </c>
      <c r="R4" s="56"/>
      <c r="S4" s="56"/>
    </row>
    <row r="5" spans="1:19" x14ac:dyDescent="0.2">
      <c r="A5" s="24">
        <v>1980</v>
      </c>
      <c r="B5" s="25">
        <f>AVERAGE(F5:Q5)</f>
        <v>100.36093749999999</v>
      </c>
      <c r="C5" s="25">
        <f>B5/B$43</f>
        <v>5.0666789726063095E-10</v>
      </c>
      <c r="D5" s="25">
        <f t="shared" ref="D5:D34" si="0">B5/B$35*100</f>
        <v>4.0705874134599626E-7</v>
      </c>
      <c r="E5" s="25">
        <f t="shared" ref="E5:E34" si="1">D5/$D$35</f>
        <v>4.0705874134599629E-9</v>
      </c>
      <c r="F5" s="25">
        <v>74.936120000000003</v>
      </c>
      <c r="G5" s="25">
        <v>77.841419999999999</v>
      </c>
      <c r="H5" s="25">
        <v>82.68938</v>
      </c>
      <c r="I5" s="25">
        <v>87.272409999999994</v>
      </c>
      <c r="J5" s="25">
        <v>93.519570000000002</v>
      </c>
      <c r="K5" s="25">
        <v>98.182199999999995</v>
      </c>
      <c r="L5" s="25">
        <v>102.75037</v>
      </c>
      <c r="M5" s="25">
        <v>107.63797</v>
      </c>
      <c r="N5" s="25">
        <v>111.71095</v>
      </c>
      <c r="O5" s="25">
        <v>118.04868</v>
      </c>
      <c r="P5" s="25">
        <v>123.92559</v>
      </c>
      <c r="Q5" s="25">
        <v>125.81659000000001</v>
      </c>
    </row>
    <row r="6" spans="1:19" x14ac:dyDescent="0.2">
      <c r="A6" s="24">
        <v>1981</v>
      </c>
      <c r="B6" s="25">
        <f t="shared" ref="B6:B45" si="2">AVERAGE(F6:Q6)</f>
        <v>208.01708833333331</v>
      </c>
      <c r="C6" s="25">
        <f t="shared" ref="C6:C45" si="3">B6/B$43</f>
        <v>1.0501653667805654E-9</v>
      </c>
      <c r="D6" s="25">
        <f t="shared" si="0"/>
        <v>8.4370648844751556E-7</v>
      </c>
      <c r="E6" s="25">
        <f t="shared" si="1"/>
        <v>8.4370648844751555E-9</v>
      </c>
      <c r="F6" s="25">
        <v>133.36163999999999</v>
      </c>
      <c r="G6" s="25">
        <v>139.33754999999999</v>
      </c>
      <c r="H6" s="25">
        <v>144.94415000000001</v>
      </c>
      <c r="I6" s="25">
        <v>157.29615000000001</v>
      </c>
      <c r="J6" s="25">
        <v>171.32651000000001</v>
      </c>
      <c r="K6" s="25">
        <v>196.80011999999999</v>
      </c>
      <c r="L6" s="25">
        <v>212.08641</v>
      </c>
      <c r="M6" s="25">
        <v>233.47783000000001</v>
      </c>
      <c r="N6" s="25">
        <v>250.31021000000001</v>
      </c>
      <c r="O6" s="25">
        <v>267.35656999999998</v>
      </c>
      <c r="P6" s="25">
        <v>285.91789</v>
      </c>
      <c r="Q6" s="25">
        <v>303.99002999999999</v>
      </c>
    </row>
    <row r="7" spans="1:19" x14ac:dyDescent="0.2">
      <c r="A7" s="24">
        <v>1982</v>
      </c>
      <c r="B7" s="25">
        <f t="shared" si="2"/>
        <v>565.73333333333323</v>
      </c>
      <c r="C7" s="25">
        <f t="shared" si="3"/>
        <v>2.8560805184810832E-9</v>
      </c>
      <c r="D7" s="25">
        <f t="shared" si="0"/>
        <v>2.2945849684210212E-6</v>
      </c>
      <c r="E7" s="25">
        <f t="shared" si="1"/>
        <v>2.2945849684210213E-8</v>
      </c>
      <c r="F7" s="25">
        <v>329.8</v>
      </c>
      <c r="G7" s="25">
        <v>350.5</v>
      </c>
      <c r="H7" s="25">
        <v>385.6</v>
      </c>
      <c r="I7" s="25">
        <v>407.6</v>
      </c>
      <c r="J7" s="25">
        <v>425.1</v>
      </c>
      <c r="K7" s="25">
        <v>467.3</v>
      </c>
      <c r="L7" s="25">
        <v>540.79999999999995</v>
      </c>
      <c r="M7" s="25">
        <v>616.79999999999995</v>
      </c>
      <c r="N7" s="25">
        <v>705.9</v>
      </c>
      <c r="O7" s="25">
        <v>779.2</v>
      </c>
      <c r="P7" s="25">
        <v>852.8</v>
      </c>
      <c r="Q7" s="25">
        <v>927.4</v>
      </c>
    </row>
    <row r="8" spans="1:19" x14ac:dyDescent="0.2">
      <c r="A8" s="24">
        <v>1983</v>
      </c>
      <c r="B8" s="25">
        <f t="shared" si="2"/>
        <v>2613.4166666666665</v>
      </c>
      <c r="C8" s="25">
        <f t="shared" si="3"/>
        <v>1.3193722180663042E-8</v>
      </c>
      <c r="D8" s="25">
        <f t="shared" si="0"/>
        <v>1.0599882040220903E-5</v>
      </c>
      <c r="E8" s="25">
        <f t="shared" si="1"/>
        <v>1.0599882040220903E-7</v>
      </c>
      <c r="F8" s="25">
        <v>1068.4000000000001</v>
      </c>
      <c r="G8" s="25">
        <v>1203.9000000000001</v>
      </c>
      <c r="H8" s="25">
        <v>1388.2</v>
      </c>
      <c r="I8" s="25">
        <v>1571.2</v>
      </c>
      <c r="J8" s="25">
        <v>1730.2</v>
      </c>
      <c r="K8" s="25">
        <v>2014.1</v>
      </c>
      <c r="L8" s="25">
        <v>2315</v>
      </c>
      <c r="M8" s="25">
        <v>2751.5</v>
      </c>
      <c r="N8" s="25">
        <v>3377.3</v>
      </c>
      <c r="O8" s="25">
        <v>3995.4</v>
      </c>
      <c r="P8" s="25">
        <v>4666.2</v>
      </c>
      <c r="Q8" s="25">
        <v>5279.6</v>
      </c>
    </row>
    <row r="9" spans="1:19" x14ac:dyDescent="0.2">
      <c r="A9" s="24">
        <v>1984</v>
      </c>
      <c r="B9" s="25">
        <f t="shared" si="2"/>
        <v>19586.441666666669</v>
      </c>
      <c r="C9" s="25">
        <f t="shared" si="3"/>
        <v>9.8881312403722906E-8</v>
      </c>
      <c r="D9" s="25">
        <f t="shared" si="0"/>
        <v>7.9441588439527208E-5</v>
      </c>
      <c r="E9" s="25">
        <f t="shared" si="1"/>
        <v>7.9441588439527204E-7</v>
      </c>
      <c r="F9" s="25">
        <v>5919</v>
      </c>
      <c r="G9" s="25">
        <v>6846.8</v>
      </c>
      <c r="H9" s="25">
        <v>8216.7999999999993</v>
      </c>
      <c r="I9" s="25">
        <v>10429.9</v>
      </c>
      <c r="J9" s="25">
        <v>12394.8</v>
      </c>
      <c r="K9" s="25">
        <v>14820.4</v>
      </c>
      <c r="L9" s="25">
        <v>18031.3</v>
      </c>
      <c r="M9" s="25">
        <v>21128.2</v>
      </c>
      <c r="N9" s="25">
        <v>26737.3</v>
      </c>
      <c r="O9" s="25">
        <v>31631.1</v>
      </c>
      <c r="P9" s="25">
        <v>36981.599999999999</v>
      </c>
      <c r="Q9" s="25">
        <v>41900.1</v>
      </c>
    </row>
    <row r="10" spans="1:19" x14ac:dyDescent="0.2">
      <c r="A10" s="24">
        <v>1985</v>
      </c>
      <c r="B10" s="25">
        <f t="shared" si="2"/>
        <v>145876.59166666665</v>
      </c>
      <c r="C10" s="25">
        <f t="shared" si="3"/>
        <v>7.3645172913313672E-7</v>
      </c>
      <c r="D10" s="25">
        <f t="shared" si="0"/>
        <v>5.9166786675022014E-4</v>
      </c>
      <c r="E10" s="25">
        <f t="shared" si="1"/>
        <v>5.916678667502201E-6</v>
      </c>
      <c r="F10" s="25">
        <v>53116.1</v>
      </c>
      <c r="G10" s="25">
        <v>65887.600000000006</v>
      </c>
      <c r="H10" s="25">
        <v>86158.2</v>
      </c>
      <c r="I10" s="25">
        <v>114405.7</v>
      </c>
      <c r="J10" s="25">
        <v>145697.5</v>
      </c>
      <c r="K10" s="25">
        <v>179067.3</v>
      </c>
      <c r="L10" s="25">
        <v>177015.3</v>
      </c>
      <c r="M10" s="25">
        <v>180131.9</v>
      </c>
      <c r="N10" s="25">
        <v>182104.4</v>
      </c>
      <c r="O10" s="25">
        <v>185889.9</v>
      </c>
      <c r="P10" s="25">
        <v>187708</v>
      </c>
      <c r="Q10" s="25">
        <v>193337.2</v>
      </c>
    </row>
    <row r="11" spans="1:19" x14ac:dyDescent="0.2">
      <c r="A11" s="24">
        <v>1986</v>
      </c>
      <c r="B11" s="25">
        <f t="shared" si="2"/>
        <v>264343.44166666665</v>
      </c>
      <c r="C11" s="25">
        <f t="shared" si="3"/>
        <v>1.3345265506700578E-6</v>
      </c>
      <c r="D11" s="25">
        <f t="shared" si="0"/>
        <v>1.0721632472584478E-3</v>
      </c>
      <c r="E11" s="25">
        <f t="shared" si="1"/>
        <v>1.0721632472584477E-5</v>
      </c>
      <c r="F11" s="25">
        <v>201169.7</v>
      </c>
      <c r="G11" s="25">
        <v>209156.1</v>
      </c>
      <c r="H11" s="25">
        <v>220610.9</v>
      </c>
      <c r="I11" s="25">
        <v>227293.4</v>
      </c>
      <c r="J11" s="25">
        <v>238595.6</v>
      </c>
      <c r="K11" s="25">
        <v>245716.4</v>
      </c>
      <c r="L11" s="25">
        <v>257742.2</v>
      </c>
      <c r="M11" s="25">
        <v>277363.7</v>
      </c>
      <c r="N11" s="25">
        <v>295162.7</v>
      </c>
      <c r="O11" s="25">
        <v>314348.79999999999</v>
      </c>
      <c r="P11" s="25">
        <v>335718.9</v>
      </c>
      <c r="Q11" s="25">
        <v>349242.9</v>
      </c>
    </row>
    <row r="12" spans="1:19" x14ac:dyDescent="0.2">
      <c r="A12" s="24">
        <v>1987</v>
      </c>
      <c r="B12" s="25">
        <f t="shared" si="2"/>
        <v>585833.77500000002</v>
      </c>
      <c r="C12" s="25">
        <f t="shared" si="3"/>
        <v>2.9575567378842748E-6</v>
      </c>
      <c r="D12" s="25">
        <f t="shared" si="0"/>
        <v>2.3761113141203328E-3</v>
      </c>
      <c r="E12" s="25">
        <f t="shared" si="1"/>
        <v>2.3761113141203327E-5</v>
      </c>
      <c r="F12" s="25">
        <v>371100.5</v>
      </c>
      <c r="G12" s="25">
        <v>389186.7</v>
      </c>
      <c r="H12" s="25">
        <v>417438.7</v>
      </c>
      <c r="I12" s="25">
        <v>431544.1</v>
      </c>
      <c r="J12" s="25">
        <v>447871.2</v>
      </c>
      <c r="K12" s="25">
        <v>478788.1</v>
      </c>
      <c r="L12" s="25">
        <v>529749.69999999995</v>
      </c>
      <c r="M12" s="25">
        <v>588813.4</v>
      </c>
      <c r="N12" s="25">
        <v>680813.2</v>
      </c>
      <c r="O12" s="25">
        <v>822945.8</v>
      </c>
      <c r="P12" s="25">
        <v>914854.9</v>
      </c>
      <c r="Q12" s="25">
        <v>956899</v>
      </c>
    </row>
    <row r="13" spans="1:19" x14ac:dyDescent="0.2">
      <c r="A13" s="24">
        <v>1988</v>
      </c>
      <c r="B13" s="25">
        <f t="shared" si="2"/>
        <v>2749050.0166666671</v>
      </c>
      <c r="C13" s="25">
        <f t="shared" si="3"/>
        <v>1.3878461342679294E-5</v>
      </c>
      <c r="D13" s="25">
        <f t="shared" si="0"/>
        <v>1.115000385166314E-2</v>
      </c>
      <c r="E13" s="25">
        <f t="shared" si="1"/>
        <v>1.115000385166314E-4</v>
      </c>
      <c r="F13" s="25">
        <v>1052942</v>
      </c>
      <c r="G13" s="25">
        <v>1202064.2</v>
      </c>
      <c r="H13" s="25">
        <v>1428321.3</v>
      </c>
      <c r="I13" s="25">
        <v>1633448.9</v>
      </c>
      <c r="J13" s="25">
        <v>1924462.5</v>
      </c>
      <c r="K13" s="25">
        <v>2294124.4</v>
      </c>
      <c r="L13" s="25">
        <v>2807118.7</v>
      </c>
      <c r="M13" s="25">
        <v>3523788.4</v>
      </c>
      <c r="N13" s="25">
        <v>3894638.2</v>
      </c>
      <c r="O13" s="25">
        <v>4242871.9000000004</v>
      </c>
      <c r="P13" s="25">
        <v>4382526.8</v>
      </c>
      <c r="Q13" s="25">
        <v>4602292.9000000004</v>
      </c>
    </row>
    <row r="14" spans="1:19" x14ac:dyDescent="0.2">
      <c r="A14" s="24">
        <v>1989</v>
      </c>
      <c r="B14" s="25">
        <f t="shared" si="2"/>
        <v>99941987.024999991</v>
      </c>
      <c r="C14" s="25">
        <f t="shared" si="3"/>
        <v>5.0455284371975911E-4</v>
      </c>
      <c r="D14" s="25">
        <f t="shared" si="0"/>
        <v>0.40535950001477805</v>
      </c>
      <c r="E14" s="25">
        <f t="shared" si="1"/>
        <v>4.0535950001477803E-3</v>
      </c>
      <c r="F14" s="25">
        <v>5036562.3</v>
      </c>
      <c r="G14" s="25">
        <v>5711787.0999999996</v>
      </c>
      <c r="H14" s="25">
        <v>7064351.0999999996</v>
      </c>
      <c r="I14" s="25">
        <v>10166738.9</v>
      </c>
      <c r="J14" s="25">
        <v>20964675.199999999</v>
      </c>
      <c r="K14" s="25">
        <v>44566337.399999999</v>
      </c>
      <c r="L14" s="25">
        <v>130979075.59999999</v>
      </c>
      <c r="M14" s="25">
        <v>163295200.30000001</v>
      </c>
      <c r="N14" s="25">
        <v>170729502.59999999</v>
      </c>
      <c r="O14" s="25">
        <v>178305308.80000001</v>
      </c>
      <c r="P14" s="25">
        <v>188578664.09999999</v>
      </c>
      <c r="Q14" s="25">
        <v>273905640.89999998</v>
      </c>
    </row>
    <row r="15" spans="1:19" x14ac:dyDescent="0.2">
      <c r="A15" s="24">
        <v>1990</v>
      </c>
      <c r="B15" s="25">
        <f t="shared" si="2"/>
        <v>1921694673.2041671</v>
      </c>
      <c r="C15" s="25">
        <f t="shared" si="3"/>
        <v>9.701593304160901E-3</v>
      </c>
      <c r="D15" s="25">
        <f t="shared" si="0"/>
        <v>7.7942936207206506</v>
      </c>
      <c r="E15" s="25">
        <f t="shared" si="1"/>
        <v>7.7942936207206506E-2</v>
      </c>
      <c r="F15" s="25">
        <v>466003956.66000003</v>
      </c>
      <c r="G15" s="25">
        <v>819626015.83000004</v>
      </c>
      <c r="H15" s="25">
        <v>1513832803.52</v>
      </c>
      <c r="I15" s="25">
        <v>1520435259.71</v>
      </c>
      <c r="J15" s="25">
        <v>1635760595.1500001</v>
      </c>
      <c r="K15" s="25">
        <v>1827117221.45</v>
      </c>
      <c r="L15" s="25">
        <v>1996045680.1300001</v>
      </c>
      <c r="M15" s="25">
        <v>2271738149.0900002</v>
      </c>
      <c r="N15" s="25">
        <v>2563228883.5300002</v>
      </c>
      <c r="O15" s="25">
        <v>2662115094.4099998</v>
      </c>
      <c r="P15" s="25">
        <v>2831106053.4000001</v>
      </c>
      <c r="Q15" s="25">
        <v>2953326365.5700002</v>
      </c>
    </row>
    <row r="16" spans="1:19" x14ac:dyDescent="0.2">
      <c r="A16" s="24">
        <v>1991</v>
      </c>
      <c r="B16" s="25">
        <f t="shared" si="2"/>
        <v>4770232513.5766668</v>
      </c>
      <c r="C16" s="25">
        <f t="shared" si="3"/>
        <v>2.4082314666482505E-2</v>
      </c>
      <c r="D16" s="25">
        <f t="shared" si="0"/>
        <v>19.347814909603311</v>
      </c>
      <c r="E16" s="25">
        <f t="shared" si="1"/>
        <v>0.19347814909603311</v>
      </c>
      <c r="F16" s="25">
        <v>3212270958.8899999</v>
      </c>
      <c r="G16" s="25">
        <v>4196702702.1100001</v>
      </c>
      <c r="H16" s="25">
        <v>4438139667.8599997</v>
      </c>
      <c r="I16" s="25">
        <v>4595799331.8400002</v>
      </c>
      <c r="J16" s="25">
        <v>4791769005.3599997</v>
      </c>
      <c r="K16" s="25">
        <v>4906239593.9700003</v>
      </c>
      <c r="L16" s="25">
        <v>5034680011.2200003</v>
      </c>
      <c r="M16" s="25">
        <v>5094680171.3299999</v>
      </c>
      <c r="N16" s="25">
        <v>5202325655.6099997</v>
      </c>
      <c r="O16" s="25">
        <v>5219210054.8000002</v>
      </c>
      <c r="P16" s="25">
        <v>5257750823.0299997</v>
      </c>
      <c r="Q16" s="25">
        <v>5293222186.8999996</v>
      </c>
    </row>
    <row r="17" spans="1:17" x14ac:dyDescent="0.2">
      <c r="A17" s="24">
        <v>1992</v>
      </c>
      <c r="B17" s="25">
        <f t="shared" si="2"/>
        <v>5626207387.1199999</v>
      </c>
      <c r="C17" s="25">
        <f t="shared" si="3"/>
        <v>2.8403667177623954E-2</v>
      </c>
      <c r="D17" s="25">
        <f t="shared" si="0"/>
        <v>22.819604465657903</v>
      </c>
      <c r="E17" s="25">
        <f t="shared" si="1"/>
        <v>0.22819604465657903</v>
      </c>
      <c r="F17" s="25">
        <v>5392923105.4899998</v>
      </c>
      <c r="G17" s="25">
        <v>5445776698.9899998</v>
      </c>
      <c r="H17" s="25">
        <v>5532264418.3800001</v>
      </c>
      <c r="I17" s="25">
        <v>5665193783.3999996</v>
      </c>
      <c r="J17" s="25">
        <v>5697604409.1999998</v>
      </c>
      <c r="K17" s="25">
        <v>5707005951.5799999</v>
      </c>
      <c r="L17" s="25">
        <v>5581534142.6499996</v>
      </c>
      <c r="M17" s="25">
        <v>5611197006.5500002</v>
      </c>
      <c r="N17" s="25">
        <v>5666372877.6400003</v>
      </c>
      <c r="O17" s="25">
        <v>5667712684.5100002</v>
      </c>
      <c r="P17" s="25">
        <v>5772751265.4200001</v>
      </c>
      <c r="Q17" s="25">
        <v>5774152301.6300001</v>
      </c>
    </row>
    <row r="18" spans="1:17" x14ac:dyDescent="0.2">
      <c r="A18" s="24">
        <v>1993</v>
      </c>
      <c r="B18" s="25">
        <f t="shared" si="2"/>
        <v>5929914122.3325005</v>
      </c>
      <c r="C18" s="25">
        <f t="shared" si="3"/>
        <v>2.9936917630909218E-2</v>
      </c>
      <c r="D18" s="25">
        <f t="shared" si="0"/>
        <v>24.051423183711449</v>
      </c>
      <c r="E18" s="25">
        <f t="shared" si="1"/>
        <v>0.24051423183711448</v>
      </c>
      <c r="F18" s="25">
        <v>5766531322.1000004</v>
      </c>
      <c r="G18" s="25">
        <v>5768864704.1199999</v>
      </c>
      <c r="H18" s="25">
        <v>5801831410.6800003</v>
      </c>
      <c r="I18" s="25">
        <v>5841225271.7799997</v>
      </c>
      <c r="J18" s="25">
        <v>5896411804.6800003</v>
      </c>
      <c r="K18" s="25">
        <v>5957399651.6899996</v>
      </c>
      <c r="L18" s="25">
        <v>5978321202.9399996</v>
      </c>
      <c r="M18" s="25">
        <v>5993399334.6999998</v>
      </c>
      <c r="N18" s="25">
        <v>6029669733.0500002</v>
      </c>
      <c r="O18" s="25">
        <v>6040414028.46</v>
      </c>
      <c r="P18" s="25">
        <v>6041690835.4899998</v>
      </c>
      <c r="Q18" s="25">
        <v>6043210168.3000002</v>
      </c>
    </row>
    <row r="19" spans="1:17" x14ac:dyDescent="0.2">
      <c r="A19" s="24">
        <v>1994</v>
      </c>
      <c r="B19" s="25">
        <f t="shared" si="2"/>
        <v>5982100154.293334</v>
      </c>
      <c r="C19" s="25">
        <f t="shared" si="3"/>
        <v>3.0200376579566125E-2</v>
      </c>
      <c r="D19" s="25">
        <f t="shared" si="0"/>
        <v>24.263087014430639</v>
      </c>
      <c r="E19" s="25">
        <f t="shared" si="1"/>
        <v>0.2426308701443064</v>
      </c>
      <c r="F19" s="25">
        <v>6026884645.8000002</v>
      </c>
      <c r="G19" s="25">
        <v>5979500194.3999996</v>
      </c>
      <c r="H19" s="25">
        <v>5964268225.71</v>
      </c>
      <c r="I19" s="25">
        <v>5954816317.6999998</v>
      </c>
      <c r="J19" s="25">
        <v>5956542220.1000004</v>
      </c>
      <c r="K19" s="25">
        <v>5949124952.1000004</v>
      </c>
      <c r="L19" s="25">
        <v>5957168779.3199997</v>
      </c>
      <c r="M19" s="25">
        <v>5961214779.5</v>
      </c>
      <c r="N19" s="25">
        <v>5961697731.4700003</v>
      </c>
      <c r="O19" s="25">
        <v>5986879130.8900003</v>
      </c>
      <c r="P19" s="25">
        <v>6024985487.3199997</v>
      </c>
      <c r="Q19" s="25">
        <v>6062119387.21</v>
      </c>
    </row>
    <row r="20" spans="1:17" x14ac:dyDescent="0.2">
      <c r="A20" s="24">
        <v>1995</v>
      </c>
      <c r="B20" s="25">
        <f t="shared" si="2"/>
        <v>6256226652.4800005</v>
      </c>
      <c r="C20" s="25">
        <f t="shared" si="3"/>
        <v>3.1584292472337239E-2</v>
      </c>
      <c r="D20" s="25">
        <f t="shared" si="0"/>
        <v>25.374929829982751</v>
      </c>
      <c r="E20" s="25">
        <f t="shared" si="1"/>
        <v>0.25374929829982751</v>
      </c>
      <c r="F20" s="25">
        <v>6099556241.0799999</v>
      </c>
      <c r="G20" s="25">
        <v>6127638844.3400002</v>
      </c>
      <c r="H20" s="25">
        <v>6132803762.4799995</v>
      </c>
      <c r="I20" s="25">
        <v>6191879180.46</v>
      </c>
      <c r="J20" s="25">
        <v>6236541987.9799995</v>
      </c>
      <c r="K20" s="25">
        <v>6288414150.0200005</v>
      </c>
      <c r="L20" s="25">
        <v>6300662115.3400002</v>
      </c>
      <c r="M20" s="25">
        <v>6330702321.3999996</v>
      </c>
      <c r="N20" s="25">
        <v>6339778784.6099997</v>
      </c>
      <c r="O20" s="25">
        <v>6340784228.9499998</v>
      </c>
      <c r="P20" s="25">
        <v>6335989908.1400003</v>
      </c>
      <c r="Q20" s="25">
        <v>6349968304.96</v>
      </c>
    </row>
    <row r="21" spans="1:17" x14ac:dyDescent="0.2">
      <c r="A21" s="24">
        <v>1996</v>
      </c>
      <c r="B21" s="25">
        <f t="shared" si="2"/>
        <v>6283896224.5699997</v>
      </c>
      <c r="C21" s="25">
        <f t="shared" si="3"/>
        <v>3.1723981122704234E-2</v>
      </c>
      <c r="D21" s="25">
        <f t="shared" si="0"/>
        <v>25.487156174904424</v>
      </c>
      <c r="E21" s="25">
        <f t="shared" si="1"/>
        <v>0.25487156174904424</v>
      </c>
      <c r="F21" s="25">
        <v>6340797344.3500004</v>
      </c>
      <c r="G21" s="25">
        <v>6305697047.3199997</v>
      </c>
      <c r="H21" s="25">
        <v>6259013212.4099998</v>
      </c>
      <c r="I21" s="25">
        <v>6263010903.1700001</v>
      </c>
      <c r="J21" s="25">
        <v>6253315539.3100004</v>
      </c>
      <c r="K21" s="25">
        <v>6257240087.8699999</v>
      </c>
      <c r="L21" s="25">
        <v>6252478754.2700005</v>
      </c>
      <c r="M21" s="25">
        <v>6308170370.21</v>
      </c>
      <c r="N21" s="25">
        <v>6321603776.4700003</v>
      </c>
      <c r="O21" s="25">
        <v>6328488671.6400003</v>
      </c>
      <c r="P21" s="25">
        <v>6279630006.2700005</v>
      </c>
      <c r="Q21" s="25">
        <v>6237308981.5500002</v>
      </c>
    </row>
    <row r="22" spans="1:17" x14ac:dyDescent="0.2">
      <c r="A22" s="24">
        <v>1997</v>
      </c>
      <c r="B22" s="25">
        <f t="shared" si="2"/>
        <v>6139855281.4316664</v>
      </c>
      <c r="C22" s="25">
        <f t="shared" si="3"/>
        <v>3.0996796586595873E-2</v>
      </c>
      <c r="D22" s="25">
        <f t="shared" si="0"/>
        <v>24.902933603087774</v>
      </c>
      <c r="E22" s="25">
        <f t="shared" si="1"/>
        <v>0.24902933603087773</v>
      </c>
      <c r="F22" s="25">
        <v>6203646049</v>
      </c>
      <c r="G22" s="25">
        <v>6188464854.7700005</v>
      </c>
      <c r="H22" s="25">
        <v>6185716618.6899996</v>
      </c>
      <c r="I22" s="25">
        <v>6195090138.1300001</v>
      </c>
      <c r="J22" s="25">
        <v>6195851281.1099997</v>
      </c>
      <c r="K22" s="25">
        <v>6187054280.4099998</v>
      </c>
      <c r="L22" s="25">
        <v>6138073531.6099997</v>
      </c>
      <c r="M22" s="25">
        <v>6103670129.9499998</v>
      </c>
      <c r="N22" s="25">
        <v>6104807891.4399996</v>
      </c>
      <c r="O22" s="25">
        <v>6088348645.6000004</v>
      </c>
      <c r="P22" s="25">
        <v>6083326273.9200001</v>
      </c>
      <c r="Q22" s="25">
        <v>6004213682.5500002</v>
      </c>
    </row>
    <row r="23" spans="1:17" x14ac:dyDescent="0.2">
      <c r="A23" s="24">
        <v>1998</v>
      </c>
      <c r="B23" s="25">
        <f t="shared" si="2"/>
        <v>5922627619.0675001</v>
      </c>
      <c r="C23" s="25">
        <f t="shared" si="3"/>
        <v>2.9900132031057076E-2</v>
      </c>
      <c r="D23" s="25">
        <f t="shared" si="0"/>
        <v>24.021869505539957</v>
      </c>
      <c r="E23" s="25">
        <f t="shared" si="1"/>
        <v>0.24021869505539958</v>
      </c>
      <c r="F23" s="25">
        <v>5994443831.9399996</v>
      </c>
      <c r="G23" s="25">
        <v>5986019669.0699997</v>
      </c>
      <c r="H23" s="25">
        <v>6015838690.0900002</v>
      </c>
      <c r="I23" s="25">
        <v>6010647612.3100004</v>
      </c>
      <c r="J23" s="25">
        <v>5954772032.0100002</v>
      </c>
      <c r="K23" s="25">
        <v>5872494882.9499998</v>
      </c>
      <c r="L23" s="25">
        <v>5854653500.1099997</v>
      </c>
      <c r="M23" s="25">
        <v>5856447191.5500002</v>
      </c>
      <c r="N23" s="25">
        <v>5863972190.0200005</v>
      </c>
      <c r="O23" s="25">
        <v>5876734065.1099997</v>
      </c>
      <c r="P23" s="25">
        <v>5914984759.3100004</v>
      </c>
      <c r="Q23" s="25">
        <v>5870523004.3400002</v>
      </c>
    </row>
    <row r="24" spans="1:17" x14ac:dyDescent="0.2">
      <c r="A24" s="24">
        <v>1999</v>
      </c>
      <c r="B24" s="25">
        <f t="shared" si="2"/>
        <v>5727307454.3916664</v>
      </c>
      <c r="C24" s="25">
        <f t="shared" si="3"/>
        <v>2.8914066539900175E-2</v>
      </c>
      <c r="D24" s="25">
        <f t="shared" si="0"/>
        <v>23.229661078905465</v>
      </c>
      <c r="E24" s="25">
        <f t="shared" si="1"/>
        <v>0.23229661078905464</v>
      </c>
      <c r="F24" s="25">
        <v>5823100303.3400002</v>
      </c>
      <c r="G24" s="25">
        <v>5779321869.7799997</v>
      </c>
      <c r="H24" s="25">
        <v>5770765921.6800003</v>
      </c>
      <c r="I24" s="25">
        <v>5759895340.4399996</v>
      </c>
      <c r="J24" s="25">
        <v>5761114256.6000004</v>
      </c>
      <c r="K24" s="25">
        <v>5739708899.6099997</v>
      </c>
      <c r="L24" s="25">
        <v>5719562472.6300001</v>
      </c>
      <c r="M24" s="25">
        <v>5726163067.5299997</v>
      </c>
      <c r="N24" s="25">
        <v>5728476611.9200001</v>
      </c>
      <c r="O24" s="25">
        <v>5707523287.9200001</v>
      </c>
      <c r="P24" s="25">
        <v>5627027551.9399996</v>
      </c>
      <c r="Q24" s="25">
        <v>5585029869.3100004</v>
      </c>
    </row>
    <row r="25" spans="1:17" x14ac:dyDescent="0.2">
      <c r="A25" s="24">
        <v>2000</v>
      </c>
      <c r="B25" s="25">
        <f t="shared" si="2"/>
        <v>5545923206.229167</v>
      </c>
      <c r="C25" s="25">
        <f t="shared" si="3"/>
        <v>2.7998355926767509E-2</v>
      </c>
      <c r="D25" s="25">
        <f t="shared" si="0"/>
        <v>22.493976004650186</v>
      </c>
      <c r="E25" s="25">
        <f t="shared" si="1"/>
        <v>0.22493976004650185</v>
      </c>
      <c r="F25" s="25">
        <v>5575984311.3199997</v>
      </c>
      <c r="G25" s="25">
        <v>5552745681.7200003</v>
      </c>
      <c r="H25" s="25">
        <v>5576359478.46</v>
      </c>
      <c r="I25" s="25">
        <v>5578613332.3599997</v>
      </c>
      <c r="J25" s="25">
        <v>5568366793.0500002</v>
      </c>
      <c r="K25" s="25">
        <v>5564381464.5200005</v>
      </c>
      <c r="L25" s="25">
        <v>5568533717.8199997</v>
      </c>
      <c r="M25" s="25">
        <v>5563299113.29</v>
      </c>
      <c r="N25" s="25">
        <v>5536343688.8599997</v>
      </c>
      <c r="O25" s="25">
        <v>5529785639.46</v>
      </c>
      <c r="P25" s="25">
        <v>5502624546.0100002</v>
      </c>
      <c r="Q25" s="25">
        <v>5434040707.8800001</v>
      </c>
    </row>
    <row r="26" spans="1:17" x14ac:dyDescent="0.2">
      <c r="A26" s="24">
        <v>2001</v>
      </c>
      <c r="B26" s="25">
        <f t="shared" si="2"/>
        <v>5288147061.2733335</v>
      </c>
      <c r="C26" s="25">
        <f t="shared" si="3"/>
        <v>2.6696984092444781E-2</v>
      </c>
      <c r="D26" s="25">
        <f t="shared" si="0"/>
        <v>21.448449371195363</v>
      </c>
      <c r="E26" s="25">
        <f t="shared" si="1"/>
        <v>0.21448449371195363</v>
      </c>
      <c r="F26" s="25">
        <v>5414508430.0100002</v>
      </c>
      <c r="G26" s="25">
        <v>5362948945.4300003</v>
      </c>
      <c r="H26" s="25">
        <v>5266121277.6900015</v>
      </c>
      <c r="I26" s="25">
        <v>5298086199.7200003</v>
      </c>
      <c r="J26" s="25">
        <v>5335351809.2200003</v>
      </c>
      <c r="K26" s="25">
        <v>5354200932.5299997</v>
      </c>
      <c r="L26" s="25">
        <v>5299720002.8900003</v>
      </c>
      <c r="M26" s="25">
        <v>5246073484.3999996</v>
      </c>
      <c r="N26" s="25">
        <v>5278922167.4099998</v>
      </c>
      <c r="O26" s="25">
        <v>5241904314.9300003</v>
      </c>
      <c r="P26" s="25">
        <v>5205632842.3199997</v>
      </c>
      <c r="Q26" s="25">
        <v>5154294328.7299995</v>
      </c>
    </row>
    <row r="27" spans="1:17" x14ac:dyDescent="0.2">
      <c r="A27" s="24">
        <v>2002</v>
      </c>
      <c r="B27" s="25">
        <f t="shared" si="2"/>
        <v>7573003374.6608343</v>
      </c>
      <c r="C27" s="25">
        <f t="shared" si="3"/>
        <v>3.8231983392812238E-2</v>
      </c>
      <c r="D27" s="25">
        <f t="shared" si="0"/>
        <v>30.715707711463153</v>
      </c>
      <c r="E27" s="25">
        <f t="shared" si="1"/>
        <v>0.30715707711463153</v>
      </c>
      <c r="F27" s="25">
        <v>5326671484.2299995</v>
      </c>
      <c r="G27" s="25">
        <v>5815115656.8599997</v>
      </c>
      <c r="H27" s="25">
        <v>5933436936.1800003</v>
      </c>
      <c r="I27" s="25">
        <v>6595864089.2600002</v>
      </c>
      <c r="J27" s="25">
        <v>7246747468.1899996</v>
      </c>
      <c r="K27" s="25">
        <v>8041812239.5699997</v>
      </c>
      <c r="L27" s="25">
        <v>8384581146.0200005</v>
      </c>
      <c r="M27" s="25">
        <v>8635424585.4699993</v>
      </c>
      <c r="N27" s="25">
        <v>8761310809.1599998</v>
      </c>
      <c r="O27" s="25">
        <v>8677695001.9699993</v>
      </c>
      <c r="P27" s="25">
        <v>8727728064.0699997</v>
      </c>
      <c r="Q27" s="25">
        <v>8729653014.9500008</v>
      </c>
    </row>
    <row r="28" spans="1:17" x14ac:dyDescent="0.2">
      <c r="A28" s="24">
        <v>2003</v>
      </c>
      <c r="B28" s="25">
        <f t="shared" si="2"/>
        <v>8972330960.5916653</v>
      </c>
      <c r="C28" s="25">
        <f t="shared" si="3"/>
        <v>4.5296428815538275E-2</v>
      </c>
      <c r="D28" s="25">
        <f t="shared" si="0"/>
        <v>36.391307601706664</v>
      </c>
      <c r="E28" s="25">
        <f t="shared" si="1"/>
        <v>0.36391307601706663</v>
      </c>
      <c r="F28" s="25">
        <v>8925927314.9099998</v>
      </c>
      <c r="G28" s="25">
        <v>8945744216.2600002</v>
      </c>
      <c r="H28" s="25">
        <v>8990320260.25</v>
      </c>
      <c r="I28" s="25">
        <v>9015196596.1900005</v>
      </c>
      <c r="J28" s="25">
        <v>9055452068.9200001</v>
      </c>
      <c r="K28" s="25">
        <v>8880753254.8299999</v>
      </c>
      <c r="L28" s="25">
        <v>8917197552.1000004</v>
      </c>
      <c r="M28" s="25">
        <v>8970271054.7399998</v>
      </c>
      <c r="N28" s="25">
        <v>8976691508.6200008</v>
      </c>
      <c r="O28" s="25">
        <v>8976691508.6200008</v>
      </c>
      <c r="P28" s="25">
        <v>8973626405.6299992</v>
      </c>
      <c r="Q28" s="25">
        <v>9040099786.0300007</v>
      </c>
    </row>
    <row r="29" spans="1:17" x14ac:dyDescent="0.2">
      <c r="A29" s="24">
        <v>2004</v>
      </c>
      <c r="B29" s="25">
        <f t="shared" si="2"/>
        <v>9408531062.0908337</v>
      </c>
      <c r="C29" s="25">
        <f t="shared" si="3"/>
        <v>4.7498566357462468E-2</v>
      </c>
      <c r="D29" s="25">
        <f t="shared" si="0"/>
        <v>38.160512520614951</v>
      </c>
      <c r="E29" s="25">
        <f t="shared" si="1"/>
        <v>0.38160512520614953</v>
      </c>
      <c r="F29" s="25">
        <v>9155343892.8899994</v>
      </c>
      <c r="G29" s="25">
        <v>9137162898.2299995</v>
      </c>
      <c r="H29" s="25">
        <v>9154013626.4799995</v>
      </c>
      <c r="I29" s="25">
        <v>9188831012.9500008</v>
      </c>
      <c r="J29" s="25">
        <v>9204100216.9799995</v>
      </c>
      <c r="K29" s="25">
        <v>9352864619.5799999</v>
      </c>
      <c r="L29" s="25">
        <v>9426466167.0200005</v>
      </c>
      <c r="M29" s="25">
        <v>9570271132.1800003</v>
      </c>
      <c r="N29" s="25">
        <v>9694809315.2099991</v>
      </c>
      <c r="O29" s="25">
        <v>9685205514.5300007</v>
      </c>
      <c r="P29" s="25">
        <v>9664063279.5200005</v>
      </c>
      <c r="Q29" s="25">
        <v>9669241069.5200005</v>
      </c>
    </row>
    <row r="30" spans="1:17" x14ac:dyDescent="0.2">
      <c r="A30" s="24">
        <v>2005</v>
      </c>
      <c r="B30" s="25">
        <f t="shared" si="2"/>
        <v>10156043469.258335</v>
      </c>
      <c r="C30" s="25">
        <f t="shared" si="3"/>
        <v>5.1272350749580073E-2</v>
      </c>
      <c r="D30" s="25">
        <f t="shared" si="0"/>
        <v>41.192383955675218</v>
      </c>
      <c r="E30" s="25">
        <f t="shared" si="1"/>
        <v>0.41192383955675216</v>
      </c>
      <c r="F30" s="25">
        <v>9707331837.9899998</v>
      </c>
      <c r="G30" s="25">
        <v>9855828370.9099998</v>
      </c>
      <c r="H30" s="25">
        <v>9912273518.5299988</v>
      </c>
      <c r="I30" s="25">
        <v>9871031376.8299999</v>
      </c>
      <c r="J30" s="25">
        <v>10002194048.59</v>
      </c>
      <c r="K30" s="25">
        <v>10087300915.969997</v>
      </c>
      <c r="L30" s="25">
        <v>10078157275.190001</v>
      </c>
      <c r="M30" s="25">
        <v>10195421424.82</v>
      </c>
      <c r="N30" s="25">
        <v>10419547409</v>
      </c>
      <c r="O30" s="25">
        <v>10557224981.799999</v>
      </c>
      <c r="P30" s="25">
        <v>10615519669.059999</v>
      </c>
      <c r="Q30" s="25">
        <v>10570690802.41</v>
      </c>
    </row>
    <row r="31" spans="1:17" x14ac:dyDescent="0.2">
      <c r="A31" s="24">
        <v>2006</v>
      </c>
      <c r="B31" s="25">
        <f t="shared" si="2"/>
        <v>11069013342.080833</v>
      </c>
      <c r="C31" s="25">
        <f t="shared" si="3"/>
        <v>5.588144007504877E-2</v>
      </c>
      <c r="D31" s="25">
        <f t="shared" si="0"/>
        <v>44.895342263711555</v>
      </c>
      <c r="E31" s="25">
        <f t="shared" si="1"/>
        <v>0.44895342263711557</v>
      </c>
      <c r="F31" s="25">
        <v>10698587132.309999</v>
      </c>
      <c r="G31" s="25">
        <v>10707529257.469997</v>
      </c>
      <c r="H31" s="25">
        <v>10854688558.440001</v>
      </c>
      <c r="I31" s="25">
        <v>10889813167.799999</v>
      </c>
      <c r="J31" s="25">
        <v>10932318406.68</v>
      </c>
      <c r="K31" s="25">
        <v>10994167901.57</v>
      </c>
      <c r="L31" s="25">
        <v>11043779337.67</v>
      </c>
      <c r="M31" s="25">
        <v>11059783029.99</v>
      </c>
      <c r="N31" s="25">
        <v>11152709584.74</v>
      </c>
      <c r="O31" s="25">
        <v>11378202627.93</v>
      </c>
      <c r="P31" s="25">
        <v>11457690574.370001</v>
      </c>
      <c r="Q31" s="25">
        <v>11658890526</v>
      </c>
    </row>
    <row r="32" spans="1:17" x14ac:dyDescent="0.2">
      <c r="A32" s="24">
        <v>2007</v>
      </c>
      <c r="B32" s="25">
        <f t="shared" si="2"/>
        <v>13318902841.634165</v>
      </c>
      <c r="C32" s="25">
        <f t="shared" si="3"/>
        <v>6.7239910912444648E-2</v>
      </c>
      <c r="D32" s="25">
        <f t="shared" si="0"/>
        <v>54.02077702617332</v>
      </c>
      <c r="E32" s="25">
        <f t="shared" si="1"/>
        <v>0.54020777026173317</v>
      </c>
      <c r="F32" s="25">
        <v>11837814274.83</v>
      </c>
      <c r="G32" s="25">
        <v>11975958083.069998</v>
      </c>
      <c r="H32" s="25">
        <v>11984565419.950001</v>
      </c>
      <c r="I32" s="25">
        <v>12299866365.040001</v>
      </c>
      <c r="J32" s="25">
        <v>12500288182.900003</v>
      </c>
      <c r="K32" s="25">
        <v>12924432023.57</v>
      </c>
      <c r="L32" s="25">
        <v>13339755980.59</v>
      </c>
      <c r="M32" s="25">
        <v>13952512491.799999</v>
      </c>
      <c r="N32" s="25">
        <v>14321832250.99</v>
      </c>
      <c r="O32" s="25">
        <v>14746663224.049999</v>
      </c>
      <c r="P32" s="25">
        <v>14875847592.08</v>
      </c>
      <c r="Q32" s="25">
        <v>15067298210.74</v>
      </c>
    </row>
    <row r="33" spans="1:17" x14ac:dyDescent="0.2">
      <c r="A33" s="24">
        <v>2008</v>
      </c>
      <c r="B33" s="25">
        <f t="shared" si="2"/>
        <v>17177121689.123335</v>
      </c>
      <c r="C33" s="25">
        <f t="shared" si="3"/>
        <v>8.6717963622231983E-2</v>
      </c>
      <c r="D33" s="25">
        <f t="shared" si="0"/>
        <v>69.669511952511982</v>
      </c>
      <c r="E33" s="25">
        <f t="shared" si="1"/>
        <v>0.69669511952511987</v>
      </c>
      <c r="F33" s="25">
        <v>15232285547.800001</v>
      </c>
      <c r="G33" s="25">
        <v>15798840948.43</v>
      </c>
      <c r="H33" s="25">
        <v>16131528868.07</v>
      </c>
      <c r="I33" s="25">
        <v>16466329606.889999</v>
      </c>
      <c r="J33" s="25">
        <v>16898083313.309999</v>
      </c>
      <c r="K33" s="25">
        <v>17301484056.619999</v>
      </c>
      <c r="L33" s="25">
        <v>17514020660.060001</v>
      </c>
      <c r="M33" s="25">
        <v>17811007216.73</v>
      </c>
      <c r="N33" s="25">
        <v>18034875541.09</v>
      </c>
      <c r="O33" s="25">
        <v>18224285412.220001</v>
      </c>
      <c r="P33" s="25">
        <v>18328051912.290001</v>
      </c>
      <c r="Q33" s="25">
        <v>18384667185.970001</v>
      </c>
    </row>
    <row r="34" spans="1:17" x14ac:dyDescent="0.2">
      <c r="A34" s="24">
        <v>2009</v>
      </c>
      <c r="B34" s="25">
        <f t="shared" si="2"/>
        <v>19801319145.009167</v>
      </c>
      <c r="C34" s="25">
        <f t="shared" si="3"/>
        <v>9.9966112155822268E-2</v>
      </c>
      <c r="D34" s="25">
        <f t="shared" si="0"/>
        <v>80.313120312948556</v>
      </c>
      <c r="E34" s="25">
        <f t="shared" si="1"/>
        <v>0.8031312031294856</v>
      </c>
      <c r="F34" s="25">
        <v>18423241482.029999</v>
      </c>
      <c r="G34" s="25">
        <v>18633501699.5</v>
      </c>
      <c r="H34" s="25">
        <v>18883179669.470001</v>
      </c>
      <c r="I34" s="25">
        <v>19134925282.310001</v>
      </c>
      <c r="J34" s="25">
        <v>19252373374.709999</v>
      </c>
      <c r="K34" s="25">
        <v>19377381444.66</v>
      </c>
      <c r="L34" s="25">
        <v>19872205050.18</v>
      </c>
      <c r="M34" s="25">
        <v>20343584896.84</v>
      </c>
      <c r="N34" s="25">
        <v>20492413205.560001</v>
      </c>
      <c r="O34" s="25">
        <v>20794855936.699997</v>
      </c>
      <c r="P34" s="25">
        <v>21012060972.700001</v>
      </c>
      <c r="Q34" s="25">
        <v>21396106725.450001</v>
      </c>
    </row>
    <row r="35" spans="1:17" x14ac:dyDescent="0.2">
      <c r="A35" s="24">
        <v>2010</v>
      </c>
      <c r="B35" s="25">
        <f t="shared" si="2"/>
        <v>24655148583.259167</v>
      </c>
      <c r="C35" s="25">
        <f t="shared" si="3"/>
        <v>0.12447046231835315</v>
      </c>
      <c r="D35" s="25">
        <f>B35/B$35*100</f>
        <v>100</v>
      </c>
      <c r="E35" s="25">
        <f>D35/$D$35</f>
        <v>1</v>
      </c>
      <c r="F35" s="25">
        <v>21748227798.470001</v>
      </c>
      <c r="G35" s="25">
        <v>22316160107.310001</v>
      </c>
      <c r="H35" s="25">
        <v>23020101397.060001</v>
      </c>
      <c r="I35" s="25">
        <v>23563739783.869999</v>
      </c>
      <c r="J35" s="25">
        <v>24008653867.279999</v>
      </c>
      <c r="K35" s="25">
        <v>24512095092.799995</v>
      </c>
      <c r="L35" s="25">
        <v>25096968281.220001</v>
      </c>
      <c r="M35" s="25">
        <v>25646483068.859997</v>
      </c>
      <c r="N35" s="25">
        <v>25703559155.66</v>
      </c>
      <c r="O35" s="25">
        <v>26366337766.110001</v>
      </c>
      <c r="P35" s="25">
        <v>26777167037.469997</v>
      </c>
      <c r="Q35" s="25">
        <v>27102289643</v>
      </c>
    </row>
    <row r="36" spans="1:17" x14ac:dyDescent="0.2">
      <c r="A36" s="24">
        <v>2011</v>
      </c>
      <c r="B36" s="25">
        <f t="shared" si="2"/>
        <v>31426912943.269993</v>
      </c>
      <c r="C36" s="25">
        <f t="shared" si="3"/>
        <v>0.15865742484081033</v>
      </c>
      <c r="D36" s="25">
        <f t="shared" ref="D36:D45" si="4">B36/B$35*100</f>
        <v>127.46592395151433</v>
      </c>
      <c r="E36" s="25">
        <f t="shared" ref="E36:E45" si="5">D36/$D$35</f>
        <v>1.2746592395151433</v>
      </c>
      <c r="F36" s="25">
        <v>27923922128.66</v>
      </c>
      <c r="G36" s="25">
        <v>28171601686.499996</v>
      </c>
      <c r="H36" s="25">
        <v>29007269276.189999</v>
      </c>
      <c r="I36" s="25">
        <v>29754465759.299999</v>
      </c>
      <c r="J36" s="25">
        <v>30502855297.200001</v>
      </c>
      <c r="K36" s="25">
        <v>30976795288.740002</v>
      </c>
      <c r="L36" s="25">
        <v>31934202005.139999</v>
      </c>
      <c r="M36" s="25">
        <v>32624464942.799999</v>
      </c>
      <c r="N36" s="25">
        <v>33335416900.669998</v>
      </c>
      <c r="O36" s="25">
        <v>33682274061.300003</v>
      </c>
      <c r="P36" s="25">
        <v>34323360749.240002</v>
      </c>
      <c r="Q36" s="25">
        <v>34886327223.5</v>
      </c>
    </row>
    <row r="37" spans="1:17" x14ac:dyDescent="0.2">
      <c r="A37" s="24">
        <v>2012</v>
      </c>
      <c r="B37" s="25">
        <f t="shared" si="2"/>
        <v>40070562555.826668</v>
      </c>
      <c r="C37" s="25">
        <f t="shared" si="3"/>
        <v>0.20229451993920713</v>
      </c>
      <c r="D37" s="25">
        <f t="shared" si="4"/>
        <v>162.52411710483287</v>
      </c>
      <c r="E37" s="25">
        <f t="shared" si="5"/>
        <v>1.6252411710483288</v>
      </c>
      <c r="F37" s="25">
        <v>35564362969.489998</v>
      </c>
      <c r="G37" s="25">
        <v>35844109122.309998</v>
      </c>
      <c r="H37" s="25">
        <v>36852826823.080002</v>
      </c>
      <c r="I37" s="25">
        <v>37970756174.120003</v>
      </c>
      <c r="J37" s="25">
        <v>38655761048.650002</v>
      </c>
      <c r="K37" s="25">
        <v>39788893309.059998</v>
      </c>
      <c r="L37" s="25">
        <v>41058615692.110001</v>
      </c>
      <c r="M37" s="25">
        <v>41642517082.900002</v>
      </c>
      <c r="N37" s="25">
        <v>42577778267.449997</v>
      </c>
      <c r="O37" s="25">
        <v>43143239960.779999</v>
      </c>
      <c r="P37" s="25">
        <v>43545449539.839996</v>
      </c>
      <c r="Q37" s="25">
        <v>44202440680.129997</v>
      </c>
    </row>
    <row r="38" spans="1:17" x14ac:dyDescent="0.2">
      <c r="A38" s="24">
        <v>2013</v>
      </c>
      <c r="B38" s="25">
        <f t="shared" si="2"/>
        <v>49674596308.684998</v>
      </c>
      <c r="C38" s="25">
        <f t="shared" si="3"/>
        <v>0.25078007326298768</v>
      </c>
      <c r="D38" s="25">
        <f t="shared" si="4"/>
        <v>201.47757836841441</v>
      </c>
      <c r="E38" s="25">
        <f t="shared" si="5"/>
        <v>2.014775783684144</v>
      </c>
      <c r="F38" s="25">
        <v>44946954000.449997</v>
      </c>
      <c r="G38" s="25">
        <v>45579306140.029999</v>
      </c>
      <c r="H38" s="25">
        <v>45762321755.349998</v>
      </c>
      <c r="I38" s="25">
        <v>46232140429.660004</v>
      </c>
      <c r="J38" s="25">
        <v>47227629524.839996</v>
      </c>
      <c r="K38" s="25">
        <v>48505205247.930008</v>
      </c>
      <c r="L38" s="25">
        <v>50058670819.739998</v>
      </c>
      <c r="M38" s="25">
        <v>51112939083.469994</v>
      </c>
      <c r="N38" s="25">
        <v>51489078937.170006</v>
      </c>
      <c r="O38" s="25">
        <v>53437512199.040001</v>
      </c>
      <c r="P38" s="25">
        <v>55031426332.080002</v>
      </c>
      <c r="Q38" s="25">
        <v>56711971234.459999</v>
      </c>
    </row>
    <row r="39" spans="1:17" x14ac:dyDescent="0.2">
      <c r="A39" s="24">
        <v>2014</v>
      </c>
      <c r="B39" s="25">
        <f t="shared" si="2"/>
        <v>69458587415.313339</v>
      </c>
      <c r="C39" s="25">
        <f t="shared" si="3"/>
        <v>0.3506587055587293</v>
      </c>
      <c r="D39" s="25">
        <f t="shared" si="4"/>
        <v>281.72041705916013</v>
      </c>
      <c r="E39" s="25">
        <f t="shared" si="5"/>
        <v>2.8172041705916011</v>
      </c>
      <c r="F39" s="25">
        <v>59169863530.099998</v>
      </c>
      <c r="G39" s="25">
        <v>62697716815.069992</v>
      </c>
      <c r="H39" s="25">
        <v>63845551556.499992</v>
      </c>
      <c r="I39" s="25">
        <v>66194896097.739998</v>
      </c>
      <c r="J39" s="25">
        <v>67886750505.220016</v>
      </c>
      <c r="K39" s="25">
        <v>68774043571.089996</v>
      </c>
      <c r="L39" s="25">
        <v>70457109915.12999</v>
      </c>
      <c r="M39" s="25">
        <v>71959880072.850006</v>
      </c>
      <c r="N39" s="25">
        <v>73485609011.759979</v>
      </c>
      <c r="O39" s="25">
        <v>74561334587.229996</v>
      </c>
      <c r="P39" s="25">
        <v>76670659367.140015</v>
      </c>
      <c r="Q39" s="25">
        <v>77799633953.929993</v>
      </c>
    </row>
    <row r="40" spans="1:17" x14ac:dyDescent="0.2">
      <c r="A40" s="24">
        <v>2015</v>
      </c>
      <c r="B40" s="25">
        <f t="shared" si="2"/>
        <v>87377811824.915833</v>
      </c>
      <c r="C40" s="25">
        <f t="shared" si="3"/>
        <v>0.44112314300138139</v>
      </c>
      <c r="D40" s="25">
        <f t="shared" si="4"/>
        <v>354.39985903895678</v>
      </c>
      <c r="E40" s="25">
        <f t="shared" si="5"/>
        <v>3.5439985903895677</v>
      </c>
      <c r="F40" s="25">
        <v>79385749204.279999</v>
      </c>
      <c r="G40" s="25">
        <v>80133369382.580002</v>
      </c>
      <c r="H40" s="25">
        <v>81865275540.990021</v>
      </c>
      <c r="I40" s="25">
        <v>82886729354.460007</v>
      </c>
      <c r="J40" s="25">
        <v>84460848615.949997</v>
      </c>
      <c r="K40" s="25">
        <v>86302881097.509995</v>
      </c>
      <c r="L40" s="25">
        <v>87958980729.960022</v>
      </c>
      <c r="M40" s="25">
        <v>89633629165.790009</v>
      </c>
      <c r="N40" s="25">
        <v>91503240164.880005</v>
      </c>
      <c r="O40" s="25">
        <v>92930091829.949997</v>
      </c>
      <c r="P40" s="25">
        <v>94444530931.339981</v>
      </c>
      <c r="Q40" s="25">
        <v>97028415881.300003</v>
      </c>
    </row>
    <row r="41" spans="1:17" x14ac:dyDescent="0.2">
      <c r="A41" s="24">
        <v>2016</v>
      </c>
      <c r="B41" s="25">
        <f t="shared" si="2"/>
        <v>120113886028.35835</v>
      </c>
      <c r="C41" s="25">
        <f t="shared" si="3"/>
        <v>0.60638981242867929</v>
      </c>
      <c r="D41" s="25">
        <f t="shared" si="4"/>
        <v>487.17567295423078</v>
      </c>
      <c r="E41" s="25">
        <f t="shared" si="5"/>
        <v>4.8717567295423079</v>
      </c>
      <c r="F41" s="25">
        <v>102730071214.63</v>
      </c>
      <c r="G41" s="25">
        <v>105494302341.49004</v>
      </c>
      <c r="H41" s="25">
        <v>109465586189.40001</v>
      </c>
      <c r="I41" s="25">
        <v>112268259490.89</v>
      </c>
      <c r="J41" s="25">
        <v>116567290800.00999</v>
      </c>
      <c r="K41" s="25">
        <v>119277052952.46999</v>
      </c>
      <c r="L41" s="25">
        <v>124500283939.17001</v>
      </c>
      <c r="M41" s="25">
        <v>126166580607.87</v>
      </c>
      <c r="N41" s="25">
        <v>128254265068.7</v>
      </c>
      <c r="O41" s="25">
        <v>130794297032.88</v>
      </c>
      <c r="P41" s="25">
        <v>132296146669.97998</v>
      </c>
      <c r="Q41" s="25">
        <v>133552496032.80998</v>
      </c>
    </row>
    <row r="42" spans="1:17" x14ac:dyDescent="0.2">
      <c r="A42" s="24">
        <v>2017</v>
      </c>
      <c r="B42" s="25">
        <f t="shared" si="2"/>
        <v>148235051640.8967</v>
      </c>
      <c r="C42" s="25">
        <f t="shared" si="3"/>
        <v>0.74835831336484049</v>
      </c>
      <c r="D42" s="25">
        <f t="shared" si="4"/>
        <v>601.23365770972566</v>
      </c>
      <c r="E42" s="25">
        <f t="shared" si="5"/>
        <v>6.0123365770972566</v>
      </c>
      <c r="F42" s="25">
        <v>135924664317.57999</v>
      </c>
      <c r="G42" s="25">
        <v>137727224677.98001</v>
      </c>
      <c r="H42" s="25">
        <v>139855685929.20001</v>
      </c>
      <c r="I42" s="25">
        <v>142879882109</v>
      </c>
      <c r="J42" s="25">
        <v>145321922002.35001</v>
      </c>
      <c r="K42" s="25">
        <v>146794468327.87</v>
      </c>
      <c r="L42" s="25">
        <v>148739905392.19003</v>
      </c>
      <c r="M42" s="25">
        <v>151181939528.12</v>
      </c>
      <c r="N42" s="25">
        <v>153874188034.76001</v>
      </c>
      <c r="O42" s="25">
        <v>155388299461.34003</v>
      </c>
      <c r="P42" s="25">
        <v>159015653778.47</v>
      </c>
      <c r="Q42" s="25">
        <v>162116786131.90002</v>
      </c>
    </row>
    <row r="43" spans="1:17" x14ac:dyDescent="0.2">
      <c r="A43" s="24">
        <v>2018</v>
      </c>
      <c r="B43" s="25">
        <f t="shared" si="2"/>
        <v>198080316599.12753</v>
      </c>
      <c r="C43" s="25">
        <f t="shared" si="3"/>
        <v>1</v>
      </c>
      <c r="D43" s="25">
        <f t="shared" si="4"/>
        <v>803.40345924187204</v>
      </c>
      <c r="E43" s="25">
        <f t="shared" si="5"/>
        <v>8.0340345924187204</v>
      </c>
      <c r="F43" s="25">
        <v>163696056634.80002</v>
      </c>
      <c r="G43" s="25">
        <v>167800490917.91003</v>
      </c>
      <c r="H43" s="25">
        <v>171046907456.77002</v>
      </c>
      <c r="I43" s="25">
        <v>175629553897.10004</v>
      </c>
      <c r="J43" s="25">
        <v>180328509617.38007</v>
      </c>
      <c r="K43" s="25">
        <v>188365090996.37997</v>
      </c>
      <c r="L43" s="25">
        <v>193900158143.58997</v>
      </c>
      <c r="M43" s="25">
        <v>199236675556.73004</v>
      </c>
      <c r="N43" s="25">
        <v>218784230923.04999</v>
      </c>
      <c r="O43" s="25">
        <v>230110697003.78</v>
      </c>
      <c r="P43" s="25">
        <v>241894147924.57996</v>
      </c>
      <c r="Q43" s="25">
        <v>246171280117.46002</v>
      </c>
    </row>
    <row r="44" spans="1:17" x14ac:dyDescent="0.2">
      <c r="A44" s="24">
        <v>2019</v>
      </c>
      <c r="B44" s="25">
        <f t="shared" si="2"/>
        <v>314504824788.21753</v>
      </c>
      <c r="C44" s="25">
        <f t="shared" si="3"/>
        <v>1.5877641463220622</v>
      </c>
      <c r="D44" s="25">
        <f t="shared" si="4"/>
        <v>1275.6152076153626</v>
      </c>
      <c r="E44" s="25">
        <f t="shared" si="5"/>
        <v>12.756152076153626</v>
      </c>
      <c r="F44" s="25">
        <v>253492219140.71002</v>
      </c>
      <c r="G44" s="25">
        <v>262902930136.59998</v>
      </c>
      <c r="H44" s="25">
        <v>269979825940.37</v>
      </c>
      <c r="I44" s="25">
        <v>279859484693.12994</v>
      </c>
      <c r="J44" s="25">
        <v>287325751488.58002</v>
      </c>
      <c r="K44" s="25">
        <v>294535825579.97998</v>
      </c>
      <c r="L44" s="25">
        <v>306639347239.18011</v>
      </c>
      <c r="M44" s="25">
        <v>324728463580.60999</v>
      </c>
      <c r="N44" s="25">
        <v>347133791625.37006</v>
      </c>
      <c r="O44" s="25">
        <v>363339647171.23999</v>
      </c>
      <c r="P44" s="25">
        <v>387474430058.95996</v>
      </c>
      <c r="Q44" s="25">
        <v>396646180803.88</v>
      </c>
    </row>
    <row r="45" spans="1:17" x14ac:dyDescent="0.2">
      <c r="A45" s="24">
        <v>2020</v>
      </c>
      <c r="B45" s="25">
        <f t="shared" si="2"/>
        <v>466069619390.46503</v>
      </c>
      <c r="C45" s="25">
        <f t="shared" si="3"/>
        <v>2.3529325245056576</v>
      </c>
      <c r="D45" s="25">
        <f t="shared" si="4"/>
        <v>1890.3541295505559</v>
      </c>
      <c r="E45" s="25">
        <f t="shared" si="5"/>
        <v>18.903541295505558</v>
      </c>
      <c r="F45" s="25">
        <v>414740599064.28992</v>
      </c>
      <c r="G45" s="25">
        <v>419780155693.76996</v>
      </c>
      <c r="H45" s="25">
        <v>428828599567.56006</v>
      </c>
      <c r="I45" s="25">
        <v>436176094998.77002</v>
      </c>
      <c r="J45" s="25">
        <v>442942258855.77002</v>
      </c>
      <c r="K45" s="25">
        <v>452549156514.09003</v>
      </c>
      <c r="L45" s="25">
        <v>469090708072.60999</v>
      </c>
      <c r="M45" s="25">
        <v>475794363197.20996</v>
      </c>
      <c r="N45" s="25">
        <v>489903142516.34998</v>
      </c>
      <c r="O45" s="25">
        <v>503224119005.5</v>
      </c>
      <c r="P45" s="25">
        <v>521711851868.90009</v>
      </c>
      <c r="Q45" s="25">
        <v>538094383330.75995</v>
      </c>
    </row>
    <row r="46" spans="1:17" x14ac:dyDescent="0.2">
      <c r="A46" s="62"/>
      <c r="B46" s="62"/>
      <c r="C46" s="62"/>
      <c r="D46" s="62"/>
      <c r="E46" s="62"/>
      <c r="F46" s="62"/>
      <c r="G46" s="62"/>
      <c r="H46" s="62"/>
      <c r="I46" s="62"/>
      <c r="J46" s="62"/>
      <c r="K46" s="62"/>
      <c r="L46" s="62"/>
      <c r="M46" s="62"/>
      <c r="N46" s="62"/>
      <c r="O46" s="62"/>
      <c r="P46" s="63"/>
      <c r="Q46" s="62"/>
    </row>
    <row r="47" spans="1:17" x14ac:dyDescent="0.2">
      <c r="A47" s="8" t="s">
        <v>331</v>
      </c>
      <c r="B47" s="8"/>
      <c r="C47" s="8"/>
      <c r="D47" s="8"/>
      <c r="E47" s="8"/>
    </row>
    <row r="51" spans="1:17" x14ac:dyDescent="0.2">
      <c r="A51" s="16"/>
      <c r="B51" s="16"/>
      <c r="C51" s="16"/>
      <c r="D51" s="16"/>
      <c r="E51" s="16"/>
      <c r="F51" s="16"/>
      <c r="G51" s="16"/>
      <c r="H51" s="16"/>
      <c r="I51" s="16"/>
      <c r="J51" s="16"/>
      <c r="K51" s="16"/>
      <c r="L51" s="16"/>
      <c r="M51" s="16"/>
      <c r="N51" s="46"/>
      <c r="O51" s="46"/>
      <c r="P51" s="46"/>
      <c r="Q51" s="46"/>
    </row>
    <row r="52" spans="1:17" x14ac:dyDescent="0.2">
      <c r="A52" s="16"/>
      <c r="B52" s="16"/>
      <c r="C52" s="16"/>
      <c r="D52" s="16"/>
      <c r="E52" s="16"/>
      <c r="F52" s="16"/>
      <c r="G52" s="16"/>
      <c r="H52" s="16"/>
      <c r="I52" s="16"/>
      <c r="J52" s="16"/>
      <c r="K52" s="16"/>
      <c r="L52" s="16"/>
      <c r="M52" s="16"/>
      <c r="N52" s="46"/>
      <c r="O52" s="46"/>
      <c r="P52" s="46"/>
      <c r="Q52" s="46"/>
    </row>
    <row r="53" spans="1:17" x14ac:dyDescent="0.2">
      <c r="A53" s="65"/>
      <c r="B53" s="65"/>
      <c r="C53" s="65"/>
      <c r="D53" s="65"/>
      <c r="E53" s="65"/>
      <c r="F53" s="65"/>
      <c r="G53" s="65"/>
      <c r="H53" s="65"/>
      <c r="I53" s="65"/>
      <c r="J53" s="65"/>
      <c r="K53" s="65"/>
      <c r="L53" s="65"/>
      <c r="M53" s="65"/>
      <c r="N53" s="46"/>
      <c r="O53" s="46"/>
      <c r="P53" s="46"/>
      <c r="Q53" s="46"/>
    </row>
    <row r="54" spans="1:17" x14ac:dyDescent="0.2">
      <c r="A54" s="16"/>
      <c r="B54" s="16"/>
      <c r="C54" s="16"/>
      <c r="D54" s="16"/>
      <c r="E54" s="16"/>
      <c r="F54" s="26"/>
      <c r="G54" s="26"/>
      <c r="H54" s="26"/>
      <c r="I54" s="26"/>
      <c r="J54" s="26"/>
      <c r="K54" s="27"/>
      <c r="L54" s="27"/>
      <c r="M54" s="27"/>
      <c r="N54" s="46"/>
      <c r="O54" s="46"/>
      <c r="P54" s="46"/>
      <c r="Q54" s="46"/>
    </row>
    <row r="55" spans="1:17" x14ac:dyDescent="0.2">
      <c r="A55" s="16"/>
      <c r="B55" s="16"/>
      <c r="C55" s="16"/>
      <c r="D55" s="16"/>
      <c r="E55" s="16"/>
      <c r="F55" s="26"/>
      <c r="G55" s="26"/>
      <c r="H55" s="26"/>
      <c r="I55" s="26"/>
      <c r="J55" s="26"/>
      <c r="K55" s="26"/>
      <c r="L55" s="27"/>
      <c r="M55" s="27"/>
      <c r="N55" s="46"/>
      <c r="O55" s="46"/>
      <c r="P55" s="46"/>
      <c r="Q55" s="46"/>
    </row>
    <row r="56" spans="1:17" x14ac:dyDescent="0.2">
      <c r="A56" s="16"/>
      <c r="B56" s="16"/>
      <c r="C56" s="16"/>
      <c r="D56" s="16"/>
      <c r="E56" s="16"/>
      <c r="F56" s="26"/>
      <c r="G56" s="26"/>
      <c r="H56" s="26"/>
      <c r="I56" s="26"/>
      <c r="J56" s="26"/>
      <c r="K56" s="26"/>
      <c r="L56" s="27"/>
      <c r="M56" s="27"/>
      <c r="N56" s="46"/>
      <c r="O56" s="46"/>
      <c r="P56" s="46"/>
      <c r="Q56" s="46"/>
    </row>
    <row r="57" spans="1:17" x14ac:dyDescent="0.2">
      <c r="A57" s="16"/>
      <c r="B57" s="16"/>
      <c r="C57" s="16"/>
      <c r="D57" s="16"/>
      <c r="E57" s="16"/>
      <c r="F57" s="26"/>
      <c r="G57" s="26"/>
      <c r="H57" s="26"/>
      <c r="I57" s="26"/>
      <c r="J57" s="26"/>
      <c r="K57" s="26"/>
      <c r="L57" s="27"/>
      <c r="M57" s="27"/>
      <c r="N57" s="46"/>
      <c r="O57" s="46"/>
      <c r="P57" s="46"/>
      <c r="Q57" s="46"/>
    </row>
    <row r="58" spans="1:17" x14ac:dyDescent="0.2">
      <c r="A58" s="16"/>
      <c r="B58" s="16"/>
      <c r="C58" s="16"/>
      <c r="D58" s="16"/>
      <c r="E58" s="16"/>
      <c r="F58" s="26"/>
      <c r="G58" s="26"/>
      <c r="H58" s="26"/>
      <c r="I58" s="26"/>
      <c r="J58" s="26"/>
      <c r="K58" s="26"/>
      <c r="L58" s="27"/>
      <c r="M58" s="27"/>
      <c r="N58" s="46"/>
      <c r="O58" s="46"/>
      <c r="P58" s="46"/>
      <c r="Q58" s="46"/>
    </row>
    <row r="59" spans="1:17" x14ac:dyDescent="0.2">
      <c r="A59" s="16"/>
      <c r="B59" s="16"/>
      <c r="C59" s="16"/>
      <c r="D59" s="16"/>
      <c r="E59" s="16"/>
      <c r="F59" s="26"/>
      <c r="G59" s="26"/>
      <c r="H59" s="26"/>
      <c r="I59" s="26"/>
      <c r="J59" s="26"/>
      <c r="K59" s="26"/>
      <c r="L59" s="27"/>
      <c r="M59" s="27"/>
      <c r="N59" s="46"/>
      <c r="O59" s="46"/>
      <c r="P59" s="46"/>
      <c r="Q59" s="46"/>
    </row>
    <row r="60" spans="1:17" x14ac:dyDescent="0.2">
      <c r="A60" s="16"/>
      <c r="B60" s="16"/>
      <c r="C60" s="16"/>
      <c r="D60" s="16"/>
      <c r="E60" s="16"/>
      <c r="F60" s="26"/>
      <c r="G60" s="26"/>
      <c r="H60" s="26"/>
      <c r="I60" s="28"/>
      <c r="J60" s="26"/>
      <c r="K60" s="26"/>
      <c r="L60" s="27"/>
      <c r="M60" s="27"/>
      <c r="N60" s="46"/>
      <c r="O60" s="46"/>
      <c r="P60" s="46"/>
      <c r="Q60" s="46"/>
    </row>
    <row r="61" spans="1:17" x14ac:dyDescent="0.2">
      <c r="A61" s="16"/>
      <c r="B61" s="16"/>
      <c r="C61" s="16"/>
      <c r="D61" s="16"/>
      <c r="E61" s="16"/>
      <c r="F61" s="26"/>
      <c r="G61" s="26"/>
      <c r="H61" s="26"/>
      <c r="I61" s="27"/>
      <c r="J61" s="26"/>
      <c r="K61" s="26"/>
      <c r="L61" s="27"/>
      <c r="M61" s="27"/>
      <c r="N61" s="46"/>
      <c r="O61" s="46"/>
      <c r="P61" s="46"/>
      <c r="Q61" s="46"/>
    </row>
    <row r="62" spans="1:17" x14ac:dyDescent="0.2">
      <c r="A62" s="16"/>
      <c r="B62" s="16"/>
      <c r="C62" s="16"/>
      <c r="D62" s="16"/>
      <c r="E62" s="16"/>
      <c r="F62" s="26"/>
      <c r="G62" s="26"/>
      <c r="H62" s="26"/>
      <c r="I62" s="29"/>
      <c r="J62" s="26"/>
      <c r="K62" s="26"/>
      <c r="L62" s="27"/>
      <c r="M62" s="27"/>
      <c r="N62" s="46"/>
      <c r="O62" s="46"/>
      <c r="P62" s="46"/>
      <c r="Q62" s="46"/>
    </row>
    <row r="63" spans="1:17" x14ac:dyDescent="0.2">
      <c r="A63" s="16"/>
      <c r="B63" s="16"/>
      <c r="C63" s="16"/>
      <c r="D63" s="16"/>
      <c r="E63" s="16"/>
      <c r="F63" s="26"/>
      <c r="G63" s="26"/>
      <c r="H63" s="26"/>
      <c r="I63" s="29"/>
      <c r="J63" s="26"/>
      <c r="K63" s="26"/>
      <c r="L63" s="27"/>
      <c r="M63" s="27"/>
      <c r="N63" s="46"/>
      <c r="O63" s="46"/>
      <c r="P63" s="46"/>
      <c r="Q63" s="46"/>
    </row>
    <row r="64" spans="1:17" x14ac:dyDescent="0.2">
      <c r="A64" s="16"/>
      <c r="B64" s="16"/>
      <c r="C64" s="16"/>
      <c r="D64" s="16"/>
      <c r="E64" s="16"/>
      <c r="F64" s="26"/>
      <c r="G64" s="26"/>
      <c r="H64" s="26"/>
      <c r="I64" s="29"/>
      <c r="J64" s="26"/>
      <c r="K64" s="26"/>
      <c r="L64" s="27"/>
      <c r="M64" s="27"/>
      <c r="N64" s="46"/>
      <c r="O64" s="46"/>
      <c r="P64" s="46"/>
      <c r="Q64" s="46"/>
    </row>
    <row r="65" spans="1:17" x14ac:dyDescent="0.2">
      <c r="A65" s="16"/>
      <c r="B65" s="16"/>
      <c r="C65" s="16"/>
      <c r="D65" s="16"/>
      <c r="E65" s="16"/>
      <c r="F65" s="26"/>
      <c r="G65" s="26"/>
      <c r="H65" s="30"/>
      <c r="I65" s="26"/>
      <c r="J65" s="26"/>
      <c r="K65" s="26"/>
      <c r="L65" s="27"/>
      <c r="M65" s="27"/>
      <c r="N65" s="46"/>
      <c r="O65" s="46"/>
      <c r="P65" s="46"/>
      <c r="Q65" s="46"/>
    </row>
    <row r="66" spans="1:17" x14ac:dyDescent="0.2">
      <c r="A66" s="16"/>
      <c r="B66" s="16"/>
      <c r="C66" s="16"/>
      <c r="D66" s="16"/>
      <c r="E66" s="16"/>
      <c r="F66" s="16"/>
      <c r="G66" s="16"/>
      <c r="H66" s="16"/>
      <c r="I66" s="16"/>
      <c r="J66" s="16"/>
      <c r="K66" s="16"/>
      <c r="L66" s="16"/>
      <c r="M66" s="16"/>
      <c r="N66" s="46"/>
      <c r="O66" s="46"/>
      <c r="P66" s="46"/>
      <c r="Q66" s="46"/>
    </row>
    <row r="67" spans="1:17" x14ac:dyDescent="0.2">
      <c r="A67" s="31"/>
      <c r="B67" s="31"/>
      <c r="C67" s="31"/>
      <c r="D67" s="31"/>
      <c r="E67" s="31"/>
      <c r="F67" s="16"/>
      <c r="G67" s="16"/>
      <c r="H67" s="16"/>
      <c r="I67" s="16"/>
      <c r="J67" s="16"/>
      <c r="K67" s="16"/>
      <c r="L67" s="16"/>
      <c r="M67" s="16"/>
      <c r="N67" s="46"/>
      <c r="O67" s="46"/>
      <c r="P67" s="46"/>
      <c r="Q67" s="46"/>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A4" sqref="A4:XFD4"/>
    </sheetView>
  </sheetViews>
  <sheetFormatPr baseColWidth="10" defaultRowHeight="12.75" x14ac:dyDescent="0.2"/>
  <cols>
    <col min="1" max="17" width="10.85546875" style="36"/>
  </cols>
  <sheetData>
    <row r="1" spans="1:18" x14ac:dyDescent="0.2">
      <c r="A1" s="88" t="s">
        <v>332</v>
      </c>
    </row>
    <row r="2" spans="1:18" x14ac:dyDescent="0.2">
      <c r="A2" s="88" t="s">
        <v>453</v>
      </c>
    </row>
    <row r="3" spans="1:18" x14ac:dyDescent="0.2">
      <c r="A3" s="12"/>
    </row>
    <row r="4" spans="1:18" x14ac:dyDescent="0.2">
      <c r="B4" s="36" t="s">
        <v>183</v>
      </c>
      <c r="C4" s="36" t="s">
        <v>235</v>
      </c>
      <c r="D4" s="36" t="s">
        <v>236</v>
      </c>
      <c r="E4" s="36" t="s">
        <v>237</v>
      </c>
      <c r="F4" s="36" t="s">
        <v>238</v>
      </c>
      <c r="G4" s="36" t="s">
        <v>239</v>
      </c>
      <c r="H4" s="36" t="s">
        <v>240</v>
      </c>
      <c r="I4" s="36" t="s">
        <v>241</v>
      </c>
      <c r="J4" s="36" t="s">
        <v>242</v>
      </c>
      <c r="K4" s="36" t="s">
        <v>243</v>
      </c>
      <c r="L4" s="36" t="s">
        <v>244</v>
      </c>
      <c r="M4" s="36" t="s">
        <v>245</v>
      </c>
      <c r="N4" s="36" t="s">
        <v>246</v>
      </c>
      <c r="O4" s="36" t="s">
        <v>247</v>
      </c>
      <c r="P4" s="36" t="s">
        <v>248</v>
      </c>
      <c r="Q4" s="36" t="s">
        <v>249</v>
      </c>
      <c r="R4" s="76" t="s">
        <v>260</v>
      </c>
    </row>
    <row r="5" spans="1:18" x14ac:dyDescent="0.2">
      <c r="A5" s="36">
        <v>1993</v>
      </c>
      <c r="B5" s="36">
        <v>34.926398883421236</v>
      </c>
      <c r="C5" s="36">
        <v>37.516007744576115</v>
      </c>
      <c r="D5" s="36">
        <v>19.323975862738248</v>
      </c>
      <c r="E5" s="36">
        <v>41.876437181476405</v>
      </c>
      <c r="F5" s="36">
        <v>48.097195974085174</v>
      </c>
      <c r="G5" s="36">
        <v>63.845148342309407</v>
      </c>
      <c r="H5" s="36">
        <v>59.575362536453049</v>
      </c>
      <c r="I5" s="36">
        <v>84.224591565980106</v>
      </c>
      <c r="J5" s="36">
        <v>50.4878255664728</v>
      </c>
      <c r="K5" s="36">
        <v>57.655655649613081</v>
      </c>
      <c r="L5" s="36">
        <v>81.030196839513707</v>
      </c>
      <c r="M5" s="36">
        <v>62.725245451276578</v>
      </c>
      <c r="N5" s="36">
        <v>82.080801220331168</v>
      </c>
      <c r="O5" s="36">
        <v>70.996354582565758</v>
      </c>
      <c r="P5" s="36">
        <v>101.1140133538748</v>
      </c>
      <c r="Q5" s="36">
        <v>98.175699750276365</v>
      </c>
      <c r="R5" s="44">
        <f>D5/B5</f>
        <v>0.55327707638106649</v>
      </c>
    </row>
    <row r="6" spans="1:18" x14ac:dyDescent="0.2">
      <c r="A6" s="36">
        <v>1994</v>
      </c>
      <c r="B6" s="36">
        <v>34.029183942583984</v>
      </c>
      <c r="C6" s="36">
        <v>33.415569277743302</v>
      </c>
      <c r="D6" s="36">
        <v>18.694020963383551</v>
      </c>
      <c r="E6" s="36">
        <v>41.096478827993735</v>
      </c>
      <c r="F6" s="36">
        <v>68.071293071159147</v>
      </c>
      <c r="G6" s="36">
        <v>65.754734042793245</v>
      </c>
      <c r="H6" s="36">
        <v>59.891131006020295</v>
      </c>
      <c r="I6" s="36">
        <v>78.112798000089285</v>
      </c>
      <c r="J6" s="36">
        <v>53.46643689733687</v>
      </c>
      <c r="K6" s="36">
        <v>60.353225433995092</v>
      </c>
      <c r="L6" s="36">
        <v>80.749441286451969</v>
      </c>
      <c r="M6" s="36">
        <v>68.673287572522838</v>
      </c>
      <c r="N6" s="36">
        <v>85.867747590209859</v>
      </c>
      <c r="O6" s="36">
        <v>76.370587843610252</v>
      </c>
      <c r="P6" s="36">
        <v>100.27897619601858</v>
      </c>
      <c r="Q6" s="36">
        <v>101.48727835815173</v>
      </c>
      <c r="R6" s="44">
        <f>D6/B6</f>
        <v>0.54935260848233058</v>
      </c>
    </row>
    <row r="7" spans="1:18" x14ac:dyDescent="0.2">
      <c r="A7" s="36">
        <v>1995</v>
      </c>
      <c r="B7" s="36">
        <v>35.653250585124525</v>
      </c>
      <c r="C7" s="36">
        <v>42.344201622723908</v>
      </c>
      <c r="D7" s="36">
        <v>20.861134853804</v>
      </c>
      <c r="E7" s="36">
        <v>45.779421511892224</v>
      </c>
      <c r="F7" s="36">
        <v>64.363848401298824</v>
      </c>
      <c r="G7" s="36">
        <v>69.163326742272531</v>
      </c>
      <c r="H7" s="36">
        <v>61.062848429102587</v>
      </c>
      <c r="I7" s="36">
        <v>78.888328089976639</v>
      </c>
      <c r="J7" s="36">
        <v>51.971036593423101</v>
      </c>
      <c r="K7" s="36">
        <v>63.712597755718662</v>
      </c>
      <c r="L7" s="36">
        <v>81.769335944732319</v>
      </c>
      <c r="M7" s="36">
        <v>68.644285548389874</v>
      </c>
      <c r="N7" s="36">
        <v>83.662471118795551</v>
      </c>
      <c r="O7" s="36">
        <v>75.863714831336466</v>
      </c>
      <c r="P7" s="36">
        <v>99.854308476262446</v>
      </c>
      <c r="Q7" s="36">
        <v>94.526806052777928</v>
      </c>
      <c r="R7" s="44">
        <f t="shared" ref="R7:R30" si="0">D7/B7</f>
        <v>0.58511172225367336</v>
      </c>
    </row>
    <row r="8" spans="1:18" x14ac:dyDescent="0.2">
      <c r="A8" s="36">
        <v>1996</v>
      </c>
      <c r="B8" s="36">
        <v>37.797223799648947</v>
      </c>
      <c r="C8" s="36">
        <v>45.607087529155052</v>
      </c>
      <c r="D8" s="36">
        <v>24.406949956585972</v>
      </c>
      <c r="E8" s="36">
        <v>46.25380031964216</v>
      </c>
      <c r="F8" s="36">
        <v>71.274294255526144</v>
      </c>
      <c r="G8" s="36">
        <v>65.533153517796435</v>
      </c>
      <c r="H8" s="36">
        <v>61.690919041200729</v>
      </c>
      <c r="I8" s="36">
        <v>82.471142651775537</v>
      </c>
      <c r="J8" s="36">
        <v>55.482334541276188</v>
      </c>
      <c r="K8" s="36">
        <v>63.85695133788164</v>
      </c>
      <c r="L8" s="36">
        <v>83.024868481090778</v>
      </c>
      <c r="M8" s="36">
        <v>66.284129471670767</v>
      </c>
      <c r="N8" s="36">
        <v>80.111493581165334</v>
      </c>
      <c r="O8" s="36">
        <v>73.009629411515846</v>
      </c>
      <c r="P8" s="36">
        <v>100.82289072548562</v>
      </c>
      <c r="Q8" s="36">
        <v>95.035750751749177</v>
      </c>
      <c r="R8" s="44">
        <f t="shared" si="0"/>
        <v>0.64573393236390708</v>
      </c>
    </row>
    <row r="9" spans="1:18" x14ac:dyDescent="0.2">
      <c r="A9" s="36">
        <v>1997</v>
      </c>
      <c r="B9" s="36">
        <v>36.38435482277805</v>
      </c>
      <c r="C9" s="36">
        <v>44.827095066177492</v>
      </c>
      <c r="D9" s="36">
        <v>23.46944564196609</v>
      </c>
      <c r="E9" s="36">
        <v>45.827258398553447</v>
      </c>
      <c r="F9" s="36">
        <v>62.400985040234993</v>
      </c>
      <c r="G9" s="36">
        <v>64.119784828480149</v>
      </c>
      <c r="H9" s="36">
        <v>61.076421489853708</v>
      </c>
      <c r="I9" s="36">
        <v>78.972643550994576</v>
      </c>
      <c r="J9" s="36">
        <v>55.078689185281817</v>
      </c>
      <c r="K9" s="36">
        <v>62.406897754944815</v>
      </c>
      <c r="L9" s="36">
        <v>82.038917309227315</v>
      </c>
      <c r="M9" s="36">
        <v>67.748151688607578</v>
      </c>
      <c r="N9" s="36">
        <v>76.155595734518315</v>
      </c>
      <c r="O9" s="36">
        <v>73.273891911328064</v>
      </c>
      <c r="P9" s="36">
        <v>94.565000488944634</v>
      </c>
      <c r="Q9" s="36">
        <v>94.360059975519334</v>
      </c>
      <c r="R9" s="44">
        <f t="shared" si="0"/>
        <v>0.6450422374199497</v>
      </c>
    </row>
    <row r="10" spans="1:18" x14ac:dyDescent="0.2">
      <c r="A10" s="36">
        <v>1998</v>
      </c>
      <c r="B10" s="36">
        <v>33.02477793752211</v>
      </c>
      <c r="C10" s="36">
        <v>44.421630870694358</v>
      </c>
      <c r="D10" s="36">
        <v>18.095532726505535</v>
      </c>
      <c r="E10" s="36">
        <v>44.944673804913933</v>
      </c>
      <c r="F10" s="36">
        <v>63.524630662139757</v>
      </c>
      <c r="G10" s="36">
        <v>63.338231634051979</v>
      </c>
      <c r="H10" s="36">
        <v>60.02713373011246</v>
      </c>
      <c r="I10" s="36">
        <v>75.558908802494599</v>
      </c>
      <c r="J10" s="36">
        <v>54.624609161008252</v>
      </c>
      <c r="K10" s="36">
        <v>61.244168040924748</v>
      </c>
      <c r="L10" s="36">
        <v>82.917265792251968</v>
      </c>
      <c r="M10" s="36">
        <v>71.96402588230022</v>
      </c>
      <c r="N10" s="36">
        <v>79.182421004941318</v>
      </c>
      <c r="O10" s="36">
        <v>76.057529156600424</v>
      </c>
      <c r="P10" s="36">
        <v>82.907293640063457</v>
      </c>
      <c r="Q10" s="36">
        <v>85.829454755526115</v>
      </c>
      <c r="R10" s="44">
        <f t="shared" si="0"/>
        <v>0.54793805913667459</v>
      </c>
    </row>
    <row r="11" spans="1:18" x14ac:dyDescent="0.2">
      <c r="A11" s="36">
        <v>1999</v>
      </c>
      <c r="B11" s="36">
        <v>35.696951103994046</v>
      </c>
      <c r="C11" s="36">
        <v>39.020112312875987</v>
      </c>
      <c r="D11" s="36">
        <v>22.566988402955648</v>
      </c>
      <c r="E11" s="36">
        <v>44.928187962709217</v>
      </c>
      <c r="F11" s="36">
        <v>64.423699561509466</v>
      </c>
      <c r="G11" s="36">
        <v>62.430632578572173</v>
      </c>
      <c r="H11" s="36">
        <v>56.786029340187582</v>
      </c>
      <c r="I11" s="36">
        <v>77.735982092333558</v>
      </c>
      <c r="J11" s="36">
        <v>54.081791622142248</v>
      </c>
      <c r="K11" s="36">
        <v>60.197598264708162</v>
      </c>
      <c r="L11" s="36">
        <v>76.917961796044594</v>
      </c>
      <c r="M11" s="36">
        <v>74.269721647758473</v>
      </c>
      <c r="N11" s="36">
        <v>80.000185158101672</v>
      </c>
      <c r="O11" s="36">
        <v>77.959923469075378</v>
      </c>
      <c r="P11" s="36">
        <v>83.488377582849438</v>
      </c>
      <c r="Q11" s="36">
        <v>85.836092185380608</v>
      </c>
      <c r="R11" s="44">
        <f t="shared" si="0"/>
        <v>0.63218251713465468</v>
      </c>
    </row>
    <row r="12" spans="1:18" x14ac:dyDescent="0.2">
      <c r="A12" s="36">
        <v>2000</v>
      </c>
      <c r="B12" s="36">
        <v>43.353402621539246</v>
      </c>
      <c r="C12" s="36">
        <v>40.020277040361464</v>
      </c>
      <c r="D12" s="36">
        <v>33.317016449360793</v>
      </c>
      <c r="E12" s="36">
        <v>47.630753826922358</v>
      </c>
      <c r="F12" s="36">
        <v>61.167126045877339</v>
      </c>
      <c r="G12" s="36">
        <v>61.169455656334726</v>
      </c>
      <c r="H12" s="36">
        <v>56.191004069230729</v>
      </c>
      <c r="I12" s="36">
        <v>77.249324751335962</v>
      </c>
      <c r="J12" s="36">
        <v>54.178058367266857</v>
      </c>
      <c r="K12" s="36">
        <v>60.253954983783316</v>
      </c>
      <c r="L12" s="36">
        <v>70.212618952990454</v>
      </c>
      <c r="M12" s="36">
        <v>78.33685131211665</v>
      </c>
      <c r="N12" s="36">
        <v>81.572936163971065</v>
      </c>
      <c r="O12" s="36">
        <v>81.200777185518959</v>
      </c>
      <c r="P12" s="36">
        <v>82.574133370642798</v>
      </c>
      <c r="Q12" s="36">
        <v>86.21070978146129</v>
      </c>
      <c r="R12" s="44">
        <f t="shared" si="0"/>
        <v>0.76849830543192288</v>
      </c>
    </row>
    <row r="13" spans="1:18" x14ac:dyDescent="0.2">
      <c r="A13" s="36">
        <v>2001</v>
      </c>
      <c r="B13" s="36">
        <v>41.165052157965661</v>
      </c>
      <c r="C13" s="36">
        <v>33.90568444660002</v>
      </c>
      <c r="D13" s="36">
        <v>30.926744174747967</v>
      </c>
      <c r="E13" s="36">
        <v>47.69636543265031</v>
      </c>
      <c r="F13" s="36">
        <v>49.737625296086172</v>
      </c>
      <c r="G13" s="36">
        <v>61.434091298127214</v>
      </c>
      <c r="H13" s="36">
        <v>54.241113204192558</v>
      </c>
      <c r="I13" s="36">
        <v>62.531258493111928</v>
      </c>
      <c r="J13" s="36">
        <v>54.106825421021817</v>
      </c>
      <c r="K13" s="36">
        <v>60.525815089394762</v>
      </c>
      <c r="L13" s="36">
        <v>61.722675551011697</v>
      </c>
      <c r="M13" s="36">
        <v>83.914116077292931</v>
      </c>
      <c r="N13" s="36">
        <v>80.817408573824835</v>
      </c>
      <c r="O13" s="36">
        <v>82.180433918156979</v>
      </c>
      <c r="P13" s="36">
        <v>80.846730890891081</v>
      </c>
      <c r="Q13" s="36">
        <v>85.435058553558392</v>
      </c>
      <c r="R13" s="44">
        <f t="shared" si="0"/>
        <v>0.75128640809370317</v>
      </c>
    </row>
    <row r="14" spans="1:18" x14ac:dyDescent="0.2">
      <c r="A14" s="36">
        <v>2002</v>
      </c>
      <c r="B14" s="36">
        <v>75.811487051794828</v>
      </c>
      <c r="C14" s="36">
        <v>75.589206744273284</v>
      </c>
      <c r="D14" s="36">
        <v>73.708484737741429</v>
      </c>
      <c r="E14" s="36">
        <v>76.800390882963626</v>
      </c>
      <c r="F14" s="36">
        <v>79.103891924833277</v>
      </c>
      <c r="G14" s="36">
        <v>75.254500211443528</v>
      </c>
      <c r="H14" s="36">
        <v>80.53399770399723</v>
      </c>
      <c r="I14" s="36">
        <v>71.726114073377673</v>
      </c>
      <c r="J14" s="36">
        <v>87.067134297585866</v>
      </c>
      <c r="K14" s="36">
        <v>79.833886616735299</v>
      </c>
      <c r="L14" s="36">
        <v>74.286650269631707</v>
      </c>
      <c r="M14" s="36">
        <v>80.491603391486478</v>
      </c>
      <c r="N14" s="36">
        <v>84.216600134932179</v>
      </c>
      <c r="O14" s="36">
        <v>90.907268543172336</v>
      </c>
      <c r="P14" s="36">
        <v>84.021551519830226</v>
      </c>
      <c r="Q14" s="36">
        <v>89.112738476198217</v>
      </c>
      <c r="R14" s="44">
        <f t="shared" si="0"/>
        <v>0.97226010996702106</v>
      </c>
    </row>
    <row r="15" spans="1:18" x14ac:dyDescent="0.2">
      <c r="A15" s="36">
        <v>2003</v>
      </c>
      <c r="B15" s="36">
        <v>82.26566153386608</v>
      </c>
      <c r="C15" s="36">
        <v>92.884410441273317</v>
      </c>
      <c r="D15" s="36">
        <v>79.029761590936573</v>
      </c>
      <c r="E15" s="36">
        <v>92.972773064377918</v>
      </c>
      <c r="F15" s="36">
        <v>79.32592711766118</v>
      </c>
      <c r="G15" s="36">
        <v>84.815747137971698</v>
      </c>
      <c r="H15" s="36">
        <v>93.991329012333011</v>
      </c>
      <c r="I15" s="36">
        <v>92.086305113184551</v>
      </c>
      <c r="J15" s="36">
        <v>90.246618803628849</v>
      </c>
      <c r="K15" s="36">
        <v>91.858058210734754</v>
      </c>
      <c r="L15" s="36">
        <v>78.564786322360064</v>
      </c>
      <c r="M15" s="36">
        <v>89.257765322156786</v>
      </c>
      <c r="N15" s="36">
        <v>93.825801011142403</v>
      </c>
      <c r="O15" s="36">
        <v>103.34039079623855</v>
      </c>
      <c r="P15" s="36">
        <v>91.320476100734325</v>
      </c>
      <c r="Q15" s="36">
        <v>94.845381152212468</v>
      </c>
      <c r="R15" s="44">
        <f t="shared" si="0"/>
        <v>0.96066524133404807</v>
      </c>
    </row>
    <row r="16" spans="1:18" x14ac:dyDescent="0.2">
      <c r="A16" s="36">
        <v>2004</v>
      </c>
      <c r="B16" s="36">
        <v>99.999999999999758</v>
      </c>
      <c r="C16" s="36">
        <v>100</v>
      </c>
      <c r="D16" s="36">
        <v>100</v>
      </c>
      <c r="E16" s="36">
        <v>100</v>
      </c>
      <c r="F16" s="36">
        <v>100</v>
      </c>
      <c r="G16" s="36">
        <v>99.999999999987125</v>
      </c>
      <c r="H16" s="36">
        <v>100</v>
      </c>
      <c r="I16" s="36">
        <v>100</v>
      </c>
      <c r="J16" s="36">
        <v>100</v>
      </c>
      <c r="K16" s="36">
        <v>100</v>
      </c>
      <c r="L16" s="36">
        <v>100</v>
      </c>
      <c r="M16" s="36">
        <v>100</v>
      </c>
      <c r="N16" s="36">
        <v>100</v>
      </c>
      <c r="O16" s="36">
        <v>100</v>
      </c>
      <c r="P16" s="36">
        <v>100</v>
      </c>
      <c r="Q16" s="36">
        <v>100</v>
      </c>
      <c r="R16" s="44">
        <f t="shared" si="0"/>
        <v>1.0000000000000024</v>
      </c>
    </row>
    <row r="17" spans="1:18" x14ac:dyDescent="0.2">
      <c r="A17" s="36">
        <v>2005</v>
      </c>
      <c r="B17" s="36">
        <v>119.7065635554285</v>
      </c>
      <c r="C17" s="36">
        <v>90.510387318605339</v>
      </c>
      <c r="D17" s="36">
        <v>122.57247130258861</v>
      </c>
      <c r="E17" s="36">
        <v>111.98233556975114</v>
      </c>
      <c r="F17" s="36">
        <v>106.69159302512459</v>
      </c>
      <c r="G17" s="36">
        <v>117.41641818053139</v>
      </c>
      <c r="H17" s="36">
        <v>108.77862751058656</v>
      </c>
      <c r="I17" s="36">
        <v>116.31667676415741</v>
      </c>
      <c r="J17" s="36">
        <v>114.1571727165116</v>
      </c>
      <c r="K17" s="36">
        <v>110.01147718842108</v>
      </c>
      <c r="L17" s="36">
        <v>132.70685153993043</v>
      </c>
      <c r="M17" s="36">
        <v>125.95282420954889</v>
      </c>
      <c r="N17" s="36">
        <v>115.87133000216339</v>
      </c>
      <c r="O17" s="36">
        <v>105.39079053290178</v>
      </c>
      <c r="P17" s="36">
        <v>113.0503260871134</v>
      </c>
      <c r="Q17" s="36">
        <v>103.21855590001175</v>
      </c>
      <c r="R17" s="44">
        <f t="shared" si="0"/>
        <v>1.0239411078393632</v>
      </c>
    </row>
    <row r="18" spans="1:18" x14ac:dyDescent="0.2">
      <c r="A18" s="36">
        <v>2006</v>
      </c>
      <c r="B18" s="36">
        <v>141.54360304739185</v>
      </c>
      <c r="C18" s="36">
        <v>107.99020491532086</v>
      </c>
      <c r="D18" s="36">
        <v>147.24594126531358</v>
      </c>
      <c r="E18" s="36">
        <v>130.76528814573257</v>
      </c>
      <c r="F18" s="36">
        <v>138.68749841505422</v>
      </c>
      <c r="G18" s="36">
        <v>140.59629954415362</v>
      </c>
      <c r="H18" s="36">
        <v>119.60828837715573</v>
      </c>
      <c r="I18" s="36">
        <v>138.74990133916418</v>
      </c>
      <c r="J18" s="36">
        <v>133.51486656146929</v>
      </c>
      <c r="K18" s="36">
        <v>124.44624931842773</v>
      </c>
      <c r="L18" s="36">
        <v>152.31713260366166</v>
      </c>
      <c r="M18" s="36">
        <v>141.56474813682652</v>
      </c>
      <c r="N18" s="36">
        <v>143.5499540113606</v>
      </c>
      <c r="O18" s="36">
        <v>114.05010888860541</v>
      </c>
      <c r="P18" s="36">
        <v>134.3755651852388</v>
      </c>
      <c r="Q18" s="36">
        <v>107.23337401950927</v>
      </c>
      <c r="R18" s="44">
        <f t="shared" si="0"/>
        <v>1.0402867956951221</v>
      </c>
    </row>
    <row r="19" spans="1:18" x14ac:dyDescent="0.2">
      <c r="A19" s="36">
        <v>2007</v>
      </c>
      <c r="B19" s="36">
        <v>157.00077616117753</v>
      </c>
      <c r="C19" s="36">
        <v>132.67719722900665</v>
      </c>
      <c r="D19" s="36">
        <v>155.58353587991073</v>
      </c>
      <c r="E19" s="36">
        <v>142.24805517761442</v>
      </c>
      <c r="F19" s="36">
        <v>158.02952812397965</v>
      </c>
      <c r="G19" s="36">
        <v>165.0876556863486</v>
      </c>
      <c r="H19" s="36">
        <v>136.91290820941586</v>
      </c>
      <c r="I19" s="36">
        <v>163.40345838899688</v>
      </c>
      <c r="J19" s="36">
        <v>153.21805278199051</v>
      </c>
      <c r="K19" s="36">
        <v>141.92770052666737</v>
      </c>
      <c r="L19" s="36">
        <v>185.5671219683633</v>
      </c>
      <c r="M19" s="36">
        <v>170.169135458482</v>
      </c>
      <c r="N19" s="36">
        <v>181.92872815644304</v>
      </c>
      <c r="O19" s="36">
        <v>135.46545259653388</v>
      </c>
      <c r="P19" s="36">
        <v>157.805683089778</v>
      </c>
      <c r="Q19" s="36">
        <v>116.47210735714373</v>
      </c>
      <c r="R19" s="44">
        <f t="shared" si="0"/>
        <v>0.99097303646568058</v>
      </c>
    </row>
    <row r="20" spans="1:18" x14ac:dyDescent="0.2">
      <c r="A20" s="36">
        <v>2008</v>
      </c>
      <c r="B20" s="36">
        <v>191.18390794845951</v>
      </c>
      <c r="C20" s="36">
        <v>145.71095862072957</v>
      </c>
      <c r="D20" s="36">
        <v>183.76095209083684</v>
      </c>
      <c r="E20" s="36">
        <v>170.84912682692587</v>
      </c>
      <c r="F20" s="36">
        <v>194.19854576234923</v>
      </c>
      <c r="G20" s="36">
        <v>194.07894206782029</v>
      </c>
      <c r="H20" s="36">
        <v>165.85252796061297</v>
      </c>
      <c r="I20" s="36">
        <v>171.24133480029073</v>
      </c>
      <c r="J20" s="36">
        <v>184.43438063077301</v>
      </c>
      <c r="K20" s="36">
        <v>170.08480969084044</v>
      </c>
      <c r="L20" s="36">
        <v>230.309240191557</v>
      </c>
      <c r="M20" s="36">
        <v>235.29794061286182</v>
      </c>
      <c r="N20" s="36">
        <v>257.04986943618945</v>
      </c>
      <c r="O20" s="36">
        <v>185.72912766856123</v>
      </c>
      <c r="P20" s="36">
        <v>189.02039329706392</v>
      </c>
      <c r="Q20" s="36">
        <v>123.97832897008519</v>
      </c>
      <c r="R20" s="44">
        <f t="shared" si="0"/>
        <v>0.96117374136099476</v>
      </c>
    </row>
    <row r="21" spans="1:18" x14ac:dyDescent="0.2">
      <c r="A21" s="36">
        <v>2009</v>
      </c>
      <c r="B21" s="36">
        <v>215.91568330930926</v>
      </c>
      <c r="C21" s="36">
        <v>151.37409027294049</v>
      </c>
      <c r="D21" s="36">
        <v>210.08451684650868</v>
      </c>
      <c r="E21" s="36">
        <v>154.31625110511135</v>
      </c>
      <c r="F21" s="36">
        <v>222.77923912155964</v>
      </c>
      <c r="G21" s="36">
        <v>207.76279897291431</v>
      </c>
      <c r="H21" s="36">
        <v>185.60706362990277</v>
      </c>
      <c r="I21" s="36">
        <v>221.71141221321</v>
      </c>
      <c r="J21" s="36">
        <v>189.35814227050724</v>
      </c>
      <c r="K21" s="36">
        <v>187.11937612797226</v>
      </c>
      <c r="L21" s="36">
        <v>248.75361056032443</v>
      </c>
      <c r="M21" s="36">
        <v>281.80186364534359</v>
      </c>
      <c r="N21" s="36">
        <v>317.70233800936614</v>
      </c>
      <c r="O21" s="36">
        <v>236.69375272174625</v>
      </c>
      <c r="P21" s="36">
        <v>208.76276065784961</v>
      </c>
      <c r="Q21" s="36">
        <v>128.80164825734386</v>
      </c>
      <c r="R21" s="44">
        <f t="shared" si="0"/>
        <v>0.97299331677334822</v>
      </c>
    </row>
    <row r="22" spans="1:18" x14ac:dyDescent="0.2">
      <c r="A22" s="36">
        <v>2010</v>
      </c>
      <c r="B22" s="36">
        <v>254.01779910514603</v>
      </c>
      <c r="C22" s="36">
        <v>197.06384566294858</v>
      </c>
      <c r="D22" s="36">
        <v>250.73937675205576</v>
      </c>
      <c r="E22" s="36">
        <v>183.41443835783747</v>
      </c>
      <c r="F22" s="36">
        <v>270.5703425691749</v>
      </c>
      <c r="G22" s="36">
        <v>245.24239989905595</v>
      </c>
      <c r="H22" s="36">
        <v>219.58287193876447</v>
      </c>
      <c r="I22" s="36">
        <v>257.32527155364488</v>
      </c>
      <c r="J22" s="36">
        <v>213.70666607763877</v>
      </c>
      <c r="K22" s="36">
        <v>223.18083585228754</v>
      </c>
      <c r="L22" s="36">
        <v>288.03670741836487</v>
      </c>
      <c r="M22" s="36">
        <v>331.94400908135634</v>
      </c>
      <c r="N22" s="36">
        <v>338.41008358221245</v>
      </c>
      <c r="O22" s="36">
        <v>286.46092434087092</v>
      </c>
      <c r="P22" s="36">
        <v>238.71489932078674</v>
      </c>
      <c r="Q22" s="36">
        <v>139.7603579749404</v>
      </c>
      <c r="R22" s="44">
        <f t="shared" si="0"/>
        <v>0.98709372979122134</v>
      </c>
    </row>
    <row r="23" spans="1:18" x14ac:dyDescent="0.2">
      <c r="A23" s="36">
        <v>2011</v>
      </c>
      <c r="B23" s="36">
        <v>308.39907037245138</v>
      </c>
      <c r="C23" s="36">
        <v>227.5062019640504</v>
      </c>
      <c r="D23" s="36">
        <v>308.35573833528366</v>
      </c>
      <c r="E23" s="36">
        <v>214.92489156156461</v>
      </c>
      <c r="F23" s="36">
        <v>332.05547469624872</v>
      </c>
      <c r="G23" s="36">
        <v>297.49966711588348</v>
      </c>
      <c r="H23" s="36">
        <v>251.24183038211183</v>
      </c>
      <c r="I23" s="36">
        <v>269.48302914211297</v>
      </c>
      <c r="J23" s="36">
        <v>266.19581988474158</v>
      </c>
      <c r="K23" s="36">
        <v>248.39421837064833</v>
      </c>
      <c r="L23" s="36">
        <v>330.61715746567802</v>
      </c>
      <c r="M23" s="36">
        <v>513.43622274042218</v>
      </c>
      <c r="N23" s="36">
        <v>378.06799852148993</v>
      </c>
      <c r="O23" s="36">
        <v>342.24476748455379</v>
      </c>
      <c r="P23" s="36">
        <v>280.01260095778019</v>
      </c>
      <c r="Q23" s="36">
        <v>148.38721093494445</v>
      </c>
      <c r="R23" s="44">
        <f t="shared" si="0"/>
        <v>0.99985949361936988</v>
      </c>
    </row>
    <row r="24" spans="1:18" x14ac:dyDescent="0.2">
      <c r="A24" s="36">
        <v>2012</v>
      </c>
      <c r="B24" s="36">
        <v>365.16963673768038</v>
      </c>
      <c r="C24" s="36">
        <v>257.53278407192653</v>
      </c>
      <c r="D24" s="36">
        <v>372.51008976490635</v>
      </c>
      <c r="E24" s="36">
        <v>222.88927203706419</v>
      </c>
      <c r="F24" s="36">
        <v>343.93947510249245</v>
      </c>
      <c r="G24" s="36">
        <v>371.45962324574293</v>
      </c>
      <c r="H24" s="36">
        <v>301.17276453602051</v>
      </c>
      <c r="I24" s="36">
        <v>327.11377653739356</v>
      </c>
      <c r="J24" s="36">
        <v>304.91929465818555</v>
      </c>
      <c r="K24" s="36">
        <v>318.47251787872091</v>
      </c>
      <c r="L24" s="36">
        <v>381.04946439830599</v>
      </c>
      <c r="M24" s="36">
        <v>605.33391290660677</v>
      </c>
      <c r="N24" s="36">
        <v>451.54445869205421</v>
      </c>
      <c r="O24" s="36">
        <v>457.20974710033209</v>
      </c>
      <c r="P24" s="36">
        <v>365.70745983312185</v>
      </c>
      <c r="Q24" s="36">
        <v>184.54485410580116</v>
      </c>
      <c r="R24" s="44">
        <f t="shared" si="0"/>
        <v>1.0201014878805463</v>
      </c>
    </row>
    <row r="25" spans="1:18" x14ac:dyDescent="0.2">
      <c r="A25" s="36">
        <v>2013</v>
      </c>
      <c r="B25" s="36">
        <v>439.37835180815637</v>
      </c>
      <c r="C25" s="36">
        <v>310.98175953414449</v>
      </c>
      <c r="D25" s="36">
        <v>462.46161589704752</v>
      </c>
      <c r="E25" s="36">
        <v>259.68472172523394</v>
      </c>
      <c r="F25" s="36">
        <v>385.73162702363317</v>
      </c>
      <c r="G25" s="36">
        <v>446.87633215892959</v>
      </c>
      <c r="H25" s="36">
        <v>363.22943388392514</v>
      </c>
      <c r="I25" s="36">
        <v>426.69048284524661</v>
      </c>
      <c r="J25" s="36">
        <v>349.48125888665794</v>
      </c>
      <c r="K25" s="36">
        <v>389.5757609357297</v>
      </c>
      <c r="L25" s="36">
        <v>451.56359141165836</v>
      </c>
      <c r="M25" s="36">
        <v>709.56407672715875</v>
      </c>
      <c r="N25" s="36">
        <v>569.9044076514341</v>
      </c>
      <c r="O25" s="36">
        <v>532.69869290135205</v>
      </c>
      <c r="P25" s="36">
        <v>444.45630162993336</v>
      </c>
      <c r="Q25" s="36">
        <v>255.92098088463521</v>
      </c>
      <c r="R25" s="44">
        <f t="shared" si="0"/>
        <v>1.0525361888993792</v>
      </c>
    </row>
    <row r="26" spans="1:18" x14ac:dyDescent="0.2">
      <c r="A26" s="36">
        <v>2014</v>
      </c>
      <c r="B26" s="36">
        <v>632.14778967325924</v>
      </c>
      <c r="C26" s="36">
        <v>402.13900833506318</v>
      </c>
      <c r="D26" s="36">
        <v>713.86437655578823</v>
      </c>
      <c r="E26" s="36">
        <v>368.09850775292648</v>
      </c>
      <c r="F26" s="36">
        <v>503.81143149032033</v>
      </c>
      <c r="G26" s="36">
        <v>622.7355276540635</v>
      </c>
      <c r="H26" s="36">
        <v>491.83087418756134</v>
      </c>
      <c r="I26" s="36">
        <v>565.82257241556692</v>
      </c>
      <c r="J26" s="36">
        <v>519.80861505395649</v>
      </c>
      <c r="K26" s="36">
        <v>527.63606318285645</v>
      </c>
      <c r="L26" s="36">
        <v>592.70548974963083</v>
      </c>
      <c r="M26" s="36">
        <v>992.58383631815866</v>
      </c>
      <c r="N26" s="36">
        <v>867.61172877498961</v>
      </c>
      <c r="O26" s="36">
        <v>754.97704781164907</v>
      </c>
      <c r="P26" s="36">
        <v>574.54580839156552</v>
      </c>
      <c r="Q26" s="36">
        <v>318.55670661032576</v>
      </c>
      <c r="R26" s="44">
        <f t="shared" si="0"/>
        <v>1.1292681683262171</v>
      </c>
    </row>
    <row r="27" spans="1:18" x14ac:dyDescent="0.2">
      <c r="A27" s="36">
        <v>2015</v>
      </c>
      <c r="B27" s="36">
        <v>757.85552754178184</v>
      </c>
      <c r="C27" s="36">
        <v>499.93883551890895</v>
      </c>
      <c r="D27" s="36">
        <v>769.81061742239683</v>
      </c>
      <c r="E27" s="36">
        <v>436.665293896972</v>
      </c>
      <c r="F27" s="36">
        <v>634.81774933565885</v>
      </c>
      <c r="G27" s="36">
        <v>791.38346619485344</v>
      </c>
      <c r="H27" s="36">
        <v>591.58055954738597</v>
      </c>
      <c r="I27" s="36">
        <v>697.64745778297709</v>
      </c>
      <c r="J27" s="36">
        <v>595.38457866125248</v>
      </c>
      <c r="K27" s="36">
        <v>676.29341201632894</v>
      </c>
      <c r="L27" s="36">
        <v>736.55060733541768</v>
      </c>
      <c r="M27" s="36">
        <v>1370.7818952452769</v>
      </c>
      <c r="N27" s="36">
        <v>1257.405085800091</v>
      </c>
      <c r="O27" s="36">
        <v>1053.9930181802256</v>
      </c>
      <c r="P27" s="36">
        <v>693.93309748558875</v>
      </c>
      <c r="Q27" s="36">
        <v>455.9216034812776</v>
      </c>
      <c r="R27" s="44">
        <f t="shared" si="0"/>
        <v>1.0157748930319122</v>
      </c>
    </row>
    <row r="28" spans="1:18" x14ac:dyDescent="0.2">
      <c r="A28" s="36">
        <v>2016</v>
      </c>
      <c r="B28" s="36">
        <v>1090.4726842818995</v>
      </c>
      <c r="C28" s="36">
        <v>771.29021679527727</v>
      </c>
      <c r="D28" s="36">
        <v>1232.3214515329241</v>
      </c>
      <c r="E28" s="36">
        <v>543.63718834279939</v>
      </c>
      <c r="F28" s="36">
        <v>1059.5045272520888</v>
      </c>
      <c r="G28" s="36">
        <v>1009.7319265064073</v>
      </c>
      <c r="H28" s="36">
        <v>771.48549637356098</v>
      </c>
      <c r="I28" s="36">
        <v>907.8256272803103</v>
      </c>
      <c r="J28" s="36">
        <v>860.39399167335409</v>
      </c>
      <c r="K28" s="36">
        <v>913.92132003013865</v>
      </c>
      <c r="L28" s="36">
        <v>950.63741100248626</v>
      </c>
      <c r="M28" s="36">
        <v>1789.8753629766848</v>
      </c>
      <c r="N28" s="36">
        <v>1596.2284653476058</v>
      </c>
      <c r="O28" s="36">
        <v>1379.9708591114804</v>
      </c>
      <c r="P28" s="36">
        <v>1119.0270328209342</v>
      </c>
      <c r="Q28" s="36">
        <v>674.06680564888404</v>
      </c>
      <c r="R28" s="44">
        <f t="shared" si="0"/>
        <v>1.1300800738025227</v>
      </c>
    </row>
    <row r="29" spans="1:18" x14ac:dyDescent="0.2">
      <c r="A29" s="36">
        <v>2017</v>
      </c>
      <c r="B29" s="36">
        <v>1346.0996097615055</v>
      </c>
      <c r="C29" s="36">
        <v>915.06711618346446</v>
      </c>
      <c r="D29" s="36">
        <v>1480.7789138175135</v>
      </c>
      <c r="E29" s="36">
        <v>739.80382986537791</v>
      </c>
      <c r="F29" s="36">
        <v>1461.2825448432907</v>
      </c>
      <c r="G29" s="36">
        <v>1255.1199349774481</v>
      </c>
      <c r="H29" s="36">
        <v>941.98888509416679</v>
      </c>
      <c r="I29" s="36">
        <v>1091.1907685432238</v>
      </c>
      <c r="J29" s="36">
        <v>1076.1294172662958</v>
      </c>
      <c r="K29" s="36">
        <v>1124.9242411743667</v>
      </c>
      <c r="L29" s="36">
        <v>1128.1739034670002</v>
      </c>
      <c r="M29" s="36">
        <v>2334.8111711946517</v>
      </c>
      <c r="N29" s="36">
        <v>2039.9996304518193</v>
      </c>
      <c r="O29" s="36">
        <v>1721.7953213031624</v>
      </c>
      <c r="P29" s="36">
        <v>1394.8193108698179</v>
      </c>
      <c r="Q29" s="36">
        <v>850.20637628837608</v>
      </c>
      <c r="R29" s="44">
        <f t="shared" si="0"/>
        <v>1.1000515140776765</v>
      </c>
    </row>
    <row r="30" spans="1:18" x14ac:dyDescent="0.2">
      <c r="A30" s="36">
        <v>2018</v>
      </c>
      <c r="B30" s="36">
        <v>2201.2475486114404</v>
      </c>
      <c r="C30" s="36">
        <v>1413.7366458713764</v>
      </c>
      <c r="D30" s="36">
        <v>2985.2555123299958</v>
      </c>
      <c r="E30" s="36">
        <v>1269.1892537125191</v>
      </c>
      <c r="F30" s="36">
        <v>2273.3999351396706</v>
      </c>
      <c r="G30" s="36">
        <v>1966.4030006682192</v>
      </c>
      <c r="H30" s="36">
        <v>1142.9423274859303</v>
      </c>
      <c r="I30" s="36">
        <v>1509.6509373455933</v>
      </c>
      <c r="J30" s="36">
        <v>1875.3355153942562</v>
      </c>
      <c r="K30" s="36">
        <v>1400.1203719783207</v>
      </c>
      <c r="L30" s="36">
        <v>1512.6960117065751</v>
      </c>
      <c r="M30" s="36">
        <v>3078.4321467404679</v>
      </c>
      <c r="N30" s="36">
        <v>2608.1420774178364</v>
      </c>
      <c r="O30" s="36">
        <v>2309.129437612829</v>
      </c>
      <c r="P30" s="36">
        <v>1824.6891545687979</v>
      </c>
      <c r="Q30" s="36">
        <v>1062.9014510389941</v>
      </c>
      <c r="R30" s="44">
        <f t="shared" si="0"/>
        <v>1.3561652864590865</v>
      </c>
    </row>
    <row r="31" spans="1:18" x14ac:dyDescent="0.2">
      <c r="R31" s="44"/>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A2" sqref="A2"/>
    </sheetView>
  </sheetViews>
  <sheetFormatPr baseColWidth="10" defaultRowHeight="12.75" x14ac:dyDescent="0.2"/>
  <cols>
    <col min="1" max="1" width="11.42578125" style="7" bestFit="1" customWidth="1"/>
    <col min="2" max="2" width="16" style="7" customWidth="1"/>
    <col min="3" max="3" width="16.42578125" style="7" customWidth="1"/>
    <col min="4" max="4" width="12.28515625" style="7" customWidth="1"/>
    <col min="5" max="6" width="10.85546875" style="12"/>
    <col min="7" max="7" width="13.85546875" style="12" bestFit="1" customWidth="1"/>
    <col min="8" max="9" width="10.85546875" style="57"/>
  </cols>
  <sheetData>
    <row r="1" spans="1:9" x14ac:dyDescent="0.2">
      <c r="A1" s="118" t="s">
        <v>743</v>
      </c>
    </row>
    <row r="2" spans="1:9" x14ac:dyDescent="0.2">
      <c r="A2" s="118" t="s">
        <v>139</v>
      </c>
    </row>
    <row r="4" spans="1:9" s="1" customFormat="1" ht="15.75" customHeight="1" x14ac:dyDescent="0.2">
      <c r="A4" s="12" t="s">
        <v>6</v>
      </c>
      <c r="B4" s="12" t="s">
        <v>137</v>
      </c>
      <c r="C4" s="12" t="s">
        <v>138</v>
      </c>
      <c r="D4" s="12" t="s">
        <v>140</v>
      </c>
      <c r="E4" s="12" t="s">
        <v>142</v>
      </c>
      <c r="F4" s="88" t="s">
        <v>686</v>
      </c>
      <c r="G4" s="88" t="s">
        <v>685</v>
      </c>
      <c r="H4" s="78" t="s">
        <v>740</v>
      </c>
      <c r="I4" s="78" t="s">
        <v>707</v>
      </c>
    </row>
    <row r="5" spans="1:9" s="1" customFormat="1" ht="15.75" customHeight="1" x14ac:dyDescent="0.2">
      <c r="A5" s="12"/>
      <c r="B5" s="12" t="s">
        <v>141</v>
      </c>
      <c r="C5" s="12" t="s">
        <v>141</v>
      </c>
      <c r="D5" s="12" t="s">
        <v>141</v>
      </c>
      <c r="E5" s="12" t="s">
        <v>141</v>
      </c>
      <c r="F5" s="12" t="s">
        <v>10</v>
      </c>
      <c r="G5" s="12" t="s">
        <v>141</v>
      </c>
      <c r="H5" s="78" t="s">
        <v>739</v>
      </c>
      <c r="I5" s="57"/>
    </row>
    <row r="6" spans="1:9" s="1" customFormat="1" ht="15.75" customHeight="1" x14ac:dyDescent="0.2">
      <c r="A6" s="12"/>
      <c r="B6" s="12" t="s">
        <v>139</v>
      </c>
      <c r="C6" s="12" t="s">
        <v>139</v>
      </c>
      <c r="D6" s="12" t="s">
        <v>139</v>
      </c>
      <c r="E6" s="12" t="s">
        <v>343</v>
      </c>
      <c r="F6" s="12" t="s">
        <v>343</v>
      </c>
      <c r="G6" s="12" t="s">
        <v>139</v>
      </c>
      <c r="H6" s="78" t="s">
        <v>717</v>
      </c>
      <c r="I6" s="57"/>
    </row>
    <row r="7" spans="1:9" x14ac:dyDescent="0.2">
      <c r="A7" s="7">
        <v>1988</v>
      </c>
      <c r="B7" s="9">
        <v>60268890</v>
      </c>
      <c r="C7" s="9">
        <v>106814379</v>
      </c>
      <c r="D7" s="9">
        <f>B7+C7</f>
        <v>167083269</v>
      </c>
      <c r="G7" s="39">
        <f>D7/IPC!D13*100</f>
        <v>1498504137064.2915</v>
      </c>
    </row>
    <row r="8" spans="1:9" x14ac:dyDescent="0.2">
      <c r="A8" s="7">
        <v>1989</v>
      </c>
      <c r="B8" s="9">
        <v>46669014</v>
      </c>
      <c r="C8" s="9">
        <v>79424944</v>
      </c>
      <c r="D8" s="9">
        <f t="shared" ref="D8:D38" si="0">B8+C8</f>
        <v>126093958</v>
      </c>
      <c r="G8" s="39">
        <f>D8/IPC!D14*100</f>
        <v>31106698620.706566</v>
      </c>
    </row>
    <row r="9" spans="1:9" x14ac:dyDescent="0.2">
      <c r="A9" s="7">
        <v>1990</v>
      </c>
      <c r="B9" s="9">
        <v>77394159</v>
      </c>
      <c r="C9" s="9">
        <v>92153467</v>
      </c>
      <c r="D9" s="9">
        <f t="shared" si="0"/>
        <v>169547626</v>
      </c>
      <c r="G9" s="39">
        <f>D9/IPC!D15*100</f>
        <v>2175278918.7883306</v>
      </c>
    </row>
    <row r="10" spans="1:9" x14ac:dyDescent="0.2">
      <c r="A10" s="7">
        <v>1991</v>
      </c>
      <c r="B10" s="9">
        <v>74485962</v>
      </c>
      <c r="C10" s="9">
        <v>58311367</v>
      </c>
      <c r="D10" s="9">
        <f t="shared" si="0"/>
        <v>132797329</v>
      </c>
      <c r="G10" s="39">
        <f>D10/IPC!D16*100</f>
        <v>686368613.82256603</v>
      </c>
    </row>
    <row r="11" spans="1:9" x14ac:dyDescent="0.2">
      <c r="A11" s="7">
        <v>1992</v>
      </c>
      <c r="B11" s="9">
        <v>112918311</v>
      </c>
      <c r="C11" s="9">
        <v>62560198</v>
      </c>
      <c r="D11" s="9">
        <f t="shared" si="0"/>
        <v>175478509</v>
      </c>
      <c r="E11" s="12">
        <v>532045917</v>
      </c>
      <c r="F11" s="14">
        <f>D11/E11</f>
        <v>0.32981835475677562</v>
      </c>
      <c r="G11" s="39">
        <f>D11/IPC!D17*100</f>
        <v>768981378.5514307</v>
      </c>
    </row>
    <row r="12" spans="1:9" x14ac:dyDescent="0.2">
      <c r="A12" s="7">
        <v>1993</v>
      </c>
      <c r="B12" s="9">
        <v>125713600</v>
      </c>
      <c r="C12" s="9">
        <v>52013316</v>
      </c>
      <c r="D12" s="9">
        <f t="shared" si="0"/>
        <v>177726916</v>
      </c>
      <c r="E12" s="12">
        <v>608482959</v>
      </c>
      <c r="F12" s="14">
        <f t="shared" ref="F12:F38" si="1">D12/E12</f>
        <v>0.29208199403329549</v>
      </c>
      <c r="G12" s="39">
        <f>D12/IPC!D18*100</f>
        <v>738945527.84869516</v>
      </c>
    </row>
    <row r="13" spans="1:9" x14ac:dyDescent="0.2">
      <c r="A13" s="7">
        <v>1994</v>
      </c>
      <c r="B13" s="9">
        <v>149348090</v>
      </c>
      <c r="C13" s="9">
        <v>58789570</v>
      </c>
      <c r="D13" s="9">
        <f t="shared" si="0"/>
        <v>208137660</v>
      </c>
      <c r="E13" s="12">
        <v>700399729</v>
      </c>
      <c r="F13" s="14">
        <f t="shared" si="1"/>
        <v>0.29716981800831049</v>
      </c>
      <c r="G13" s="39">
        <f>D13/IPC!D19*100</f>
        <v>857836679.5462122</v>
      </c>
    </row>
    <row r="14" spans="1:9" x14ac:dyDescent="0.2">
      <c r="A14" s="7">
        <v>1995</v>
      </c>
      <c r="B14" s="9">
        <v>170400207</v>
      </c>
      <c r="C14" s="9">
        <v>74563158</v>
      </c>
      <c r="D14" s="9">
        <f t="shared" si="0"/>
        <v>244963365</v>
      </c>
      <c r="E14" s="12">
        <v>760500524</v>
      </c>
      <c r="F14" s="14">
        <f t="shared" si="1"/>
        <v>0.32210808180850115</v>
      </c>
      <c r="G14" s="39">
        <f>D14/IPC!D20*100</f>
        <v>965375536.56819916</v>
      </c>
      <c r="H14" s="57">
        <v>3386611744</v>
      </c>
      <c r="I14" s="44">
        <f>+G14/H14</f>
        <v>0.28505645451638734</v>
      </c>
    </row>
    <row r="15" spans="1:9" x14ac:dyDescent="0.2">
      <c r="A15" s="7">
        <v>1996</v>
      </c>
      <c r="B15" s="9">
        <v>232591874</v>
      </c>
      <c r="C15" s="9">
        <v>85756587</v>
      </c>
      <c r="D15" s="9">
        <f t="shared" si="0"/>
        <v>318348461</v>
      </c>
      <c r="E15" s="12">
        <v>774021482</v>
      </c>
      <c r="F15" s="14">
        <f t="shared" si="1"/>
        <v>0.41129150598949399</v>
      </c>
      <c r="G15" s="39">
        <f>D15/IPC!D21*100</f>
        <v>1249054460.2753971</v>
      </c>
      <c r="H15" s="57">
        <v>3809421147</v>
      </c>
      <c r="I15" s="44">
        <f t="shared" ref="I15:I36" si="2">+G15/H15</f>
        <v>0.32788563198349807</v>
      </c>
    </row>
    <row r="16" spans="1:9" x14ac:dyDescent="0.2">
      <c r="A16" s="7">
        <v>1997</v>
      </c>
      <c r="B16" s="9">
        <v>238282916</v>
      </c>
      <c r="C16" s="9">
        <v>85357383</v>
      </c>
      <c r="D16" s="9">
        <f t="shared" si="0"/>
        <v>323640299</v>
      </c>
      <c r="E16" s="12">
        <v>838974233</v>
      </c>
      <c r="F16" s="14">
        <f t="shared" si="1"/>
        <v>0.38575713802643091</v>
      </c>
      <c r="G16" s="39">
        <f>D16/IPC!D22*100</f>
        <v>1299607123.2341521</v>
      </c>
      <c r="H16" s="57">
        <v>3856086171</v>
      </c>
      <c r="I16" s="44">
        <f t="shared" si="2"/>
        <v>0.33702751069412035</v>
      </c>
    </row>
    <row r="17" spans="1:9" x14ac:dyDescent="0.2">
      <c r="A17" s="7">
        <v>1998</v>
      </c>
      <c r="B17" s="9">
        <v>154139414</v>
      </c>
      <c r="C17" s="9">
        <v>94236844</v>
      </c>
      <c r="D17" s="9">
        <f t="shared" si="0"/>
        <v>248376258</v>
      </c>
      <c r="E17" s="12">
        <v>804391306</v>
      </c>
      <c r="F17" s="14">
        <f t="shared" si="1"/>
        <v>0.30877541334341574</v>
      </c>
      <c r="G17" s="39">
        <f>D17/IPC!D23*100</f>
        <v>1033958901.253373</v>
      </c>
      <c r="H17" s="57">
        <v>3528106811</v>
      </c>
      <c r="I17" s="44">
        <f t="shared" si="2"/>
        <v>0.2930633783619237</v>
      </c>
    </row>
    <row r="18" spans="1:9" x14ac:dyDescent="0.2">
      <c r="A18" s="7">
        <v>1999</v>
      </c>
      <c r="B18" s="9">
        <v>203482046</v>
      </c>
      <c r="C18" s="9">
        <v>114360738</v>
      </c>
      <c r="D18" s="9">
        <f t="shared" si="0"/>
        <v>317842784</v>
      </c>
      <c r="E18" s="12">
        <v>834530900</v>
      </c>
      <c r="F18" s="14">
        <f t="shared" si="1"/>
        <v>0.38086400875030513</v>
      </c>
      <c r="G18" s="39">
        <f>D18/IPC!D24*100</f>
        <v>1368262683.3011725</v>
      </c>
      <c r="H18" s="57">
        <v>3826007648</v>
      </c>
      <c r="I18" s="44">
        <f t="shared" si="2"/>
        <v>0.35762152331724051</v>
      </c>
    </row>
    <row r="19" spans="1:9" x14ac:dyDescent="0.2">
      <c r="A19" s="7">
        <v>2000</v>
      </c>
      <c r="B19" s="9">
        <v>333336621</v>
      </c>
      <c r="C19" s="9">
        <v>126378150</v>
      </c>
      <c r="D19" s="9">
        <f t="shared" si="0"/>
        <v>459714771</v>
      </c>
      <c r="E19" s="12">
        <v>994400593</v>
      </c>
      <c r="F19" s="14">
        <f t="shared" si="1"/>
        <v>0.46230339587096364</v>
      </c>
      <c r="G19" s="39">
        <f>D19/IPC!D25*100</f>
        <v>2043723932.598501</v>
      </c>
      <c r="H19" s="57">
        <v>4755909696</v>
      </c>
      <c r="I19" s="44">
        <f t="shared" si="2"/>
        <v>0.42972303160368941</v>
      </c>
    </row>
    <row r="20" spans="1:9" x14ac:dyDescent="0.2">
      <c r="A20" s="7">
        <v>2001</v>
      </c>
      <c r="B20" s="9">
        <v>271409532</v>
      </c>
      <c r="C20" s="9">
        <v>135531148</v>
      </c>
      <c r="D20" s="9">
        <f t="shared" si="0"/>
        <v>406940680</v>
      </c>
      <c r="E20" s="12">
        <v>978583065</v>
      </c>
      <c r="F20" s="14">
        <f t="shared" si="1"/>
        <v>0.41584684484602236</v>
      </c>
      <c r="G20" s="39">
        <f>D20/IPC!D26*100</f>
        <v>1897296503.6181562</v>
      </c>
      <c r="H20" s="57">
        <v>4277404982</v>
      </c>
      <c r="I20" s="44">
        <f t="shared" si="2"/>
        <v>0.443562513159797</v>
      </c>
    </row>
    <row r="21" spans="1:9" x14ac:dyDescent="0.2">
      <c r="A21" s="7">
        <v>2002</v>
      </c>
      <c r="B21" s="9">
        <v>740509740</v>
      </c>
      <c r="C21" s="9">
        <v>168640027</v>
      </c>
      <c r="D21" s="9">
        <f t="shared" si="0"/>
        <v>909149767</v>
      </c>
      <c r="E21" s="12">
        <v>1483902429</v>
      </c>
      <c r="F21" s="14">
        <f t="shared" si="1"/>
        <v>0.61267489643013451</v>
      </c>
      <c r="G21" s="39">
        <f>D21/IPC!D27*100</f>
        <v>2959885461.6678872</v>
      </c>
      <c r="H21" s="57">
        <v>8166229112</v>
      </c>
      <c r="I21" s="44">
        <f t="shared" si="2"/>
        <v>0.36245437411478387</v>
      </c>
    </row>
    <row r="22" spans="1:9" x14ac:dyDescent="0.2">
      <c r="A22" s="7">
        <v>2003</v>
      </c>
      <c r="B22" s="9">
        <v>771447848</v>
      </c>
      <c r="C22" s="9">
        <v>240317645</v>
      </c>
      <c r="D22" s="9">
        <f t="shared" si="0"/>
        <v>1011765493</v>
      </c>
      <c r="E22" s="12">
        <v>1799537976</v>
      </c>
      <c r="F22" s="14">
        <f t="shared" si="1"/>
        <v>0.56223625535758071</v>
      </c>
      <c r="G22" s="39">
        <f>D22/IPC!D28*100</f>
        <v>2780239457.3822641</v>
      </c>
      <c r="H22" s="57">
        <v>8852384098</v>
      </c>
      <c r="I22" s="44">
        <f t="shared" si="2"/>
        <v>0.31406674480046542</v>
      </c>
    </row>
    <row r="23" spans="1:9" x14ac:dyDescent="0.2">
      <c r="A23" s="7">
        <v>2004</v>
      </c>
      <c r="B23" s="9">
        <v>852630775</v>
      </c>
      <c r="C23" s="9">
        <v>324804096</v>
      </c>
      <c r="D23" s="9">
        <f t="shared" si="0"/>
        <v>1177434871</v>
      </c>
      <c r="E23" s="12">
        <v>2175603748</v>
      </c>
      <c r="F23" s="14">
        <f t="shared" si="1"/>
        <v>0.541199137059034</v>
      </c>
      <c r="G23" s="39">
        <f>D23/IPC!D29*100</f>
        <v>3085479709.854342</v>
      </c>
      <c r="H23" s="57">
        <v>10337531972</v>
      </c>
      <c r="I23" s="44">
        <f t="shared" si="2"/>
        <v>0.29847353490287631</v>
      </c>
    </row>
    <row r="24" spans="1:9" x14ac:dyDescent="0.2">
      <c r="A24" s="7">
        <v>2005</v>
      </c>
      <c r="B24" s="9">
        <v>937420638</v>
      </c>
      <c r="C24" s="9">
        <v>406108773</v>
      </c>
      <c r="D24" s="9">
        <f t="shared" si="0"/>
        <v>1343529411</v>
      </c>
      <c r="E24" s="12">
        <v>2698544819</v>
      </c>
      <c r="F24" s="14">
        <f t="shared" si="1"/>
        <v>0.49787181652142126</v>
      </c>
      <c r="G24" s="39">
        <f>D24/IPC!D30*100</f>
        <v>3261596639.9169703</v>
      </c>
      <c r="H24" s="57">
        <v>12424991397</v>
      </c>
      <c r="I24" s="44">
        <f t="shared" si="2"/>
        <v>0.26250292943498366</v>
      </c>
    </row>
    <row r="25" spans="1:9" x14ac:dyDescent="0.2">
      <c r="A25" s="7">
        <v>2006</v>
      </c>
      <c r="B25" s="9">
        <v>971283265</v>
      </c>
      <c r="C25" s="9">
        <v>525951175</v>
      </c>
      <c r="D25" s="9">
        <f t="shared" si="0"/>
        <v>1497234440</v>
      </c>
      <c r="E25" s="12">
        <v>3061905918</v>
      </c>
      <c r="F25" s="14">
        <f t="shared" si="1"/>
        <v>0.48898773512217364</v>
      </c>
      <c r="G25" s="39">
        <f>D25/IPC!D31*100</f>
        <v>3334943814.8959146</v>
      </c>
      <c r="H25" s="57">
        <v>13887480920</v>
      </c>
      <c r="I25" s="44">
        <f t="shared" si="2"/>
        <v>0.24014029859750219</v>
      </c>
    </row>
    <row r="26" spans="1:9" x14ac:dyDescent="0.2">
      <c r="A26" s="7">
        <v>2007</v>
      </c>
      <c r="B26" s="9">
        <v>982665498</v>
      </c>
      <c r="C26" s="9">
        <v>565417744</v>
      </c>
      <c r="D26" s="9">
        <f t="shared" si="0"/>
        <v>1548083242</v>
      </c>
      <c r="E26" s="12">
        <v>3725169390</v>
      </c>
      <c r="F26" s="14">
        <f t="shared" si="1"/>
        <v>0.4155739189084231</v>
      </c>
      <c r="G26" s="39">
        <f>D26/IPC!D32*100</f>
        <v>2865718205.5155301</v>
      </c>
      <c r="H26" s="57">
        <v>14923466164</v>
      </c>
      <c r="I26" s="44">
        <f t="shared" si="2"/>
        <v>0.19202765456918619</v>
      </c>
    </row>
    <row r="27" spans="1:9" x14ac:dyDescent="0.2">
      <c r="A27" s="7">
        <v>2008</v>
      </c>
      <c r="B27" s="9">
        <v>1015707444</v>
      </c>
      <c r="C27" s="9">
        <v>734458528</v>
      </c>
      <c r="D27" s="9">
        <f t="shared" si="0"/>
        <v>1750165972</v>
      </c>
      <c r="E27" s="12">
        <v>4753998239.4899998</v>
      </c>
      <c r="F27" s="14">
        <f t="shared" si="1"/>
        <v>0.36814611277343567</v>
      </c>
      <c r="G27" s="39">
        <f>D27/IPC!D33*100</f>
        <v>2512097362.1760769</v>
      </c>
      <c r="H27" s="57">
        <v>16702578051</v>
      </c>
      <c r="I27" s="44">
        <f t="shared" si="2"/>
        <v>0.15040177357684464</v>
      </c>
    </row>
    <row r="28" spans="1:9" x14ac:dyDescent="0.2">
      <c r="A28" s="7">
        <v>2009</v>
      </c>
      <c r="B28" s="9">
        <v>1051272074.0167001</v>
      </c>
      <c r="C28" s="9">
        <v>765661933.20459986</v>
      </c>
      <c r="D28" s="9">
        <f t="shared" si="0"/>
        <v>1816934007.2213001</v>
      </c>
      <c r="E28" s="12">
        <v>5674536720.6700001</v>
      </c>
      <c r="F28" s="14">
        <f t="shared" si="1"/>
        <v>0.32019072157960632</v>
      </c>
      <c r="G28" s="39">
        <f>D28/IPC!D34*100</f>
        <v>2262312807.8468685</v>
      </c>
      <c r="H28" s="57">
        <v>17980157989</v>
      </c>
      <c r="I28" s="44">
        <f t="shared" si="2"/>
        <v>0.12582274356159265</v>
      </c>
    </row>
    <row r="29" spans="1:9" x14ac:dyDescent="0.2">
      <c r="A29" s="7">
        <v>2010</v>
      </c>
      <c r="B29" s="9">
        <v>1221303396.0384998</v>
      </c>
      <c r="C29" s="9">
        <v>827485216.21889985</v>
      </c>
      <c r="D29" s="9">
        <f t="shared" si="0"/>
        <v>2048788612.2573996</v>
      </c>
      <c r="E29" s="12">
        <v>6894338003.1700001</v>
      </c>
      <c r="F29" s="14">
        <f t="shared" si="1"/>
        <v>0.29716973715465816</v>
      </c>
      <c r="G29" s="39">
        <f>D29/IPC!D35*100</f>
        <v>2048788612.2573993</v>
      </c>
      <c r="H29" s="57">
        <v>19828015452</v>
      </c>
      <c r="I29" s="44">
        <f t="shared" si="2"/>
        <v>0.10332797133516171</v>
      </c>
    </row>
    <row r="30" spans="1:9" x14ac:dyDescent="0.2">
      <c r="A30" s="7">
        <v>2011</v>
      </c>
      <c r="B30" s="9">
        <v>1424518396.5033998</v>
      </c>
      <c r="C30" s="9">
        <v>923399754.35869992</v>
      </c>
      <c r="D30" s="9">
        <f t="shared" si="0"/>
        <v>2347918150.8620996</v>
      </c>
      <c r="E30" s="12">
        <v>8281012698.3600006</v>
      </c>
      <c r="F30" s="14">
        <f t="shared" si="1"/>
        <v>0.28353031644633142</v>
      </c>
      <c r="G30" s="39">
        <f>D30/IPC!D36*100</f>
        <v>1841996729.8516617</v>
      </c>
      <c r="H30" s="57">
        <v>23015369271</v>
      </c>
      <c r="I30" s="44">
        <f t="shared" si="2"/>
        <v>8.003333373289076E-2</v>
      </c>
    </row>
    <row r="31" spans="1:9" x14ac:dyDescent="0.2">
      <c r="A31" s="7">
        <v>2012</v>
      </c>
      <c r="B31" s="9">
        <v>1724558874.7657001</v>
      </c>
      <c r="C31" s="9">
        <v>872144836.25620008</v>
      </c>
      <c r="D31" s="9">
        <f t="shared" si="0"/>
        <v>2596703711.0219002</v>
      </c>
      <c r="E31" s="12">
        <v>10065585857.42</v>
      </c>
      <c r="F31" s="14">
        <f t="shared" si="1"/>
        <v>0.25797839766154301</v>
      </c>
      <c r="G31" s="39">
        <f>D31/IPC!D37*100</f>
        <v>1597734389.9963777</v>
      </c>
      <c r="H31" s="57">
        <v>23492423984</v>
      </c>
      <c r="I31" s="44">
        <f t="shared" si="2"/>
        <v>6.8010622960174211E-2</v>
      </c>
    </row>
    <row r="32" spans="1:9" x14ac:dyDescent="0.2">
      <c r="A32" s="7">
        <v>2013</v>
      </c>
      <c r="B32" s="9">
        <v>2142399321.2814999</v>
      </c>
      <c r="C32" s="9">
        <v>950802662.49789989</v>
      </c>
      <c r="D32" s="9">
        <f t="shared" si="0"/>
        <v>3093201983.7793999</v>
      </c>
      <c r="E32" s="12">
        <v>12910251782.329998</v>
      </c>
      <c r="F32" s="14">
        <f t="shared" si="1"/>
        <v>0.23959269237591502</v>
      </c>
      <c r="G32" s="39">
        <f>D32/IPC!D38*100</f>
        <v>1535258666.9089727</v>
      </c>
      <c r="H32" s="57">
        <v>25322216405</v>
      </c>
      <c r="I32" s="44">
        <f t="shared" si="2"/>
        <v>6.0628921353259903E-2</v>
      </c>
    </row>
    <row r="33" spans="1:9" x14ac:dyDescent="0.2">
      <c r="A33" s="7">
        <v>2014</v>
      </c>
      <c r="B33" s="9">
        <v>3342628528.6599007</v>
      </c>
      <c r="C33" s="9">
        <v>1599185894.6229999</v>
      </c>
      <c r="D33" s="9">
        <f t="shared" si="0"/>
        <v>4941814423.2829008</v>
      </c>
      <c r="E33" s="12">
        <v>20592503249.73</v>
      </c>
      <c r="F33" s="14">
        <f t="shared" si="1"/>
        <v>0.23998123799483659</v>
      </c>
      <c r="G33" s="39">
        <f>D33/IPC!D39*100</f>
        <v>1754155582.641048</v>
      </c>
      <c r="H33" s="57">
        <v>41292731709</v>
      </c>
      <c r="I33" s="44">
        <f t="shared" si="2"/>
        <v>4.2480976918722942E-2</v>
      </c>
    </row>
    <row r="34" spans="1:9" x14ac:dyDescent="0.2">
      <c r="A34" s="7">
        <v>2015</v>
      </c>
      <c r="B34" s="9">
        <v>3586866694.2659001</v>
      </c>
      <c r="C34" s="9">
        <v>1821161424.0543997</v>
      </c>
      <c r="D34" s="9">
        <f t="shared" si="0"/>
        <v>5408028118.3203001</v>
      </c>
      <c r="E34" s="12">
        <v>25842061473.720001</v>
      </c>
      <c r="F34" s="14">
        <f t="shared" si="1"/>
        <v>0.2092723184572553</v>
      </c>
      <c r="G34" s="39">
        <f>D34/IPC!D40*100</f>
        <v>1525967908.9561467</v>
      </c>
      <c r="H34" s="57">
        <v>50874575646</v>
      </c>
      <c r="I34" s="44">
        <f t="shared" si="2"/>
        <v>2.9994705402051361E-2</v>
      </c>
    </row>
    <row r="35" spans="1:9" x14ac:dyDescent="0.2">
      <c r="A35" s="7">
        <v>2016</v>
      </c>
      <c r="B35" s="9">
        <v>4605473167.3294001</v>
      </c>
      <c r="C35" s="9">
        <v>4011230465.0513997</v>
      </c>
      <c r="D35" s="9">
        <f t="shared" si="0"/>
        <v>8616703632.3808002</v>
      </c>
      <c r="E35" s="12">
        <v>37182174079.689995</v>
      </c>
      <c r="F35" s="14">
        <f t="shared" si="1"/>
        <v>0.23174286726519036</v>
      </c>
      <c r="G35" s="39">
        <f>D35/IPC!D41*100</f>
        <v>1768705645.7743783</v>
      </c>
      <c r="H35" s="57">
        <v>85268697944</v>
      </c>
      <c r="I35" s="44">
        <f t="shared" si="2"/>
        <v>2.0742730784231878E-2</v>
      </c>
    </row>
    <row r="36" spans="1:9" x14ac:dyDescent="0.2">
      <c r="A36" s="7">
        <v>2017</v>
      </c>
      <c r="B36" s="9">
        <v>4413642670.5974016</v>
      </c>
      <c r="C36" s="9">
        <v>5750235877.0798016</v>
      </c>
      <c r="D36" s="9">
        <f t="shared" si="0"/>
        <v>10163878547.677204</v>
      </c>
      <c r="E36" s="12">
        <v>46551923486.110001</v>
      </c>
      <c r="F36" s="14">
        <f t="shared" si="1"/>
        <v>0.21833423383052833</v>
      </c>
      <c r="G36" s="39">
        <f>D36/IPC!D42*100</f>
        <v>1690503919.2906101</v>
      </c>
      <c r="H36" s="57">
        <v>96395328476</v>
      </c>
      <c r="I36" s="44">
        <f t="shared" si="2"/>
        <v>1.7537197559438816E-2</v>
      </c>
    </row>
    <row r="37" spans="1:9" x14ac:dyDescent="0.2">
      <c r="A37" s="7">
        <v>2018</v>
      </c>
      <c r="B37" s="9">
        <v>10237531392.863201</v>
      </c>
      <c r="C37" s="9">
        <v>12811789576.241701</v>
      </c>
      <c r="D37" s="9">
        <f t="shared" si="0"/>
        <v>23049320969.104904</v>
      </c>
      <c r="E37" s="12">
        <v>77202160358.770004</v>
      </c>
      <c r="F37" s="14">
        <f t="shared" si="1"/>
        <v>0.29855797897353203</v>
      </c>
      <c r="G37" s="39">
        <f>D37/IPC!D43*100</f>
        <v>2868959637.1485991</v>
      </c>
      <c r="I37" s="104"/>
    </row>
    <row r="38" spans="1:9" x14ac:dyDescent="0.2">
      <c r="A38" s="7">
        <v>2019</v>
      </c>
      <c r="B38" s="9">
        <v>16759071109.693701</v>
      </c>
      <c r="C38" s="9">
        <v>17255600887.575806</v>
      </c>
      <c r="D38" s="9">
        <f t="shared" si="0"/>
        <v>34014671997.269508</v>
      </c>
      <c r="E38" s="12">
        <v>115600761711.68001</v>
      </c>
      <c r="F38" s="14">
        <f t="shared" si="1"/>
        <v>0.29424262862649248</v>
      </c>
      <c r="G38" s="39">
        <f>D38/IPC!D44*100</f>
        <v>2666530768.385601</v>
      </c>
      <c r="I38" s="104"/>
    </row>
    <row r="39" spans="1:9" x14ac:dyDescent="0.2">
      <c r="F39" s="89">
        <f>AVERAGE(F11:F38)</f>
        <v>0.35654641278470017</v>
      </c>
    </row>
    <row r="40" spans="1:9" x14ac:dyDescent="0.2">
      <c r="A40" s="6"/>
    </row>
    <row r="41" spans="1:9" x14ac:dyDescent="0.2">
      <c r="A41" s="6" t="s">
        <v>329</v>
      </c>
    </row>
    <row r="43" spans="1:9" x14ac:dyDescent="0.2">
      <c r="A43" s="6"/>
    </row>
    <row r="47" spans="1:9" x14ac:dyDescent="0.2">
      <c r="B47" s="5"/>
      <c r="C47" s="5"/>
    </row>
    <row r="48" spans="1:9" x14ac:dyDescent="0.2">
      <c r="B48" s="5"/>
      <c r="C48" s="5"/>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1"/>
  <sheetViews>
    <sheetView workbookViewId="0">
      <selection activeCell="AJ13" sqref="AJ13"/>
    </sheetView>
  </sheetViews>
  <sheetFormatPr baseColWidth="10" defaultRowHeight="12.75" x14ac:dyDescent="0.2"/>
  <cols>
    <col min="1" max="43" width="11.42578125" style="88"/>
    <col min="44" max="45" width="11.42578125" style="78"/>
  </cols>
  <sheetData>
    <row r="1" spans="1:49" ht="12" customHeight="1" x14ac:dyDescent="0.2">
      <c r="A1" s="80" t="s">
        <v>452</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row>
    <row r="2" spans="1:49" s="58" customFormat="1" ht="12" customHeight="1" x14ac:dyDescent="0.2">
      <c r="A2" s="80" t="s">
        <v>453</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8"/>
      <c r="AR2" s="78"/>
      <c r="AS2" s="78"/>
    </row>
    <row r="3" spans="1:49" ht="12" customHeight="1" x14ac:dyDescent="0.2">
      <c r="A3" s="80"/>
      <c r="B3" s="80"/>
      <c r="C3" s="160" t="s">
        <v>454</v>
      </c>
      <c r="D3" s="160"/>
      <c r="E3" s="160"/>
      <c r="F3" s="160"/>
      <c r="G3" s="160"/>
      <c r="H3" s="160"/>
      <c r="I3" s="160"/>
      <c r="J3" s="80"/>
      <c r="K3" s="80"/>
      <c r="L3" s="80"/>
      <c r="M3" s="80" t="s">
        <v>185</v>
      </c>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spans="1:49" ht="12" customHeight="1" x14ac:dyDescent="0.2">
      <c r="A4" s="80"/>
      <c r="B4" s="80"/>
      <c r="C4" s="106"/>
      <c r="D4" s="106"/>
      <c r="E4" s="160" t="s">
        <v>455</v>
      </c>
      <c r="F4" s="160"/>
      <c r="G4" s="160" t="s">
        <v>456</v>
      </c>
      <c r="H4" s="160"/>
      <c r="I4" s="106"/>
      <c r="J4" s="80"/>
      <c r="K4" s="80"/>
      <c r="L4" s="80"/>
      <c r="M4" s="80"/>
      <c r="N4" s="80"/>
      <c r="O4" s="80"/>
      <c r="P4" s="80"/>
      <c r="Q4" s="80"/>
      <c r="R4" s="80"/>
      <c r="S4" s="80"/>
      <c r="T4" s="80"/>
      <c r="U4" s="160" t="s">
        <v>191</v>
      </c>
      <c r="V4" s="160"/>
      <c r="W4" s="160"/>
      <c r="X4" s="80"/>
      <c r="Y4" s="80"/>
      <c r="Z4" s="80" t="s">
        <v>457</v>
      </c>
      <c r="AA4" s="80"/>
      <c r="AB4" s="160" t="s">
        <v>458</v>
      </c>
      <c r="AC4" s="160"/>
      <c r="AD4" s="160"/>
      <c r="AE4" s="160"/>
      <c r="AF4" s="160"/>
      <c r="AG4" s="160"/>
      <c r="AH4" s="160"/>
      <c r="AI4" s="80"/>
      <c r="AJ4" s="80"/>
      <c r="AK4" s="80"/>
      <c r="AL4" s="80"/>
      <c r="AM4" s="160" t="s">
        <v>459</v>
      </c>
      <c r="AN4" s="160"/>
      <c r="AO4" s="160"/>
      <c r="AP4" s="160"/>
    </row>
    <row r="5" spans="1:49" ht="12" customHeight="1" x14ac:dyDescent="0.2">
      <c r="A5" s="80"/>
      <c r="B5" s="80"/>
      <c r="C5" s="80" t="s">
        <v>460</v>
      </c>
      <c r="D5" s="80" t="s">
        <v>461</v>
      </c>
      <c r="E5" s="80" t="s">
        <v>462</v>
      </c>
      <c r="F5" s="80" t="s">
        <v>463</v>
      </c>
      <c r="G5" s="80" t="s">
        <v>464</v>
      </c>
      <c r="H5" s="80" t="s">
        <v>465</v>
      </c>
      <c r="I5" s="81" t="s">
        <v>466</v>
      </c>
      <c r="J5" s="80"/>
      <c r="K5" s="81" t="s">
        <v>679</v>
      </c>
      <c r="L5" s="160" t="s">
        <v>680</v>
      </c>
      <c r="M5" s="160"/>
      <c r="N5" s="160" t="s">
        <v>468</v>
      </c>
      <c r="O5" s="160"/>
      <c r="P5" s="160" t="s">
        <v>456</v>
      </c>
      <c r="Q5" s="160"/>
      <c r="R5" s="81" t="s">
        <v>683</v>
      </c>
      <c r="S5" s="81" t="s">
        <v>678</v>
      </c>
      <c r="T5" s="81" t="s">
        <v>677</v>
      </c>
      <c r="U5" s="106" t="s">
        <v>254</v>
      </c>
      <c r="V5" s="106" t="s">
        <v>469</v>
      </c>
      <c r="W5" s="83" t="s">
        <v>470</v>
      </c>
      <c r="X5" s="80"/>
      <c r="Y5" s="80"/>
      <c r="Z5" s="80" t="s">
        <v>471</v>
      </c>
      <c r="AA5" s="80"/>
      <c r="AB5" s="106" t="s">
        <v>254</v>
      </c>
      <c r="AC5" s="106" t="s">
        <v>469</v>
      </c>
      <c r="AD5" s="83" t="s">
        <v>470</v>
      </c>
      <c r="AE5" s="80"/>
      <c r="AF5" s="81" t="s">
        <v>684</v>
      </c>
      <c r="AG5" s="80"/>
      <c r="AH5" s="81" t="s">
        <v>467</v>
      </c>
      <c r="AI5" s="80"/>
      <c r="AJ5" s="80"/>
      <c r="AK5" s="80"/>
      <c r="AL5" s="80"/>
      <c r="AM5" s="80"/>
      <c r="AN5" s="80"/>
      <c r="AO5" s="80"/>
      <c r="AP5" s="80"/>
    </row>
    <row r="6" spans="1:49" ht="12" customHeight="1" x14ac:dyDescent="0.2">
      <c r="A6" s="80"/>
      <c r="B6" s="80"/>
      <c r="C6" s="80" t="s">
        <v>472</v>
      </c>
      <c r="D6" s="80" t="s">
        <v>472</v>
      </c>
      <c r="E6" s="80" t="s">
        <v>472</v>
      </c>
      <c r="F6" s="80" t="s">
        <v>472</v>
      </c>
      <c r="G6" s="80" t="s">
        <v>472</v>
      </c>
      <c r="H6" s="80" t="s">
        <v>472</v>
      </c>
      <c r="I6" s="80" t="s">
        <v>473</v>
      </c>
      <c r="J6" s="80"/>
      <c r="K6" s="82"/>
      <c r="L6" s="80" t="s">
        <v>472</v>
      </c>
      <c r="M6" s="80" t="s">
        <v>474</v>
      </c>
      <c r="N6" s="80" t="s">
        <v>475</v>
      </c>
      <c r="O6" s="81" t="s">
        <v>681</v>
      </c>
      <c r="P6" s="80" t="s">
        <v>475</v>
      </c>
      <c r="Q6" s="81" t="s">
        <v>682</v>
      </c>
      <c r="R6" s="80"/>
      <c r="S6" s="80"/>
      <c r="T6" s="80"/>
      <c r="U6" s="80"/>
      <c r="V6" s="80"/>
      <c r="W6" s="83" t="s">
        <v>476</v>
      </c>
      <c r="X6" s="80"/>
      <c r="Y6" s="80"/>
      <c r="Z6" s="80"/>
      <c r="AA6" s="80"/>
      <c r="AB6" s="80"/>
      <c r="AC6" s="80"/>
      <c r="AD6" s="83" t="s">
        <v>476</v>
      </c>
      <c r="AE6" s="80"/>
      <c r="AF6" s="80"/>
      <c r="AG6" s="80"/>
      <c r="AH6" s="80"/>
      <c r="AI6" s="80" t="s">
        <v>477</v>
      </c>
      <c r="AJ6" s="80" t="s">
        <v>478</v>
      </c>
      <c r="AK6" s="80"/>
      <c r="AL6" s="80"/>
      <c r="AM6" s="80" t="s">
        <v>479</v>
      </c>
      <c r="AN6" s="80" t="s">
        <v>480</v>
      </c>
      <c r="AO6" s="80" t="s">
        <v>481</v>
      </c>
      <c r="AP6" s="80" t="s">
        <v>482</v>
      </c>
      <c r="AR6" s="78" t="s">
        <v>450</v>
      </c>
    </row>
    <row r="7" spans="1:49" ht="12" customHeight="1" x14ac:dyDescent="0.2">
      <c r="A7" s="84">
        <v>1993</v>
      </c>
      <c r="B7" s="84"/>
      <c r="C7" s="80"/>
      <c r="D7" s="84" t="s">
        <v>483</v>
      </c>
      <c r="E7" s="84" t="s">
        <v>484</v>
      </c>
      <c r="F7" s="84" t="s">
        <v>485</v>
      </c>
      <c r="G7" s="84" t="s">
        <v>486</v>
      </c>
      <c r="H7" s="84" t="s">
        <v>487</v>
      </c>
      <c r="I7" s="84" t="s">
        <v>488</v>
      </c>
      <c r="J7" s="80"/>
      <c r="K7" s="80"/>
      <c r="L7" s="84">
        <v>177726916</v>
      </c>
      <c r="M7" s="85">
        <v>0.4</v>
      </c>
      <c r="N7" s="85">
        <v>0.34</v>
      </c>
      <c r="O7" s="84">
        <v>1235656887</v>
      </c>
      <c r="P7" s="85">
        <v>0.47</v>
      </c>
      <c r="Q7" s="84">
        <v>147090199</v>
      </c>
      <c r="R7" s="84">
        <f>T7/1000000</f>
        <v>1560.474001</v>
      </c>
      <c r="S7" s="85">
        <v>0.36</v>
      </c>
      <c r="T7" s="84">
        <v>1560474001</v>
      </c>
      <c r="U7" s="84">
        <v>3739179733</v>
      </c>
      <c r="V7" s="80"/>
      <c r="W7" s="80"/>
      <c r="X7" s="80"/>
      <c r="Y7" s="80"/>
      <c r="Z7" s="86">
        <v>2726619464</v>
      </c>
      <c r="AA7" s="80"/>
      <c r="AB7" s="84">
        <v>13713610506</v>
      </c>
      <c r="AC7" s="80"/>
      <c r="AD7" s="84">
        <v>0</v>
      </c>
      <c r="AE7" s="80"/>
      <c r="AF7" s="84">
        <f>AG7/1000000</f>
        <v>5723.1088609999997</v>
      </c>
      <c r="AG7" s="84">
        <v>5723108861</v>
      </c>
      <c r="AH7" s="84">
        <v>651821489</v>
      </c>
      <c r="AI7" s="85">
        <v>0.11</v>
      </c>
      <c r="AJ7" s="80"/>
      <c r="AK7" s="84">
        <v>5071287371</v>
      </c>
      <c r="AL7" s="80"/>
      <c r="AM7" s="80"/>
      <c r="AN7" s="80"/>
      <c r="AO7" s="80"/>
      <c r="AP7" s="80"/>
      <c r="AR7" s="78">
        <v>155466048.89869201</v>
      </c>
      <c r="AU7" s="58"/>
    </row>
    <row r="8" spans="1:49" ht="12" customHeight="1" x14ac:dyDescent="0.2">
      <c r="A8" s="84">
        <v>1994</v>
      </c>
      <c r="B8" s="84"/>
      <c r="C8" s="80"/>
      <c r="D8" s="84" t="s">
        <v>489</v>
      </c>
      <c r="E8" s="84" t="s">
        <v>490</v>
      </c>
      <c r="F8" s="84" t="s">
        <v>491</v>
      </c>
      <c r="G8" s="84" t="s">
        <v>492</v>
      </c>
      <c r="H8" s="84" t="s">
        <v>493</v>
      </c>
      <c r="I8" s="84" t="s">
        <v>494</v>
      </c>
      <c r="J8" s="80"/>
      <c r="K8" s="80"/>
      <c r="L8" s="84">
        <v>208137660</v>
      </c>
      <c r="M8" s="85">
        <v>0.45</v>
      </c>
      <c r="N8" s="85">
        <v>0.39</v>
      </c>
      <c r="O8" s="84">
        <v>1297703226</v>
      </c>
      <c r="P8" s="85">
        <v>0.45</v>
      </c>
      <c r="Q8" s="84">
        <v>75027334</v>
      </c>
      <c r="R8" s="84">
        <f t="shared" ref="R8:R32" si="0">T8/1000000</f>
        <v>1580.8682200000001</v>
      </c>
      <c r="S8" s="85">
        <v>0.4</v>
      </c>
      <c r="T8" s="84">
        <v>1580868220</v>
      </c>
      <c r="U8" s="84">
        <v>4398100347</v>
      </c>
      <c r="V8" s="80"/>
      <c r="W8" s="80"/>
      <c r="X8" s="80"/>
      <c r="Y8" s="80"/>
      <c r="Z8" s="86">
        <v>2750614997</v>
      </c>
      <c r="AA8" s="80"/>
      <c r="AB8" s="84">
        <v>15989516351</v>
      </c>
      <c r="AC8" s="80"/>
      <c r="AD8" s="84">
        <v>0</v>
      </c>
      <c r="AE8" s="80"/>
      <c r="AF8" s="84">
        <f t="shared" ref="AF8:AF31" si="1">AG8/1000000</f>
        <v>5747.3264060000001</v>
      </c>
      <c r="AG8" s="84">
        <v>5747326406</v>
      </c>
      <c r="AH8" s="84">
        <v>756694994</v>
      </c>
      <c r="AI8" s="85">
        <v>0.13</v>
      </c>
      <c r="AJ8" s="80"/>
      <c r="AK8" s="84">
        <v>4990631411</v>
      </c>
      <c r="AL8" s="80"/>
      <c r="AM8" s="80"/>
      <c r="AN8" s="80"/>
      <c r="AO8" s="80"/>
      <c r="AP8" s="80"/>
      <c r="AR8" s="78">
        <v>181267138.20224816</v>
      </c>
      <c r="AU8" s="58"/>
      <c r="AV8" s="58"/>
      <c r="AW8" s="58"/>
    </row>
    <row r="9" spans="1:49" ht="12" customHeight="1" x14ac:dyDescent="0.2">
      <c r="A9" s="84">
        <v>1995</v>
      </c>
      <c r="B9" s="84"/>
      <c r="C9" s="80"/>
      <c r="D9" s="84" t="s">
        <v>495</v>
      </c>
      <c r="E9" s="84" t="s">
        <v>496</v>
      </c>
      <c r="F9" s="84" t="s">
        <v>497</v>
      </c>
      <c r="G9" s="84" t="s">
        <v>498</v>
      </c>
      <c r="H9" s="84" t="s">
        <v>499</v>
      </c>
      <c r="I9" s="84" t="s">
        <v>500</v>
      </c>
      <c r="J9" s="80"/>
      <c r="K9" s="80"/>
      <c r="L9" s="84">
        <v>244963365</v>
      </c>
      <c r="M9" s="85">
        <v>0.44</v>
      </c>
      <c r="N9" s="85">
        <v>0.38</v>
      </c>
      <c r="O9" s="84">
        <v>1601850486</v>
      </c>
      <c r="P9" s="85">
        <v>0.47</v>
      </c>
      <c r="Q9" s="84">
        <v>123774246</v>
      </c>
      <c r="R9" s="84">
        <f t="shared" si="0"/>
        <v>1970.5880970000001</v>
      </c>
      <c r="S9" s="85">
        <v>0.39</v>
      </c>
      <c r="T9" s="84">
        <v>1970588097</v>
      </c>
      <c r="U9" s="84">
        <v>4741542175</v>
      </c>
      <c r="V9" s="84">
        <v>1354930431</v>
      </c>
      <c r="W9" s="84">
        <v>3386611744</v>
      </c>
      <c r="X9" s="85">
        <v>0.57999999999999996</v>
      </c>
      <c r="Y9" s="80"/>
      <c r="Z9" s="86">
        <v>2876660439</v>
      </c>
      <c r="AA9" s="80"/>
      <c r="AB9" s="84">
        <v>16482801065</v>
      </c>
      <c r="AC9" s="84">
        <v>4710081220</v>
      </c>
      <c r="AD9" s="84">
        <v>11772719845</v>
      </c>
      <c r="AE9" s="80"/>
      <c r="AF9" s="84">
        <f t="shared" si="1"/>
        <v>6850.2631389999997</v>
      </c>
      <c r="AG9" s="84">
        <v>6850263139</v>
      </c>
      <c r="AH9" s="84">
        <v>851554677</v>
      </c>
      <c r="AI9" s="85">
        <v>0.12</v>
      </c>
      <c r="AJ9" s="85">
        <v>7.0000000000000007E-2</v>
      </c>
      <c r="AK9" s="84">
        <v>5998708462</v>
      </c>
      <c r="AL9" s="80"/>
      <c r="AM9" s="80"/>
      <c r="AN9" s="80"/>
      <c r="AO9" s="80"/>
      <c r="AP9" s="80"/>
      <c r="AR9" s="78">
        <v>186859321.64103138</v>
      </c>
      <c r="AU9" s="58"/>
      <c r="AV9" s="58"/>
      <c r="AW9" s="58"/>
    </row>
    <row r="10" spans="1:49" ht="12" customHeight="1" x14ac:dyDescent="0.2">
      <c r="A10" s="84">
        <v>1996</v>
      </c>
      <c r="B10" s="84"/>
      <c r="C10" s="80"/>
      <c r="D10" s="84" t="s">
        <v>501</v>
      </c>
      <c r="E10" s="84" t="s">
        <v>502</v>
      </c>
      <c r="F10" s="84" t="s">
        <v>503</v>
      </c>
      <c r="G10" s="84" t="s">
        <v>504</v>
      </c>
      <c r="H10" s="84" t="s">
        <v>505</v>
      </c>
      <c r="I10" s="84" t="s">
        <v>506</v>
      </c>
      <c r="J10" s="80"/>
      <c r="K10" s="80"/>
      <c r="L10" s="84">
        <v>318348461</v>
      </c>
      <c r="M10" s="85">
        <v>0.44</v>
      </c>
      <c r="N10" s="85">
        <v>0.37</v>
      </c>
      <c r="O10" s="84">
        <v>1757511023</v>
      </c>
      <c r="P10" s="85">
        <v>0.46</v>
      </c>
      <c r="Q10" s="84">
        <v>70931534</v>
      </c>
      <c r="R10" s="84">
        <f t="shared" si="0"/>
        <v>2146.7910179999999</v>
      </c>
      <c r="S10" s="85">
        <v>0.38</v>
      </c>
      <c r="T10" s="84">
        <v>2146791018</v>
      </c>
      <c r="U10" s="84">
        <v>5236891279</v>
      </c>
      <c r="V10" s="84">
        <v>1427470132</v>
      </c>
      <c r="W10" s="84">
        <v>3809421147</v>
      </c>
      <c r="X10" s="85">
        <v>0.56000000000000005</v>
      </c>
      <c r="Y10" s="80"/>
      <c r="Z10" s="86">
        <v>2889383118</v>
      </c>
      <c r="AA10" s="80"/>
      <c r="AB10" s="84">
        <v>18124599838</v>
      </c>
      <c r="AC10" s="84">
        <v>4940397565</v>
      </c>
      <c r="AD10" s="84">
        <v>13184202274</v>
      </c>
      <c r="AE10" s="80"/>
      <c r="AF10" s="84">
        <f t="shared" si="1"/>
        <v>7429.9285689999997</v>
      </c>
      <c r="AG10" s="84">
        <v>7429928569</v>
      </c>
      <c r="AH10" s="84">
        <v>1101786949</v>
      </c>
      <c r="AI10" s="85">
        <v>0.15</v>
      </c>
      <c r="AJ10" s="85">
        <v>0.08</v>
      </c>
      <c r="AK10" s="84">
        <v>6328141620</v>
      </c>
      <c r="AL10" s="80"/>
      <c r="AM10" s="85">
        <v>0.1</v>
      </c>
      <c r="AN10" s="85">
        <v>0.12</v>
      </c>
      <c r="AO10" s="85">
        <v>0.08</v>
      </c>
      <c r="AP10" s="85">
        <v>0.28999999999999998</v>
      </c>
      <c r="AR10" s="78">
        <v>205471777.36191982</v>
      </c>
      <c r="AU10" s="58"/>
      <c r="AV10" s="58"/>
      <c r="AW10" s="58"/>
    </row>
    <row r="11" spans="1:49" ht="12" customHeight="1" x14ac:dyDescent="0.2">
      <c r="A11" s="84">
        <v>1997</v>
      </c>
      <c r="B11" s="84"/>
      <c r="C11" s="80"/>
      <c r="D11" s="84" t="s">
        <v>507</v>
      </c>
      <c r="E11" s="84" t="s">
        <v>508</v>
      </c>
      <c r="F11" s="84" t="s">
        <v>509</v>
      </c>
      <c r="G11" s="84" t="s">
        <v>510</v>
      </c>
      <c r="H11" s="84" t="s">
        <v>511</v>
      </c>
      <c r="I11" s="84" t="s">
        <v>512</v>
      </c>
      <c r="J11" s="80"/>
      <c r="K11" s="80"/>
      <c r="L11" s="84">
        <v>323640299</v>
      </c>
      <c r="M11" s="85">
        <v>0.45</v>
      </c>
      <c r="N11" s="85">
        <v>0.37</v>
      </c>
      <c r="O11" s="84">
        <v>1547204108</v>
      </c>
      <c r="P11" s="85">
        <v>0.42</v>
      </c>
      <c r="Q11" s="84">
        <v>-6024024</v>
      </c>
      <c r="R11" s="84">
        <f t="shared" si="0"/>
        <v>1864.820383</v>
      </c>
      <c r="S11" s="85">
        <v>0.38</v>
      </c>
      <c r="T11" s="84">
        <v>1864820383</v>
      </c>
      <c r="U11" s="84">
        <v>5327451671</v>
      </c>
      <c r="V11" s="84">
        <v>1471365500</v>
      </c>
      <c r="W11" s="84">
        <v>3856086171</v>
      </c>
      <c r="X11" s="85">
        <v>0.48</v>
      </c>
      <c r="Y11" s="80"/>
      <c r="Z11" s="86">
        <v>2823152</v>
      </c>
      <c r="AA11" s="80"/>
      <c r="AB11" s="84">
        <v>18870580366</v>
      </c>
      <c r="AC11" s="84">
        <v>5211782787</v>
      </c>
      <c r="AD11" s="84">
        <v>13658797580</v>
      </c>
      <c r="AE11" s="80"/>
      <c r="AF11" s="84">
        <f t="shared" si="1"/>
        <v>6605.4551170000004</v>
      </c>
      <c r="AG11" s="84">
        <v>6605455117</v>
      </c>
      <c r="AH11" s="84">
        <v>1146379291</v>
      </c>
      <c r="AI11" s="85">
        <v>0.17</v>
      </c>
      <c r="AJ11" s="85">
        <v>0.08</v>
      </c>
      <c r="AK11" s="84">
        <v>5459075825</v>
      </c>
      <c r="AL11" s="80"/>
      <c r="AM11" s="85">
        <v>0.04</v>
      </c>
      <c r="AN11" s="85">
        <v>0.04</v>
      </c>
      <c r="AO11" s="85">
        <v>-0.11</v>
      </c>
      <c r="AP11" s="85">
        <v>0.04</v>
      </c>
      <c r="AR11" s="78">
        <v>213928678.27858147</v>
      </c>
      <c r="AU11" s="58"/>
      <c r="AV11" s="58"/>
      <c r="AW11" s="58"/>
    </row>
    <row r="12" spans="1:49" ht="12" customHeight="1" x14ac:dyDescent="0.2">
      <c r="A12" s="84">
        <v>1998</v>
      </c>
      <c r="B12" s="84"/>
      <c r="C12" s="80"/>
      <c r="D12" s="84" t="s">
        <v>513</v>
      </c>
      <c r="E12" s="84" t="s">
        <v>514</v>
      </c>
      <c r="F12" s="84" t="s">
        <v>515</v>
      </c>
      <c r="G12" s="84" t="s">
        <v>516</v>
      </c>
      <c r="H12" s="84" t="s">
        <v>517</v>
      </c>
      <c r="I12" s="84" t="s">
        <v>518</v>
      </c>
      <c r="J12" s="80"/>
      <c r="K12" s="80"/>
      <c r="L12" s="84">
        <v>248376258</v>
      </c>
      <c r="M12" s="85">
        <v>0.48</v>
      </c>
      <c r="N12" s="85">
        <v>0.37</v>
      </c>
      <c r="O12" s="84" t="s">
        <v>519</v>
      </c>
      <c r="P12" s="85">
        <v>0.45</v>
      </c>
      <c r="Q12" s="84">
        <v>-127509724</v>
      </c>
      <c r="R12" s="84">
        <f t="shared" si="0"/>
        <v>1086.0940330000001</v>
      </c>
      <c r="S12" s="85">
        <v>0.38</v>
      </c>
      <c r="T12" s="84">
        <v>1086094033</v>
      </c>
      <c r="U12" s="84">
        <v>5004192955</v>
      </c>
      <c r="V12" s="84">
        <v>1476086144</v>
      </c>
      <c r="W12" s="84">
        <v>3528106811</v>
      </c>
      <c r="X12" s="85">
        <v>0.31</v>
      </c>
      <c r="Y12" s="80"/>
      <c r="Z12" s="86">
        <v>2723269075</v>
      </c>
      <c r="AA12" s="80"/>
      <c r="AB12" s="84">
        <v>18375683114</v>
      </c>
      <c r="AC12" s="84">
        <v>5420272853</v>
      </c>
      <c r="AD12" s="84">
        <v>12955410261</v>
      </c>
      <c r="AE12" s="80"/>
      <c r="AF12" s="84">
        <f t="shared" si="1"/>
        <v>3988.1994869999999</v>
      </c>
      <c r="AG12" s="84">
        <v>3988199487</v>
      </c>
      <c r="AH12" s="84">
        <v>912051844</v>
      </c>
      <c r="AI12" s="85">
        <v>0.23</v>
      </c>
      <c r="AJ12" s="85">
        <v>7.0000000000000007E-2</v>
      </c>
      <c r="AK12" s="84">
        <v>3076147643</v>
      </c>
      <c r="AL12" s="80"/>
      <c r="AM12" s="85">
        <v>-0.03</v>
      </c>
      <c r="AN12" s="85">
        <v>-0.05</v>
      </c>
      <c r="AO12" s="85">
        <v>-0.4</v>
      </c>
      <c r="AP12" s="85">
        <v>-0.2</v>
      </c>
      <c r="AR12" s="78">
        <v>208318214.10384777</v>
      </c>
      <c r="AU12" s="58"/>
      <c r="AV12" s="58"/>
      <c r="AW12" s="58"/>
    </row>
    <row r="13" spans="1:49" ht="12" customHeight="1" x14ac:dyDescent="0.2">
      <c r="A13" s="84">
        <v>1999</v>
      </c>
      <c r="B13" s="84"/>
      <c r="C13" s="80"/>
      <c r="D13" s="84" t="s">
        <v>520</v>
      </c>
      <c r="E13" s="84" t="s">
        <v>521</v>
      </c>
      <c r="F13" s="84" t="s">
        <v>522</v>
      </c>
      <c r="G13" s="84" t="s">
        <v>523</v>
      </c>
      <c r="H13" s="84">
        <v>0</v>
      </c>
      <c r="I13" s="84" t="s">
        <v>524</v>
      </c>
      <c r="J13" s="80"/>
      <c r="K13" s="80"/>
      <c r="L13" s="84">
        <v>317842784</v>
      </c>
      <c r="M13" s="85">
        <v>0.46</v>
      </c>
      <c r="N13" s="85">
        <v>0.39</v>
      </c>
      <c r="O13" s="84">
        <v>1488496042</v>
      </c>
      <c r="P13" s="85">
        <v>0.52</v>
      </c>
      <c r="Q13" s="84">
        <v>-259422375</v>
      </c>
      <c r="R13" s="84">
        <f t="shared" si="0"/>
        <v>1546.9164510000001</v>
      </c>
      <c r="S13" s="85">
        <v>0.39</v>
      </c>
      <c r="T13" s="84">
        <v>1546916451</v>
      </c>
      <c r="U13" s="84">
        <v>5306685917</v>
      </c>
      <c r="V13" s="84">
        <v>1480678269</v>
      </c>
      <c r="W13" s="84">
        <v>3826007648</v>
      </c>
      <c r="X13" s="85">
        <v>0.4</v>
      </c>
      <c r="Y13" s="80"/>
      <c r="Z13" s="86">
        <v>2633459382</v>
      </c>
      <c r="AA13" s="80"/>
      <c r="AB13" s="84">
        <v>20151007275</v>
      </c>
      <c r="AC13" s="84">
        <v>5622559738</v>
      </c>
      <c r="AD13" s="84">
        <v>14528447538</v>
      </c>
      <c r="AE13" s="80"/>
      <c r="AF13" s="84">
        <f t="shared" si="1"/>
        <v>5874.0850970000001</v>
      </c>
      <c r="AG13" s="84">
        <v>5874085097</v>
      </c>
      <c r="AH13" s="84">
        <v>1206940142</v>
      </c>
      <c r="AI13" s="85">
        <v>0.21</v>
      </c>
      <c r="AJ13" s="85">
        <v>0.08</v>
      </c>
      <c r="AK13" s="84">
        <v>4667144956</v>
      </c>
      <c r="AL13" s="80"/>
      <c r="AM13" s="85">
        <v>0.1</v>
      </c>
      <c r="AN13" s="85">
        <v>0.12</v>
      </c>
      <c r="AO13" s="85">
        <v>0.47</v>
      </c>
      <c r="AP13" s="85">
        <v>0.32</v>
      </c>
      <c r="AR13" s="78">
        <v>228444396.97913381</v>
      </c>
      <c r="AU13" s="58"/>
      <c r="AV13" s="58"/>
      <c r="AW13" s="58"/>
    </row>
    <row r="14" spans="1:49" ht="12" customHeight="1" x14ac:dyDescent="0.2">
      <c r="A14" s="84">
        <v>2000</v>
      </c>
      <c r="B14" s="84"/>
      <c r="C14" s="80"/>
      <c r="D14" s="84" t="s">
        <v>525</v>
      </c>
      <c r="E14" s="84" t="s">
        <v>526</v>
      </c>
      <c r="F14" s="84" t="s">
        <v>527</v>
      </c>
      <c r="G14" s="84" t="s">
        <v>528</v>
      </c>
      <c r="H14" s="84">
        <v>0</v>
      </c>
      <c r="I14" s="84" t="s">
        <v>529</v>
      </c>
      <c r="J14" s="80"/>
      <c r="K14" s="80"/>
      <c r="L14" s="84">
        <v>459714771</v>
      </c>
      <c r="M14" s="85">
        <v>0.43</v>
      </c>
      <c r="N14" s="85">
        <v>0.39</v>
      </c>
      <c r="O14" s="84">
        <v>2331893961</v>
      </c>
      <c r="P14" s="85">
        <v>0.49</v>
      </c>
      <c r="Q14" s="84">
        <v>487604992</v>
      </c>
      <c r="R14" s="84">
        <f t="shared" si="0"/>
        <v>3279.2137240000002</v>
      </c>
      <c r="S14" s="85">
        <v>0.41</v>
      </c>
      <c r="T14" s="84">
        <v>3279213724</v>
      </c>
      <c r="U14" s="84">
        <v>6296351422</v>
      </c>
      <c r="V14" s="84">
        <v>1540441726</v>
      </c>
      <c r="W14" s="84">
        <v>4755909696</v>
      </c>
      <c r="X14" s="85">
        <v>0.69</v>
      </c>
      <c r="Y14" s="80"/>
      <c r="Z14" s="86">
        <v>255005753</v>
      </c>
      <c r="AA14" s="80"/>
      <c r="AB14" s="84">
        <v>24691017155</v>
      </c>
      <c r="AC14" s="84">
        <v>6040811659</v>
      </c>
      <c r="AD14" s="84">
        <v>18650205496</v>
      </c>
      <c r="AE14" s="80"/>
      <c r="AF14" s="84">
        <f t="shared" si="1"/>
        <v>12859.371546</v>
      </c>
      <c r="AG14" s="84">
        <v>12859371546</v>
      </c>
      <c r="AH14" s="84">
        <v>1802762352</v>
      </c>
      <c r="AI14" s="85">
        <v>0.14000000000000001</v>
      </c>
      <c r="AJ14" s="85">
        <v>0.1</v>
      </c>
      <c r="AK14" s="84">
        <v>11056609194</v>
      </c>
      <c r="AL14" s="80"/>
      <c r="AM14" s="85">
        <v>0.23</v>
      </c>
      <c r="AN14" s="85">
        <v>0.28000000000000003</v>
      </c>
      <c r="AO14" s="85">
        <v>1.19</v>
      </c>
      <c r="AP14" s="85">
        <v>0.49</v>
      </c>
      <c r="AR14" s="78">
        <v>279912782.90158308</v>
      </c>
      <c r="AU14" s="58"/>
      <c r="AV14" s="58"/>
      <c r="AW14" s="58"/>
    </row>
    <row r="15" spans="1:49" ht="12" customHeight="1" x14ac:dyDescent="0.2">
      <c r="A15" s="84">
        <v>2001</v>
      </c>
      <c r="B15" s="84"/>
      <c r="C15" s="80"/>
      <c r="D15" s="84" t="s">
        <v>530</v>
      </c>
      <c r="E15" s="84" t="s">
        <v>531</v>
      </c>
      <c r="F15" s="84" t="s">
        <v>532</v>
      </c>
      <c r="G15" s="84" t="s">
        <v>533</v>
      </c>
      <c r="H15" s="84" t="s">
        <v>534</v>
      </c>
      <c r="I15" s="84" t="s">
        <v>535</v>
      </c>
      <c r="J15" s="80"/>
      <c r="K15" s="80"/>
      <c r="L15" s="84">
        <v>406940680</v>
      </c>
      <c r="M15" s="85">
        <v>0.43</v>
      </c>
      <c r="N15" s="85">
        <v>0.36</v>
      </c>
      <c r="O15" s="84">
        <v>2026408123</v>
      </c>
      <c r="P15" s="85">
        <v>0.45</v>
      </c>
      <c r="Q15" s="84">
        <v>-144769973</v>
      </c>
      <c r="R15" s="84">
        <f t="shared" si="0"/>
        <v>2288.5788299999999</v>
      </c>
      <c r="S15" s="85">
        <v>0.37</v>
      </c>
      <c r="T15" s="84">
        <v>2288578830</v>
      </c>
      <c r="U15" s="84">
        <v>5824055200</v>
      </c>
      <c r="V15" s="84">
        <v>1546650219</v>
      </c>
      <c r="W15" s="84">
        <v>4277404982</v>
      </c>
      <c r="X15" s="85">
        <v>0.54</v>
      </c>
      <c r="Y15" s="80"/>
      <c r="Z15" s="86">
        <v>2431530105</v>
      </c>
      <c r="AA15" s="80"/>
      <c r="AB15" s="84">
        <v>23952223290</v>
      </c>
      <c r="AC15" s="84">
        <v>6360810486</v>
      </c>
      <c r="AD15" s="84">
        <v>17591412804</v>
      </c>
      <c r="AE15" s="80"/>
      <c r="AF15" s="84">
        <f t="shared" si="1"/>
        <v>9412.0933399999994</v>
      </c>
      <c r="AG15" s="84">
        <v>9412093340</v>
      </c>
      <c r="AH15" s="84">
        <v>1673599184</v>
      </c>
      <c r="AI15" s="85">
        <v>0.18</v>
      </c>
      <c r="AJ15" s="85">
        <v>0.1</v>
      </c>
      <c r="AK15" s="84">
        <v>7738494155</v>
      </c>
      <c r="AL15" s="80"/>
      <c r="AM15" s="85">
        <v>-0.03</v>
      </c>
      <c r="AN15" s="85">
        <v>-0.06</v>
      </c>
      <c r="AO15" s="85">
        <v>-0.27</v>
      </c>
      <c r="AP15" s="85">
        <v>-7.0000000000000007E-2</v>
      </c>
      <c r="AR15" s="78">
        <v>271537354.48981094</v>
      </c>
      <c r="AU15" s="58"/>
      <c r="AV15" s="58"/>
      <c r="AW15" s="58"/>
    </row>
    <row r="16" spans="1:49" ht="12" customHeight="1" x14ac:dyDescent="0.2">
      <c r="A16" s="84">
        <v>2002</v>
      </c>
      <c r="B16" s="84"/>
      <c r="C16" s="84" t="s">
        <v>536</v>
      </c>
      <c r="D16" s="84" t="s">
        <v>537</v>
      </c>
      <c r="E16" s="84" t="s">
        <v>538</v>
      </c>
      <c r="F16" s="84" t="s">
        <v>539</v>
      </c>
      <c r="G16" s="84" t="s">
        <v>540</v>
      </c>
      <c r="H16" s="84" t="s">
        <v>541</v>
      </c>
      <c r="I16" s="84" t="s">
        <v>542</v>
      </c>
      <c r="J16" s="80"/>
      <c r="K16" s="84" t="s">
        <v>543</v>
      </c>
      <c r="L16" s="84">
        <v>909149767</v>
      </c>
      <c r="M16" s="85">
        <v>0.38</v>
      </c>
      <c r="N16" s="85">
        <v>0.33</v>
      </c>
      <c r="O16" s="84" t="s">
        <v>544</v>
      </c>
      <c r="P16" s="85">
        <v>0.44</v>
      </c>
      <c r="Q16" s="84">
        <v>-253870668</v>
      </c>
      <c r="R16" s="84">
        <f t="shared" si="0"/>
        <v>175.57094599999999</v>
      </c>
      <c r="S16" s="85">
        <v>0.53</v>
      </c>
      <c r="T16" s="84">
        <v>175570946</v>
      </c>
      <c r="U16" s="84">
        <v>9849630275</v>
      </c>
      <c r="V16" s="84">
        <v>1683401163</v>
      </c>
      <c r="W16" s="84">
        <v>8166229112</v>
      </c>
      <c r="X16" s="85">
        <v>0.02</v>
      </c>
      <c r="Y16" s="80"/>
      <c r="Z16" s="86">
        <v>3482124357</v>
      </c>
      <c r="AA16" s="80"/>
      <c r="AB16" s="84">
        <v>28286267991</v>
      </c>
      <c r="AC16" s="84">
        <v>4834408512</v>
      </c>
      <c r="AD16" s="84">
        <v>23451859479</v>
      </c>
      <c r="AE16" s="80"/>
      <c r="AF16" s="84">
        <f t="shared" si="1"/>
        <v>5042.0641969999997</v>
      </c>
      <c r="AG16" s="84">
        <v>5042064197</v>
      </c>
      <c r="AH16" s="84">
        <v>2610905510</v>
      </c>
      <c r="AI16" s="85">
        <v>5.18</v>
      </c>
      <c r="AJ16" s="85">
        <v>0.11</v>
      </c>
      <c r="AK16" s="84">
        <v>-2106699090</v>
      </c>
      <c r="AL16" s="80"/>
      <c r="AM16" s="85">
        <v>0.18</v>
      </c>
      <c r="AN16" s="85">
        <v>0.33</v>
      </c>
      <c r="AO16" s="85">
        <v>-0.95</v>
      </c>
      <c r="AP16" s="85">
        <v>0.56000000000000005</v>
      </c>
      <c r="AR16" s="78">
        <v>320670790.57558721</v>
      </c>
      <c r="AU16" s="58"/>
      <c r="AV16" s="58"/>
      <c r="AW16" s="58"/>
    </row>
    <row r="17" spans="1:49" ht="12" customHeight="1" x14ac:dyDescent="0.2">
      <c r="A17" s="84">
        <v>2003</v>
      </c>
      <c r="B17" s="84"/>
      <c r="C17" s="84" t="s">
        <v>545</v>
      </c>
      <c r="D17" s="84" t="s">
        <v>546</v>
      </c>
      <c r="E17" s="84" t="s">
        <v>547</v>
      </c>
      <c r="F17" s="84" t="s">
        <v>548</v>
      </c>
      <c r="G17" s="84" t="s">
        <v>549</v>
      </c>
      <c r="H17" s="84" t="s">
        <v>550</v>
      </c>
      <c r="I17" s="84" t="s">
        <v>551</v>
      </c>
      <c r="J17" s="80"/>
      <c r="K17" s="84" t="s">
        <v>552</v>
      </c>
      <c r="L17" s="84">
        <v>1011765493</v>
      </c>
      <c r="M17" s="85">
        <v>0.38</v>
      </c>
      <c r="N17" s="85">
        <v>0.33</v>
      </c>
      <c r="O17" s="84" t="s">
        <v>553</v>
      </c>
      <c r="P17" s="85">
        <v>0.49</v>
      </c>
      <c r="Q17" s="84">
        <v>-237202595</v>
      </c>
      <c r="R17" s="84">
        <f t="shared" si="0"/>
        <v>1134.0737360000001</v>
      </c>
      <c r="S17" s="85">
        <v>0.36</v>
      </c>
      <c r="T17" s="84">
        <v>1134073736</v>
      </c>
      <c r="U17" s="84">
        <v>11204177394</v>
      </c>
      <c r="V17" s="84">
        <v>2351793297</v>
      </c>
      <c r="W17" s="84">
        <v>8852384098</v>
      </c>
      <c r="X17" s="85">
        <v>0.13</v>
      </c>
      <c r="Y17" s="80"/>
      <c r="Z17" s="86">
        <v>4125545789</v>
      </c>
      <c r="AA17" s="80"/>
      <c r="AB17" s="84">
        <v>27158048821</v>
      </c>
      <c r="AC17" s="84">
        <v>5700562827</v>
      </c>
      <c r="AD17" s="84">
        <v>21457485994</v>
      </c>
      <c r="AE17" s="80"/>
      <c r="AF17" s="84">
        <f t="shared" si="1"/>
        <v>2748.9059480000001</v>
      </c>
      <c r="AG17" s="84">
        <v>2748905948</v>
      </c>
      <c r="AH17" s="84">
        <v>2452440343</v>
      </c>
      <c r="AI17" s="85">
        <v>0.89</v>
      </c>
      <c r="AJ17" s="85">
        <v>0.11</v>
      </c>
      <c r="AK17" s="84">
        <v>296465604</v>
      </c>
      <c r="AL17" s="80"/>
      <c r="AM17" s="85">
        <v>-0.04</v>
      </c>
      <c r="AN17" s="85">
        <v>-0.09</v>
      </c>
      <c r="AO17" s="85">
        <v>4.45</v>
      </c>
      <c r="AP17" s="85">
        <v>-0.06</v>
      </c>
      <c r="AR17" s="78">
        <v>307880593.82077646</v>
      </c>
      <c r="AU17" s="58"/>
      <c r="AV17" s="58"/>
      <c r="AW17" s="58"/>
    </row>
    <row r="18" spans="1:49" ht="12" customHeight="1" x14ac:dyDescent="0.2">
      <c r="A18" s="84">
        <v>2004</v>
      </c>
      <c r="B18" s="84"/>
      <c r="C18" s="84" t="s">
        <v>554</v>
      </c>
      <c r="D18" s="84" t="s">
        <v>555</v>
      </c>
      <c r="E18" s="84" t="s">
        <v>556</v>
      </c>
      <c r="F18" s="84" t="s">
        <v>557</v>
      </c>
      <c r="G18" s="84" t="s">
        <v>558</v>
      </c>
      <c r="H18" s="84" t="s">
        <v>559</v>
      </c>
      <c r="I18" s="84" t="s">
        <v>560</v>
      </c>
      <c r="J18" s="80"/>
      <c r="K18" s="84" t="s">
        <v>561</v>
      </c>
      <c r="L18" s="84">
        <v>1177434871</v>
      </c>
      <c r="M18" s="85">
        <v>0.37</v>
      </c>
      <c r="N18" s="85">
        <v>0.31</v>
      </c>
      <c r="O18" s="84" t="s">
        <v>562</v>
      </c>
      <c r="P18" s="85">
        <v>0.53</v>
      </c>
      <c r="Q18" s="84">
        <v>142288315</v>
      </c>
      <c r="R18" s="84">
        <f t="shared" si="0"/>
        <v>2338.541917</v>
      </c>
      <c r="S18" s="85">
        <v>0.36</v>
      </c>
      <c r="T18" s="84">
        <v>2338541917</v>
      </c>
      <c r="U18" s="84">
        <v>13442824244</v>
      </c>
      <c r="V18" s="84">
        <v>3105292272</v>
      </c>
      <c r="W18" s="84">
        <v>10337531972</v>
      </c>
      <c r="X18" s="85">
        <v>0.23</v>
      </c>
      <c r="Y18" s="80"/>
      <c r="Z18" s="86">
        <v>4326113902</v>
      </c>
      <c r="AA18" s="80"/>
      <c r="AB18" s="84">
        <v>31073671543</v>
      </c>
      <c r="AC18" s="84">
        <v>7178017830</v>
      </c>
      <c r="AD18" s="84">
        <v>23895653712</v>
      </c>
      <c r="AE18" s="80"/>
      <c r="AF18" s="84">
        <f t="shared" si="1"/>
        <v>5405.6411129999997</v>
      </c>
      <c r="AG18" s="84">
        <v>5405641113</v>
      </c>
      <c r="AH18" s="84">
        <v>2721691795</v>
      </c>
      <c r="AI18" s="85">
        <v>0.5</v>
      </c>
      <c r="AJ18" s="85">
        <v>0.11</v>
      </c>
      <c r="AK18" s="84">
        <v>2683949319</v>
      </c>
      <c r="AL18" s="80"/>
      <c r="AM18" s="85">
        <v>0.14000000000000001</v>
      </c>
      <c r="AN18" s="85">
        <v>0.11</v>
      </c>
      <c r="AO18" s="85">
        <v>0.97</v>
      </c>
      <c r="AP18" s="85">
        <v>0.11</v>
      </c>
      <c r="AR18" s="78">
        <v>352270537.17244858</v>
      </c>
      <c r="AU18" s="58"/>
      <c r="AV18" s="58"/>
      <c r="AW18" s="58"/>
    </row>
    <row r="19" spans="1:49" ht="12" customHeight="1" x14ac:dyDescent="0.2">
      <c r="A19" s="84">
        <v>2005</v>
      </c>
      <c r="B19" s="84"/>
      <c r="C19" s="84" t="s">
        <v>563</v>
      </c>
      <c r="D19" s="84" t="s">
        <v>564</v>
      </c>
      <c r="E19" s="84" t="s">
        <v>565</v>
      </c>
      <c r="F19" s="84" t="s">
        <v>566</v>
      </c>
      <c r="G19" s="84" t="s">
        <v>567</v>
      </c>
      <c r="H19" s="84" t="s">
        <v>568</v>
      </c>
      <c r="I19" s="84" t="s">
        <v>569</v>
      </c>
      <c r="J19" s="80"/>
      <c r="K19" s="84" t="s">
        <v>570</v>
      </c>
      <c r="L19" s="84">
        <v>1343529411</v>
      </c>
      <c r="M19" s="85">
        <v>0.36</v>
      </c>
      <c r="N19" s="85">
        <v>0.28999999999999998</v>
      </c>
      <c r="O19" s="84">
        <v>2248271073</v>
      </c>
      <c r="P19" s="85">
        <v>0.52</v>
      </c>
      <c r="Q19" s="84">
        <v>977640757</v>
      </c>
      <c r="R19" s="84">
        <f t="shared" si="0"/>
        <v>5528.590056</v>
      </c>
      <c r="S19" s="85">
        <v>0.34</v>
      </c>
      <c r="T19" s="84">
        <v>5528590056</v>
      </c>
      <c r="U19" s="84">
        <v>15897832703</v>
      </c>
      <c r="V19" s="84">
        <v>3472841305</v>
      </c>
      <c r="W19" s="84">
        <v>12424991397</v>
      </c>
      <c r="X19" s="85">
        <v>0.44</v>
      </c>
      <c r="Y19" s="80"/>
      <c r="Z19" s="86">
        <v>4669825773</v>
      </c>
      <c r="AA19" s="80"/>
      <c r="AB19" s="84">
        <v>34043738407</v>
      </c>
      <c r="AC19" s="84">
        <v>7436768466</v>
      </c>
      <c r="AD19" s="84">
        <v>26606969941</v>
      </c>
      <c r="AE19" s="80"/>
      <c r="AF19" s="84">
        <f t="shared" si="1"/>
        <v>11838.964287000001</v>
      </c>
      <c r="AG19" s="84">
        <v>11838964287</v>
      </c>
      <c r="AH19" s="84">
        <v>2877043976</v>
      </c>
      <c r="AI19" s="85">
        <v>0.24</v>
      </c>
      <c r="AJ19" s="85">
        <v>0.11</v>
      </c>
      <c r="AK19" s="84">
        <v>8961920311</v>
      </c>
      <c r="AL19" s="80"/>
      <c r="AM19" s="85">
        <v>0.1</v>
      </c>
      <c r="AN19" s="85">
        <v>0.11</v>
      </c>
      <c r="AO19" s="85">
        <v>1.19</v>
      </c>
      <c r="AP19" s="85">
        <v>0.06</v>
      </c>
      <c r="AR19" s="78">
        <v>385941069.09966046</v>
      </c>
      <c r="AU19" s="58"/>
      <c r="AV19" s="58"/>
      <c r="AW19" s="58"/>
    </row>
    <row r="20" spans="1:49" ht="12" customHeight="1" x14ac:dyDescent="0.2">
      <c r="A20" s="84">
        <v>2006</v>
      </c>
      <c r="B20" s="84"/>
      <c r="C20" s="84" t="s">
        <v>571</v>
      </c>
      <c r="D20" s="84" t="s">
        <v>572</v>
      </c>
      <c r="E20" s="84" t="s">
        <v>573</v>
      </c>
      <c r="F20" s="84" t="s">
        <v>574</v>
      </c>
      <c r="G20" s="84" t="s">
        <v>575</v>
      </c>
      <c r="H20" s="84" t="s">
        <v>576</v>
      </c>
      <c r="I20" s="84" t="s">
        <v>577</v>
      </c>
      <c r="J20" s="80"/>
      <c r="K20" s="84" t="s">
        <v>578</v>
      </c>
      <c r="L20" s="84">
        <v>1497234440</v>
      </c>
      <c r="M20" s="85">
        <v>0.33</v>
      </c>
      <c r="N20" s="85">
        <v>0.26</v>
      </c>
      <c r="O20" s="84">
        <v>3436520586</v>
      </c>
      <c r="P20" s="85">
        <v>0.5</v>
      </c>
      <c r="Q20" s="84">
        <v>2971558461</v>
      </c>
      <c r="R20" s="84">
        <f t="shared" si="0"/>
        <v>8954.1812910000008</v>
      </c>
      <c r="S20" s="85">
        <v>0.33</v>
      </c>
      <c r="T20" s="84">
        <v>8954181291</v>
      </c>
      <c r="U20" s="84">
        <v>18879020660</v>
      </c>
      <c r="V20" s="84">
        <v>4991539741</v>
      </c>
      <c r="W20" s="84">
        <v>13887480920</v>
      </c>
      <c r="X20" s="85">
        <v>0.64</v>
      </c>
      <c r="Y20" s="80"/>
      <c r="Z20" s="86">
        <v>5089616241</v>
      </c>
      <c r="AA20" s="80"/>
      <c r="AB20" s="84">
        <v>37093210501</v>
      </c>
      <c r="AC20" s="84">
        <v>9807300794</v>
      </c>
      <c r="AD20" s="84">
        <v>27285909706</v>
      </c>
      <c r="AE20" s="80"/>
      <c r="AF20" s="84">
        <f t="shared" si="1"/>
        <v>17593.038192</v>
      </c>
      <c r="AG20" s="84">
        <v>17593038192</v>
      </c>
      <c r="AH20" s="84">
        <v>2941743285</v>
      </c>
      <c r="AI20" s="85">
        <v>0.17</v>
      </c>
      <c r="AJ20" s="85">
        <v>0.11</v>
      </c>
      <c r="AK20" s="84">
        <v>14651294907</v>
      </c>
      <c r="AL20" s="80"/>
      <c r="AM20" s="85">
        <v>0.09</v>
      </c>
      <c r="AN20" s="85">
        <v>0.03</v>
      </c>
      <c r="AO20" s="85">
        <v>0.49</v>
      </c>
      <c r="AP20" s="85">
        <v>0.02</v>
      </c>
      <c r="AR20" s="78">
        <v>420511788.27069223</v>
      </c>
      <c r="AU20" s="58"/>
      <c r="AV20" s="58"/>
      <c r="AW20" s="58"/>
    </row>
    <row r="21" spans="1:49" ht="12" customHeight="1" x14ac:dyDescent="0.2">
      <c r="A21" s="84">
        <v>2007</v>
      </c>
      <c r="B21" s="84"/>
      <c r="C21" s="84" t="s">
        <v>579</v>
      </c>
      <c r="D21" s="84" t="s">
        <v>580</v>
      </c>
      <c r="E21" s="84" t="s">
        <v>581</v>
      </c>
      <c r="F21" s="84" t="s">
        <v>582</v>
      </c>
      <c r="G21" s="84" t="s">
        <v>583</v>
      </c>
      <c r="H21" s="84" t="s">
        <v>584</v>
      </c>
      <c r="I21" s="84" t="s">
        <v>585</v>
      </c>
      <c r="J21" s="80"/>
      <c r="K21" s="84" t="s">
        <v>586</v>
      </c>
      <c r="L21" s="84">
        <v>1548083242</v>
      </c>
      <c r="M21" s="85">
        <v>0.34</v>
      </c>
      <c r="N21" s="85">
        <v>0.26</v>
      </c>
      <c r="O21" s="84">
        <v>5339175655</v>
      </c>
      <c r="P21" s="85">
        <v>0.5</v>
      </c>
      <c r="Q21" s="84">
        <v>5028113735</v>
      </c>
      <c r="R21" s="84">
        <f t="shared" si="0"/>
        <v>12898.573054</v>
      </c>
      <c r="S21" s="85">
        <v>0.34</v>
      </c>
      <c r="T21" s="84">
        <v>12898573054</v>
      </c>
      <c r="U21" s="84">
        <v>21217127032</v>
      </c>
      <c r="V21" s="84">
        <v>6293660868</v>
      </c>
      <c r="W21" s="84">
        <v>14923466164</v>
      </c>
      <c r="X21" s="85">
        <v>0.86</v>
      </c>
      <c r="Y21" s="80"/>
      <c r="Z21" s="86">
        <v>6124132488</v>
      </c>
      <c r="AA21" s="80"/>
      <c r="AB21" s="84">
        <v>34645114346</v>
      </c>
      <c r="AC21" s="84">
        <v>10276820236</v>
      </c>
      <c r="AD21" s="84">
        <v>24368294111</v>
      </c>
      <c r="AE21" s="80"/>
      <c r="AF21" s="84">
        <f t="shared" si="1"/>
        <v>21061.877873000001</v>
      </c>
      <c r="AG21" s="84">
        <v>21061877873</v>
      </c>
      <c r="AH21" s="84">
        <v>2527840874</v>
      </c>
      <c r="AI21" s="85">
        <v>0.12</v>
      </c>
      <c r="AJ21" s="85">
        <v>0.1</v>
      </c>
      <c r="AK21" s="84">
        <v>18534036999</v>
      </c>
      <c r="AL21" s="80"/>
      <c r="AM21" s="85">
        <v>-7.0000000000000007E-2</v>
      </c>
      <c r="AN21" s="85">
        <v>-0.11</v>
      </c>
      <c r="AO21" s="85">
        <v>0.2</v>
      </c>
      <c r="AP21" s="85">
        <v>-0.14000000000000001</v>
      </c>
      <c r="AR21" s="78">
        <v>392758642.13345218</v>
      </c>
      <c r="AU21" s="58"/>
      <c r="AV21" s="58"/>
      <c r="AW21" s="58"/>
    </row>
    <row r="22" spans="1:49" ht="12" customHeight="1" x14ac:dyDescent="0.2">
      <c r="A22" s="84">
        <v>2008</v>
      </c>
      <c r="B22" s="84"/>
      <c r="C22" s="84" t="s">
        <v>587</v>
      </c>
      <c r="D22" s="84" t="s">
        <v>588</v>
      </c>
      <c r="E22" s="84" t="s">
        <v>589</v>
      </c>
      <c r="F22" s="84" t="s">
        <v>590</v>
      </c>
      <c r="G22" s="84" t="s">
        <v>591</v>
      </c>
      <c r="H22" s="84" t="s">
        <v>592</v>
      </c>
      <c r="I22" s="84" t="s">
        <v>593</v>
      </c>
      <c r="J22" s="80"/>
      <c r="K22" s="84" t="s">
        <v>594</v>
      </c>
      <c r="L22" s="84">
        <v>1750165972</v>
      </c>
      <c r="M22" s="85">
        <v>0.33</v>
      </c>
      <c r="N22" s="85">
        <v>0.25</v>
      </c>
      <c r="O22" s="84">
        <v>10892095790</v>
      </c>
      <c r="P22" s="85">
        <v>0.48</v>
      </c>
      <c r="Q22" s="84">
        <v>24839232757</v>
      </c>
      <c r="R22" s="84">
        <f t="shared" si="0"/>
        <v>40531.489583000002</v>
      </c>
      <c r="S22" s="85">
        <v>0.37</v>
      </c>
      <c r="T22" s="84">
        <v>40531489583</v>
      </c>
      <c r="U22" s="84">
        <v>25418649887</v>
      </c>
      <c r="V22" s="84">
        <v>8716071836</v>
      </c>
      <c r="W22" s="84">
        <v>16702578051</v>
      </c>
      <c r="X22" s="85">
        <v>2.4300000000000002</v>
      </c>
      <c r="Y22" s="80"/>
      <c r="Z22" s="86">
        <v>7898170761</v>
      </c>
      <c r="AA22" s="80"/>
      <c r="AB22" s="84">
        <v>32182958127</v>
      </c>
      <c r="AC22" s="84">
        <v>11035557599</v>
      </c>
      <c r="AD22" s="84">
        <v>21147400528</v>
      </c>
      <c r="AE22" s="80"/>
      <c r="AF22" s="84">
        <f t="shared" si="1"/>
        <v>51317.565562000003</v>
      </c>
      <c r="AG22" s="84">
        <v>51317565562</v>
      </c>
      <c r="AH22" s="84">
        <v>2215913058</v>
      </c>
      <c r="AI22" s="85">
        <v>0.04</v>
      </c>
      <c r="AJ22" s="85">
        <v>0.1</v>
      </c>
      <c r="AK22" s="84">
        <v>49101652505</v>
      </c>
      <c r="AL22" s="80"/>
      <c r="AM22" s="85">
        <v>-7.0000000000000007E-2</v>
      </c>
      <c r="AN22" s="85">
        <v>-0.13</v>
      </c>
      <c r="AO22" s="85">
        <v>1.44</v>
      </c>
      <c r="AP22" s="85">
        <v>-0.12</v>
      </c>
      <c r="AR22" s="78">
        <v>364846102.32328707</v>
      </c>
      <c r="AU22" s="58"/>
      <c r="AV22" s="58"/>
      <c r="AW22" s="58"/>
    </row>
    <row r="23" spans="1:49" ht="12" customHeight="1" x14ac:dyDescent="0.2">
      <c r="A23" s="84">
        <v>2009</v>
      </c>
      <c r="B23" s="84"/>
      <c r="C23" s="84" t="s">
        <v>595</v>
      </c>
      <c r="D23" s="84" t="s">
        <v>596</v>
      </c>
      <c r="E23" s="84" t="s">
        <v>597</v>
      </c>
      <c r="F23" s="84" t="s">
        <v>598</v>
      </c>
      <c r="G23" s="84" t="s">
        <v>599</v>
      </c>
      <c r="H23" s="84" t="s">
        <v>600</v>
      </c>
      <c r="I23" s="84" t="s">
        <v>601</v>
      </c>
      <c r="J23" s="80"/>
      <c r="K23" s="84" t="s">
        <v>602</v>
      </c>
      <c r="L23" s="84">
        <v>1816934007</v>
      </c>
      <c r="M23" s="85">
        <v>0.31</v>
      </c>
      <c r="N23" s="85">
        <v>0.24</v>
      </c>
      <c r="O23" s="84">
        <v>3637522632</v>
      </c>
      <c r="P23" s="85">
        <v>0.45</v>
      </c>
      <c r="Q23" s="84">
        <v>14538499565</v>
      </c>
      <c r="R23" s="84">
        <f t="shared" si="0"/>
        <v>22502.701445999999</v>
      </c>
      <c r="S23" s="85">
        <v>0.36</v>
      </c>
      <c r="T23" s="84">
        <v>22502701446</v>
      </c>
      <c r="U23" s="84">
        <v>27938598803</v>
      </c>
      <c r="V23" s="84">
        <v>9958440814</v>
      </c>
      <c r="W23" s="84">
        <v>17980157989</v>
      </c>
      <c r="X23" s="85">
        <v>1.25</v>
      </c>
      <c r="Y23" s="80"/>
      <c r="Z23" s="86">
        <v>9104796643</v>
      </c>
      <c r="AA23" s="80"/>
      <c r="AB23" s="84">
        <v>30685582445</v>
      </c>
      <c r="AC23" s="84">
        <v>10937576318</v>
      </c>
      <c r="AD23" s="84">
        <v>19748006127</v>
      </c>
      <c r="AE23" s="80"/>
      <c r="AF23" s="84">
        <f t="shared" si="1"/>
        <v>24715.215867999999</v>
      </c>
      <c r="AG23" s="84">
        <v>24715215868</v>
      </c>
      <c r="AH23" s="84">
        <v>1995578900</v>
      </c>
      <c r="AI23" s="85">
        <v>0.08</v>
      </c>
      <c r="AJ23" s="85">
        <v>0.1</v>
      </c>
      <c r="AK23" s="84">
        <v>22719636967</v>
      </c>
      <c r="AL23" s="80"/>
      <c r="AM23" s="85">
        <v>-0.05</v>
      </c>
      <c r="AN23" s="85">
        <v>-7.0000000000000007E-2</v>
      </c>
      <c r="AO23" s="85">
        <v>-0.52</v>
      </c>
      <c r="AP23" s="85">
        <v>-0.1</v>
      </c>
      <c r="AR23" s="78">
        <v>347870916.90925777</v>
      </c>
      <c r="AU23" s="58"/>
      <c r="AV23" s="58"/>
      <c r="AW23" s="58"/>
    </row>
    <row r="24" spans="1:49" ht="12" customHeight="1" x14ac:dyDescent="0.2">
      <c r="A24" s="84">
        <v>2010</v>
      </c>
      <c r="B24" s="84"/>
      <c r="C24" s="84" t="s">
        <v>603</v>
      </c>
      <c r="D24" s="84" t="s">
        <v>604</v>
      </c>
      <c r="E24" s="84" t="s">
        <v>605</v>
      </c>
      <c r="F24" s="84" t="s">
        <v>606</v>
      </c>
      <c r="G24" s="84" t="s">
        <v>607</v>
      </c>
      <c r="H24" s="84" t="s">
        <v>608</v>
      </c>
      <c r="I24" s="84" t="s">
        <v>609</v>
      </c>
      <c r="J24" s="80"/>
      <c r="K24" s="84" t="s">
        <v>610</v>
      </c>
      <c r="L24" s="84">
        <v>2048788612</v>
      </c>
      <c r="M24" s="85">
        <v>0.3</v>
      </c>
      <c r="N24" s="85">
        <v>0.23</v>
      </c>
      <c r="O24" s="84">
        <v>8613640338</v>
      </c>
      <c r="P24" s="85">
        <v>0.44</v>
      </c>
      <c r="Q24" s="84">
        <v>22972885272</v>
      </c>
      <c r="R24" s="84">
        <f t="shared" si="0"/>
        <v>35562.172580999999</v>
      </c>
      <c r="S24" s="85">
        <v>0.34</v>
      </c>
      <c r="T24" s="84">
        <v>35562172581</v>
      </c>
      <c r="U24" s="84">
        <v>32221727943</v>
      </c>
      <c r="V24" s="84">
        <v>12393712491</v>
      </c>
      <c r="W24" s="84">
        <v>19828015452</v>
      </c>
      <c r="X24" s="85">
        <v>1.79</v>
      </c>
      <c r="Y24" s="80"/>
      <c r="Z24" s="86">
        <v>1133662421</v>
      </c>
      <c r="AA24" s="80"/>
      <c r="AB24" s="84">
        <v>28422683278</v>
      </c>
      <c r="AC24" s="84">
        <v>10932454193</v>
      </c>
      <c r="AD24" s="84">
        <v>17490229085</v>
      </c>
      <c r="AE24" s="80"/>
      <c r="AF24" s="84">
        <f t="shared" si="1"/>
        <v>31369.278822</v>
      </c>
      <c r="AG24" s="84">
        <v>31369278822</v>
      </c>
      <c r="AH24" s="84">
        <v>1807229890</v>
      </c>
      <c r="AI24" s="85">
        <v>0.06</v>
      </c>
      <c r="AJ24" s="85">
        <v>0.1</v>
      </c>
      <c r="AK24" s="84">
        <v>29562048933</v>
      </c>
      <c r="AL24" s="80"/>
      <c r="AM24" s="85">
        <v>-7.0000000000000007E-2</v>
      </c>
      <c r="AN24" s="85">
        <v>-0.11</v>
      </c>
      <c r="AO24" s="85">
        <v>0.27</v>
      </c>
      <c r="AP24" s="85">
        <v>-0.09</v>
      </c>
      <c r="AR24" s="78">
        <v>322217279.43042397</v>
      </c>
      <c r="AU24" s="58"/>
      <c r="AV24" s="58"/>
      <c r="AW24" s="58"/>
    </row>
    <row r="25" spans="1:49" ht="12" customHeight="1" x14ac:dyDescent="0.2">
      <c r="A25" s="84">
        <v>2011</v>
      </c>
      <c r="B25" s="84"/>
      <c r="C25" s="84" t="s">
        <v>595</v>
      </c>
      <c r="D25" s="84" t="s">
        <v>611</v>
      </c>
      <c r="E25" s="84" t="s">
        <v>612</v>
      </c>
      <c r="F25" s="84" t="s">
        <v>613</v>
      </c>
      <c r="G25" s="84" t="s">
        <v>614</v>
      </c>
      <c r="H25" s="84" t="s">
        <v>615</v>
      </c>
      <c r="I25" s="84" t="s">
        <v>616</v>
      </c>
      <c r="J25" s="80"/>
      <c r="K25" s="84" t="s">
        <v>617</v>
      </c>
      <c r="L25" s="84">
        <v>2347918151</v>
      </c>
      <c r="M25" s="85">
        <v>0.28999999999999998</v>
      </c>
      <c r="N25" s="85">
        <v>0.23</v>
      </c>
      <c r="O25" s="84">
        <v>14303897509</v>
      </c>
      <c r="P25" s="85">
        <v>0.43</v>
      </c>
      <c r="Q25" s="84">
        <v>31965843280</v>
      </c>
      <c r="R25" s="84">
        <f t="shared" si="0"/>
        <v>50996.281267999999</v>
      </c>
      <c r="S25" s="85">
        <v>0.33</v>
      </c>
      <c r="T25" s="84">
        <v>50996281268</v>
      </c>
      <c r="U25" s="84">
        <v>39840935671</v>
      </c>
      <c r="V25" s="84">
        <v>16825566400</v>
      </c>
      <c r="W25" s="84">
        <v>23015369271</v>
      </c>
      <c r="X25" s="85">
        <v>2.2200000000000002</v>
      </c>
      <c r="Y25" s="80"/>
      <c r="Z25" s="86">
        <v>144503328</v>
      </c>
      <c r="AA25" s="80"/>
      <c r="AB25" s="84">
        <v>27570946794</v>
      </c>
      <c r="AC25" s="84">
        <v>11643722423</v>
      </c>
      <c r="AD25" s="84">
        <v>15927224372</v>
      </c>
      <c r="AE25" s="80"/>
      <c r="AF25" s="84">
        <f t="shared" si="1"/>
        <v>35290.731351000002</v>
      </c>
      <c r="AG25" s="84">
        <v>35290731351</v>
      </c>
      <c r="AH25" s="84">
        <v>1624819431</v>
      </c>
      <c r="AI25" s="85">
        <v>0.05</v>
      </c>
      <c r="AJ25" s="85">
        <v>0.1</v>
      </c>
      <c r="AK25" s="84">
        <v>33665911921</v>
      </c>
      <c r="AL25" s="80"/>
      <c r="AM25" s="85">
        <v>-0.03</v>
      </c>
      <c r="AN25" s="85">
        <v>-0.09</v>
      </c>
      <c r="AO25" s="85">
        <v>0.13</v>
      </c>
      <c r="AP25" s="85">
        <v>-0.1</v>
      </c>
      <c r="AR25" s="78">
        <v>312561462.98215705</v>
      </c>
      <c r="AU25" s="58"/>
      <c r="AV25" s="58"/>
      <c r="AW25" s="58"/>
    </row>
    <row r="26" spans="1:49" ht="12" customHeight="1" x14ac:dyDescent="0.2">
      <c r="A26" s="84">
        <v>2012</v>
      </c>
      <c r="B26" s="84"/>
      <c r="C26" s="84" t="s">
        <v>618</v>
      </c>
      <c r="D26" s="84" t="s">
        <v>619</v>
      </c>
      <c r="E26" s="84" t="s">
        <v>620</v>
      </c>
      <c r="F26" s="84" t="s">
        <v>621</v>
      </c>
      <c r="G26" s="84" t="s">
        <v>622</v>
      </c>
      <c r="H26" s="84" t="s">
        <v>623</v>
      </c>
      <c r="I26" s="84" t="s">
        <v>624</v>
      </c>
      <c r="J26" s="80"/>
      <c r="K26" s="84" t="s">
        <v>625</v>
      </c>
      <c r="L26" s="84">
        <v>2596703711</v>
      </c>
      <c r="M26" s="85">
        <v>0.27</v>
      </c>
      <c r="N26" s="85">
        <v>0.21</v>
      </c>
      <c r="O26" s="84">
        <v>15941476604</v>
      </c>
      <c r="P26" s="85">
        <v>0.4</v>
      </c>
      <c r="Q26" s="84">
        <v>43389223928</v>
      </c>
      <c r="R26" s="84">
        <f t="shared" si="0"/>
        <v>64589.732838999997</v>
      </c>
      <c r="S26" s="85">
        <v>0.31</v>
      </c>
      <c r="T26" s="84">
        <v>64589732839</v>
      </c>
      <c r="U26" s="84">
        <v>46516138449</v>
      </c>
      <c r="V26" s="84">
        <v>23023714465</v>
      </c>
      <c r="W26" s="84">
        <v>23492423984</v>
      </c>
      <c r="X26" s="85">
        <v>2.75</v>
      </c>
      <c r="Y26" s="80"/>
      <c r="Z26" s="86">
        <v>1842474841</v>
      </c>
      <c r="AA26" s="80"/>
      <c r="AB26" s="84">
        <v>25246552850</v>
      </c>
      <c r="AC26" s="84">
        <v>12496080789</v>
      </c>
      <c r="AD26" s="84">
        <v>12750472061</v>
      </c>
      <c r="AE26" s="80"/>
      <c r="AF26" s="84">
        <f t="shared" si="1"/>
        <v>35055.964618999998</v>
      </c>
      <c r="AG26" s="84">
        <v>35055964619</v>
      </c>
      <c r="AH26" s="84">
        <v>1409356401</v>
      </c>
      <c r="AI26" s="85">
        <v>0.04</v>
      </c>
      <c r="AJ26" s="85">
        <v>0.11</v>
      </c>
      <c r="AK26" s="84">
        <v>33646608218</v>
      </c>
      <c r="AL26" s="80"/>
      <c r="AM26" s="85">
        <v>-0.08</v>
      </c>
      <c r="AN26" s="85">
        <v>-0.2</v>
      </c>
      <c r="AO26" s="85">
        <v>-0.01</v>
      </c>
      <c r="AP26" s="85">
        <v>-0.13</v>
      </c>
      <c r="AR26" s="78">
        <v>286210682.31470132</v>
      </c>
      <c r="AU26" s="58"/>
      <c r="AV26" s="58"/>
      <c r="AW26" s="58"/>
    </row>
    <row r="27" spans="1:49" ht="12" customHeight="1" x14ac:dyDescent="0.2">
      <c r="A27" s="84">
        <v>2013</v>
      </c>
      <c r="B27" s="84"/>
      <c r="C27" s="84" t="s">
        <v>626</v>
      </c>
      <c r="D27" s="84" t="s">
        <v>627</v>
      </c>
      <c r="E27" s="84" t="s">
        <v>628</v>
      </c>
      <c r="F27" s="84" t="s">
        <v>629</v>
      </c>
      <c r="G27" s="84" t="s">
        <v>630</v>
      </c>
      <c r="H27" s="84" t="s">
        <v>631</v>
      </c>
      <c r="I27" s="84" t="s">
        <v>632</v>
      </c>
      <c r="J27" s="80"/>
      <c r="K27" s="84" t="s">
        <v>633</v>
      </c>
      <c r="L27" s="84">
        <v>3093201984</v>
      </c>
      <c r="M27" s="85">
        <v>0.28000000000000003</v>
      </c>
      <c r="N27" s="85">
        <v>0.21</v>
      </c>
      <c r="O27" s="84">
        <v>15670283899</v>
      </c>
      <c r="P27" s="85">
        <v>0.39</v>
      </c>
      <c r="Q27" s="84">
        <v>44842626700</v>
      </c>
      <c r="R27" s="84">
        <f t="shared" si="0"/>
        <v>65480.307210999999</v>
      </c>
      <c r="S27" s="85">
        <v>0.31</v>
      </c>
      <c r="T27" s="84">
        <v>65480307211</v>
      </c>
      <c r="U27" s="84">
        <v>57643128792</v>
      </c>
      <c r="V27" s="84">
        <v>32320912388</v>
      </c>
      <c r="W27" s="84">
        <v>25322216405</v>
      </c>
      <c r="X27" s="85">
        <v>2.59</v>
      </c>
      <c r="Y27" s="80"/>
      <c r="Z27" s="86">
        <v>2284075593</v>
      </c>
      <c r="AA27" s="80"/>
      <c r="AB27" s="84">
        <v>25236961931</v>
      </c>
      <c r="AC27" s="84">
        <v>14150544091</v>
      </c>
      <c r="AD27" s="84">
        <v>11086417840</v>
      </c>
      <c r="AE27" s="80"/>
      <c r="AF27" s="84">
        <f t="shared" si="1"/>
        <v>28668.187430999998</v>
      </c>
      <c r="AG27" s="84">
        <v>28668187431</v>
      </c>
      <c r="AH27" s="84">
        <v>1354246765</v>
      </c>
      <c r="AI27" s="85">
        <v>0.05</v>
      </c>
      <c r="AJ27" s="85">
        <v>0.12</v>
      </c>
      <c r="AK27" s="84">
        <v>27313940665</v>
      </c>
      <c r="AL27" s="80"/>
      <c r="AM27" s="85">
        <v>0</v>
      </c>
      <c r="AN27" s="85">
        <v>-0.13</v>
      </c>
      <c r="AO27" s="85">
        <v>-0.18</v>
      </c>
      <c r="AP27" s="85">
        <v>-0.04</v>
      </c>
      <c r="AR27" s="78">
        <v>286101953.67188537</v>
      </c>
      <c r="AU27" s="58"/>
      <c r="AV27" s="58"/>
      <c r="AW27" s="58"/>
    </row>
    <row r="28" spans="1:49" ht="12" customHeight="1" x14ac:dyDescent="0.2">
      <c r="A28" s="84">
        <v>2014</v>
      </c>
      <c r="B28" s="84"/>
      <c r="C28" s="84" t="s">
        <v>634</v>
      </c>
      <c r="D28" s="84" t="s">
        <v>635</v>
      </c>
      <c r="E28" s="84" t="s">
        <v>636</v>
      </c>
      <c r="F28" s="84" t="s">
        <v>637</v>
      </c>
      <c r="G28" s="84" t="s">
        <v>638</v>
      </c>
      <c r="H28" s="84" t="s">
        <v>639</v>
      </c>
      <c r="I28" s="84" t="s">
        <v>640</v>
      </c>
      <c r="J28" s="80"/>
      <c r="K28" s="84" t="s">
        <v>641</v>
      </c>
      <c r="L28" s="84">
        <v>4941814423</v>
      </c>
      <c r="M28" s="85">
        <v>0.28000000000000003</v>
      </c>
      <c r="N28" s="85">
        <v>0.21</v>
      </c>
      <c r="O28" s="84">
        <v>19312728370</v>
      </c>
      <c r="P28" s="85">
        <v>0.41</v>
      </c>
      <c r="Q28" s="84">
        <v>61343141776</v>
      </c>
      <c r="R28" s="84">
        <f t="shared" si="0"/>
        <v>87527.682925000001</v>
      </c>
      <c r="S28" s="85">
        <v>0.33</v>
      </c>
      <c r="T28" s="84">
        <v>87527682925</v>
      </c>
      <c r="U28" s="84">
        <v>87123853404</v>
      </c>
      <c r="V28" s="84">
        <v>45831121695</v>
      </c>
      <c r="W28" s="84">
        <v>41292731709</v>
      </c>
      <c r="X28" s="85">
        <v>2.12</v>
      </c>
      <c r="Y28" s="80"/>
      <c r="Z28" s="86">
        <v>3193758501</v>
      </c>
      <c r="AA28" s="80"/>
      <c r="AB28" s="84">
        <v>27279411820</v>
      </c>
      <c r="AC28" s="84">
        <v>14350215171</v>
      </c>
      <c r="AD28" s="84">
        <v>12929196649</v>
      </c>
      <c r="AE28" s="80"/>
      <c r="AF28" s="84">
        <f t="shared" si="1"/>
        <v>27405.855168999999</v>
      </c>
      <c r="AG28" s="84">
        <v>27405855169</v>
      </c>
      <c r="AH28" s="84">
        <v>1547335035</v>
      </c>
      <c r="AI28" s="85">
        <v>0.06</v>
      </c>
      <c r="AJ28" s="85">
        <v>0.12</v>
      </c>
      <c r="AK28" s="84">
        <v>25858520133</v>
      </c>
      <c r="AL28" s="80"/>
      <c r="AM28" s="85">
        <v>0.08</v>
      </c>
      <c r="AN28" s="85">
        <v>0.17</v>
      </c>
      <c r="AO28" s="85">
        <v>-0.04</v>
      </c>
      <c r="AP28" s="85">
        <v>0.14000000000000001</v>
      </c>
      <c r="AR28" s="78">
        <v>309281613.05189878</v>
      </c>
      <c r="AU28" s="58"/>
      <c r="AV28" s="58"/>
      <c r="AW28" s="58"/>
    </row>
    <row r="29" spans="1:49" ht="12" customHeight="1" x14ac:dyDescent="0.2">
      <c r="A29" s="84">
        <v>2015</v>
      </c>
      <c r="B29" s="84"/>
      <c r="C29" s="84" t="s">
        <v>642</v>
      </c>
      <c r="D29" s="84" t="s">
        <v>643</v>
      </c>
      <c r="E29" s="84" t="s">
        <v>644</v>
      </c>
      <c r="F29" s="84" t="s">
        <v>645</v>
      </c>
      <c r="G29" s="84" t="s">
        <v>646</v>
      </c>
      <c r="H29" s="84" t="s">
        <v>647</v>
      </c>
      <c r="I29" s="84" t="s">
        <v>648</v>
      </c>
      <c r="J29" s="80"/>
      <c r="K29" s="84" t="s">
        <v>649</v>
      </c>
      <c r="L29" s="84">
        <v>5408028118</v>
      </c>
      <c r="M29" s="85">
        <v>0.28000000000000003</v>
      </c>
      <c r="N29" s="85">
        <v>0.21</v>
      </c>
      <c r="O29" s="84">
        <v>2883035548</v>
      </c>
      <c r="P29" s="85">
        <v>0.42</v>
      </c>
      <c r="Q29" s="84">
        <v>51690511562</v>
      </c>
      <c r="R29" s="84">
        <f t="shared" si="0"/>
        <v>60140.765979000003</v>
      </c>
      <c r="S29" s="85">
        <v>0.39</v>
      </c>
      <c r="T29" s="84">
        <v>60140765979</v>
      </c>
      <c r="U29" s="84">
        <v>110177161965</v>
      </c>
      <c r="V29" s="84">
        <v>59302586319</v>
      </c>
      <c r="W29" s="84">
        <v>50874575646</v>
      </c>
      <c r="X29" s="85">
        <v>1.18</v>
      </c>
      <c r="Y29" s="80"/>
      <c r="Z29" s="86">
        <v>4017698023</v>
      </c>
      <c r="AA29" s="80"/>
      <c r="AB29" s="84">
        <v>27422957460</v>
      </c>
      <c r="AC29" s="84">
        <v>14760339374</v>
      </c>
      <c r="AD29" s="84">
        <v>12662618086</v>
      </c>
      <c r="AE29" s="80"/>
      <c r="AF29" s="84">
        <f t="shared" si="1"/>
        <v>14968.961240000001</v>
      </c>
      <c r="AG29" s="84">
        <v>14968961240</v>
      </c>
      <c r="AH29" s="84">
        <v>1346051417</v>
      </c>
      <c r="AI29" s="85">
        <v>0.09</v>
      </c>
      <c r="AJ29" s="85">
        <v>0.11</v>
      </c>
      <c r="AK29" s="84">
        <v>13622909823</v>
      </c>
      <c r="AL29" s="80"/>
      <c r="AM29" s="85">
        <v>0.01</v>
      </c>
      <c r="AN29" s="85">
        <v>-0.02</v>
      </c>
      <c r="AO29" s="85">
        <v>-0.45</v>
      </c>
      <c r="AP29" s="85">
        <v>-0.13</v>
      </c>
      <c r="AR29" s="78">
        <v>311432199.91043961</v>
      </c>
      <c r="AU29" s="58"/>
      <c r="AV29" s="58"/>
      <c r="AW29" s="58"/>
    </row>
    <row r="30" spans="1:49" ht="12" customHeight="1" x14ac:dyDescent="0.2">
      <c r="A30" s="84">
        <v>2016</v>
      </c>
      <c r="B30" s="84"/>
      <c r="C30" s="84">
        <v>0</v>
      </c>
      <c r="D30" s="84" t="s">
        <v>650</v>
      </c>
      <c r="E30" s="84" t="s">
        <v>651</v>
      </c>
      <c r="F30" s="84" t="s">
        <v>652</v>
      </c>
      <c r="G30" s="84" t="s">
        <v>653</v>
      </c>
      <c r="H30" s="84" t="s">
        <v>654</v>
      </c>
      <c r="I30" s="84" t="s">
        <v>655</v>
      </c>
      <c r="J30" s="80"/>
      <c r="K30" s="80"/>
      <c r="L30" s="84">
        <v>8456004559</v>
      </c>
      <c r="M30" s="85">
        <v>0.3</v>
      </c>
      <c r="N30" s="85">
        <v>0.21</v>
      </c>
      <c r="O30" s="84" t="s">
        <v>656</v>
      </c>
      <c r="P30" s="85">
        <v>0.44</v>
      </c>
      <c r="Q30" s="84">
        <v>22234082875</v>
      </c>
      <c r="R30" s="84">
        <f t="shared" si="0"/>
        <v>31686.627183000001</v>
      </c>
      <c r="S30" s="85">
        <v>0.38</v>
      </c>
      <c r="T30" s="84">
        <v>31686627183</v>
      </c>
      <c r="U30" s="84">
        <v>154678478940</v>
      </c>
      <c r="V30" s="84">
        <v>69409780996</v>
      </c>
      <c r="W30" s="84">
        <v>85268697944</v>
      </c>
      <c r="X30" s="85">
        <v>0.37</v>
      </c>
      <c r="Y30" s="80"/>
      <c r="Z30" s="86">
        <v>552292753</v>
      </c>
      <c r="AA30" s="80"/>
      <c r="AB30" s="84">
        <v>28006610282</v>
      </c>
      <c r="AC30" s="84">
        <v>12567570482</v>
      </c>
      <c r="AD30" s="84">
        <v>15439039800</v>
      </c>
      <c r="AE30" s="80"/>
      <c r="AF30" s="84">
        <f t="shared" si="1"/>
        <v>5737.288243</v>
      </c>
      <c r="AG30" s="84">
        <v>5737288243</v>
      </c>
      <c r="AH30" s="84">
        <v>1531072880</v>
      </c>
      <c r="AI30" s="85">
        <v>0.27</v>
      </c>
      <c r="AJ30" s="85">
        <v>0.1</v>
      </c>
      <c r="AK30" s="84">
        <v>4206215363</v>
      </c>
      <c r="AL30" s="80"/>
      <c r="AM30" s="85">
        <v>0.02</v>
      </c>
      <c r="AN30" s="85">
        <v>0.22</v>
      </c>
      <c r="AO30" s="85">
        <v>-0.62</v>
      </c>
      <c r="AP30" s="85">
        <v>0.14000000000000001</v>
      </c>
      <c r="AR30" s="78">
        <v>317813768.85096902</v>
      </c>
      <c r="AU30" s="58"/>
      <c r="AV30" s="58"/>
      <c r="AW30" s="58"/>
    </row>
    <row r="31" spans="1:49" ht="12" customHeight="1" x14ac:dyDescent="0.2">
      <c r="A31" s="84">
        <v>2017</v>
      </c>
      <c r="B31" s="84"/>
      <c r="C31" s="84">
        <v>0</v>
      </c>
      <c r="D31" s="84" t="s">
        <v>657</v>
      </c>
      <c r="E31" s="84" t="s">
        <v>658</v>
      </c>
      <c r="F31" s="84" t="s">
        <v>659</v>
      </c>
      <c r="G31" s="84" t="s">
        <v>660</v>
      </c>
      <c r="H31" s="84" t="s">
        <v>661</v>
      </c>
      <c r="I31" s="84" t="s">
        <v>662</v>
      </c>
      <c r="J31" s="80"/>
      <c r="K31" s="80"/>
      <c r="L31" s="84">
        <v>9917075888</v>
      </c>
      <c r="M31" s="85">
        <v>0.32</v>
      </c>
      <c r="N31" s="85">
        <v>0.22</v>
      </c>
      <c r="O31" s="84">
        <v>3755014603</v>
      </c>
      <c r="P31" s="85">
        <v>0.45</v>
      </c>
      <c r="Q31" s="84">
        <v>42145431061</v>
      </c>
      <c r="R31" s="84">
        <f t="shared" si="0"/>
        <v>55817.521552999999</v>
      </c>
      <c r="S31" s="85">
        <v>0.39</v>
      </c>
      <c r="T31" s="84">
        <v>55817521553</v>
      </c>
      <c r="U31" s="84">
        <v>194101069654</v>
      </c>
      <c r="V31" s="84">
        <v>97705741178</v>
      </c>
      <c r="W31" s="84">
        <v>96395328476</v>
      </c>
      <c r="X31" s="85">
        <v>0.57999999999999996</v>
      </c>
      <c r="Y31" s="80"/>
      <c r="Z31" s="86">
        <v>6815960041</v>
      </c>
      <c r="AA31" s="80"/>
      <c r="AB31" s="84">
        <v>28477436558</v>
      </c>
      <c r="AC31" s="84">
        <v>14334846535</v>
      </c>
      <c r="AD31" s="84">
        <v>14142590023</v>
      </c>
      <c r="AE31" s="80"/>
      <c r="AF31" s="84">
        <f t="shared" si="1"/>
        <v>8189.238378</v>
      </c>
      <c r="AG31" s="84">
        <v>8189238378</v>
      </c>
      <c r="AH31" s="84">
        <v>1454978584</v>
      </c>
      <c r="AI31" s="85">
        <v>0.18</v>
      </c>
      <c r="AJ31" s="85">
        <v>0.1</v>
      </c>
      <c r="AK31" s="84">
        <v>6734259794</v>
      </c>
      <c r="AL31" s="80"/>
      <c r="AM31" s="85">
        <v>0.02</v>
      </c>
      <c r="AN31" s="85">
        <v>-0.08</v>
      </c>
      <c r="AO31" s="85">
        <v>0.43</v>
      </c>
      <c r="AP31" s="85">
        <v>-0.05</v>
      </c>
      <c r="AR31" s="78">
        <v>325287493.80121434</v>
      </c>
      <c r="AU31" s="58"/>
      <c r="AV31" s="58"/>
      <c r="AW31" s="58"/>
    </row>
    <row r="32" spans="1:49" ht="12" customHeight="1" x14ac:dyDescent="0.2">
      <c r="A32" s="84">
        <v>2018</v>
      </c>
      <c r="B32" s="84"/>
      <c r="C32" s="84">
        <v>0</v>
      </c>
      <c r="D32" s="84" t="s">
        <v>663</v>
      </c>
      <c r="E32" s="84" t="s">
        <v>664</v>
      </c>
      <c r="F32" s="84" t="s">
        <v>665</v>
      </c>
      <c r="G32" s="84" t="s">
        <v>666</v>
      </c>
      <c r="H32" s="84" t="s">
        <v>667</v>
      </c>
      <c r="I32" s="84" t="s">
        <v>668</v>
      </c>
      <c r="J32" s="80"/>
      <c r="K32" s="80"/>
      <c r="L32" s="84">
        <v>21985162640</v>
      </c>
      <c r="M32" s="85">
        <v>0.37</v>
      </c>
      <c r="N32" s="85">
        <v>0.24</v>
      </c>
      <c r="O32" s="84">
        <v>-7576770710</v>
      </c>
      <c r="P32" s="85">
        <v>0.49</v>
      </c>
      <c r="Q32" s="84">
        <v>79944749253</v>
      </c>
      <c r="R32" s="84">
        <f t="shared" si="0"/>
        <v>94353.141183999993</v>
      </c>
      <c r="S32" s="85">
        <v>0.49</v>
      </c>
      <c r="T32" s="84">
        <v>94353141184</v>
      </c>
      <c r="U32" s="80"/>
      <c r="V32" s="80"/>
      <c r="W32" s="80"/>
      <c r="X32" s="80"/>
      <c r="Y32" s="80"/>
      <c r="Z32" s="86">
        <v>9107883108</v>
      </c>
      <c r="AA32" s="80"/>
      <c r="AB32" s="80"/>
      <c r="AC32" s="80"/>
      <c r="AD32" s="80"/>
      <c r="AE32" s="80"/>
      <c r="AF32" s="80"/>
      <c r="AG32" s="80"/>
      <c r="AH32" s="80"/>
      <c r="AI32" s="80"/>
      <c r="AJ32" s="80"/>
      <c r="AK32" s="80"/>
      <c r="AL32" s="80"/>
      <c r="AM32" s="80"/>
      <c r="AN32" s="80"/>
      <c r="AO32" s="80"/>
      <c r="AP32" s="80"/>
      <c r="AR32" s="78">
        <v>424628739.20309627</v>
      </c>
      <c r="AU32" s="58"/>
      <c r="AV32" s="58"/>
      <c r="AW32" s="58"/>
    </row>
    <row r="33" spans="1:42" ht="12" customHeight="1" x14ac:dyDescent="0.2">
      <c r="A33" s="84">
        <v>2019</v>
      </c>
      <c r="B33" s="84"/>
      <c r="C33" s="80"/>
      <c r="D33" s="80"/>
      <c r="E33" s="80"/>
      <c r="F33" s="80"/>
      <c r="G33" s="80"/>
      <c r="H33" s="80"/>
      <c r="I33" s="80"/>
      <c r="J33" s="80"/>
      <c r="K33" s="80"/>
      <c r="L33" s="80"/>
      <c r="M33" s="80"/>
      <c r="N33" s="80"/>
      <c r="O33" s="80"/>
      <c r="P33" s="80"/>
      <c r="Q33" s="80"/>
      <c r="R33" s="80"/>
      <c r="S33" s="80"/>
      <c r="T33" s="80"/>
      <c r="U33" s="80"/>
      <c r="V33" s="80"/>
      <c r="W33" s="80"/>
      <c r="X33" s="80"/>
      <c r="Y33" s="80"/>
      <c r="Z33" s="86">
        <v>1446117025</v>
      </c>
      <c r="AA33" s="80"/>
      <c r="AB33" s="80"/>
      <c r="AC33" s="80"/>
      <c r="AD33" s="80"/>
      <c r="AE33" s="80"/>
      <c r="AF33" s="80"/>
      <c r="AG33" s="80"/>
      <c r="AH33" s="80"/>
      <c r="AI33" s="80"/>
      <c r="AJ33" s="80"/>
      <c r="AK33" s="80"/>
      <c r="AL33" s="80"/>
      <c r="AM33" s="80"/>
      <c r="AN33" s="80"/>
      <c r="AO33" s="80"/>
      <c r="AP33" s="80"/>
    </row>
    <row r="34" spans="1:42" x14ac:dyDescent="0.2">
      <c r="A34" s="80"/>
      <c r="B34" s="80"/>
      <c r="C34" s="80"/>
      <c r="D34" s="80"/>
      <c r="E34" s="80"/>
      <c r="F34" s="80"/>
      <c r="G34" s="80"/>
      <c r="H34" s="80"/>
      <c r="I34" s="80"/>
      <c r="J34" s="80"/>
      <c r="K34" s="80"/>
      <c r="L34" s="80"/>
      <c r="M34" s="80"/>
      <c r="N34" s="80"/>
      <c r="O34" s="80"/>
      <c r="P34" s="80"/>
      <c r="Q34" s="80"/>
      <c r="R34" s="87"/>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row>
    <row r="35" spans="1:42" x14ac:dyDescent="0.2">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row>
    <row r="36" spans="1:42" x14ac:dyDescent="0.2">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row>
    <row r="37" spans="1:42" x14ac:dyDescent="0.2">
      <c r="A37" s="81" t="s">
        <v>734</v>
      </c>
      <c r="B37" s="81"/>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row>
    <row r="38" spans="1:42" x14ac:dyDescent="0.2">
      <c r="A38" s="81" t="s">
        <v>669</v>
      </c>
      <c r="B38" s="81"/>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row>
    <row r="39" spans="1:42" x14ac:dyDescent="0.2">
      <c r="A39" s="81" t="s">
        <v>670</v>
      </c>
      <c r="B39" s="81"/>
      <c r="C39" s="8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row>
    <row r="40" spans="1:42" x14ac:dyDescent="0.2">
      <c r="A40" s="81" t="s">
        <v>671</v>
      </c>
      <c r="B40" s="81"/>
      <c r="C40" s="80"/>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row>
    <row r="41" spans="1:42" x14ac:dyDescent="0.2">
      <c r="A41" s="81" t="s">
        <v>672</v>
      </c>
      <c r="B41" s="81"/>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row>
    <row r="42" spans="1:42" x14ac:dyDescent="0.2">
      <c r="A42" s="81" t="s">
        <v>673</v>
      </c>
      <c r="B42" s="81"/>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row>
    <row r="43" spans="1:42" x14ac:dyDescent="0.2">
      <c r="A43" s="81" t="s">
        <v>674</v>
      </c>
      <c r="B43" s="81"/>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row>
    <row r="44" spans="1:42" x14ac:dyDescent="0.2">
      <c r="A44" s="81" t="s">
        <v>675</v>
      </c>
      <c r="B44" s="81"/>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row>
    <row r="45" spans="1:42" x14ac:dyDescent="0.2">
      <c r="A45" s="81" t="s">
        <v>676</v>
      </c>
      <c r="B45" s="81"/>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row>
    <row r="46" spans="1:42" x14ac:dyDescent="0.2">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row>
    <row r="47" spans="1:42" x14ac:dyDescent="0.2">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row>
    <row r="48" spans="1:42" x14ac:dyDescent="0.2">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row>
    <row r="49" spans="1:42" x14ac:dyDescent="0.2">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row>
    <row r="50" spans="1:42" x14ac:dyDescent="0.2">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row>
    <row r="51" spans="1:42" x14ac:dyDescent="0.2">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row>
    <row r="52" spans="1:42" x14ac:dyDescent="0.2">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row>
    <row r="53" spans="1:42" x14ac:dyDescent="0.2">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row>
    <row r="54" spans="1:42" x14ac:dyDescent="0.2">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row>
    <row r="55" spans="1:42" x14ac:dyDescent="0.2">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row>
    <row r="56" spans="1:42" x14ac:dyDescent="0.2">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row>
    <row r="57" spans="1:42" x14ac:dyDescent="0.2">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row>
    <row r="58" spans="1:42" x14ac:dyDescent="0.2">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row>
    <row r="59" spans="1:42" x14ac:dyDescent="0.2">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row>
    <row r="60" spans="1:42" x14ac:dyDescent="0.2">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row>
    <row r="61" spans="1:42" x14ac:dyDescent="0.2">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row>
    <row r="62" spans="1:42" x14ac:dyDescent="0.2">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row>
    <row r="63" spans="1:42" x14ac:dyDescent="0.2">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row>
    <row r="64" spans="1:42" x14ac:dyDescent="0.2">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row>
    <row r="65" spans="1:42" x14ac:dyDescent="0.2">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c r="AO65" s="80"/>
      <c r="AP65" s="80"/>
    </row>
    <row r="66" spans="1:42" x14ac:dyDescent="0.2">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c r="AO66" s="80"/>
      <c r="AP66" s="80"/>
    </row>
    <row r="67" spans="1:42" x14ac:dyDescent="0.2">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row>
    <row r="68" spans="1:42" x14ac:dyDescent="0.2">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row>
    <row r="69" spans="1:42" x14ac:dyDescent="0.2">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row>
    <row r="70" spans="1:42" x14ac:dyDescent="0.2">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row>
    <row r="71" spans="1:42" x14ac:dyDescent="0.2">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row>
    <row r="72" spans="1:42" x14ac:dyDescent="0.2">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0"/>
      <c r="AO72" s="80"/>
      <c r="AP72" s="80"/>
    </row>
    <row r="73" spans="1:42" x14ac:dyDescent="0.2">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row>
    <row r="74" spans="1:42" x14ac:dyDescent="0.2">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row>
    <row r="75" spans="1:42" x14ac:dyDescent="0.2">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row>
    <row r="76" spans="1:42" x14ac:dyDescent="0.2">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row>
    <row r="77" spans="1:42" x14ac:dyDescent="0.2">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row>
    <row r="78" spans="1:42" x14ac:dyDescent="0.2">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row>
    <row r="79" spans="1:42" x14ac:dyDescent="0.2">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row>
    <row r="80" spans="1:42" x14ac:dyDescent="0.2">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row>
    <row r="81" spans="1:42" x14ac:dyDescent="0.2">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row>
    <row r="82" spans="1:42" x14ac:dyDescent="0.2">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row>
    <row r="83" spans="1:42" x14ac:dyDescent="0.2">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80"/>
    </row>
    <row r="84" spans="1:42" x14ac:dyDescent="0.2">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row>
    <row r="85" spans="1:42" x14ac:dyDescent="0.2">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c r="AO85" s="80"/>
      <c r="AP85" s="80"/>
    </row>
    <row r="86" spans="1:42" x14ac:dyDescent="0.2">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c r="AN86" s="80"/>
      <c r="AO86" s="80"/>
      <c r="AP86" s="80"/>
    </row>
    <row r="87" spans="1:42" x14ac:dyDescent="0.2">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c r="AN87" s="80"/>
      <c r="AO87" s="80"/>
      <c r="AP87" s="80"/>
    </row>
    <row r="88" spans="1:42" x14ac:dyDescent="0.2">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c r="AN88" s="80"/>
      <c r="AO88" s="80"/>
      <c r="AP88" s="80"/>
    </row>
    <row r="89" spans="1:42" x14ac:dyDescent="0.2">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row>
    <row r="90" spans="1:42" x14ac:dyDescent="0.2">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c r="AO90" s="80"/>
      <c r="AP90" s="80"/>
    </row>
    <row r="91" spans="1:42" x14ac:dyDescent="0.2">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c r="AO91" s="80"/>
      <c r="AP91" s="80"/>
    </row>
    <row r="92" spans="1:42" x14ac:dyDescent="0.2">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row>
    <row r="93" spans="1:42" x14ac:dyDescent="0.2">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row>
    <row r="94" spans="1:42" x14ac:dyDescent="0.2">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c r="AN94" s="80"/>
      <c r="AO94" s="80"/>
      <c r="AP94" s="80"/>
    </row>
    <row r="95" spans="1:42" x14ac:dyDescent="0.2">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row>
    <row r="96" spans="1:42" x14ac:dyDescent="0.2">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row>
    <row r="97" spans="1:42" x14ac:dyDescent="0.2">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row>
    <row r="98" spans="1:42" x14ac:dyDescent="0.2">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c r="AN98" s="80"/>
      <c r="AO98" s="80"/>
      <c r="AP98" s="80"/>
    </row>
    <row r="99" spans="1:42" x14ac:dyDescent="0.2">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80"/>
    </row>
    <row r="100" spans="1:42" x14ac:dyDescent="0.2">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c r="AN100" s="80"/>
      <c r="AO100" s="80"/>
      <c r="AP100" s="80"/>
    </row>
    <row r="101" spans="1:42" x14ac:dyDescent="0.2">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row>
    <row r="102" spans="1:42" x14ac:dyDescent="0.2">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row>
    <row r="103" spans="1:42" x14ac:dyDescent="0.2">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c r="AD103" s="80"/>
      <c r="AE103" s="80"/>
      <c r="AF103" s="80"/>
      <c r="AG103" s="80"/>
      <c r="AH103" s="80"/>
      <c r="AI103" s="80"/>
      <c r="AJ103" s="80"/>
      <c r="AK103" s="80"/>
      <c r="AL103" s="80"/>
      <c r="AM103" s="80"/>
      <c r="AN103" s="80"/>
      <c r="AO103" s="80"/>
      <c r="AP103" s="80"/>
    </row>
    <row r="104" spans="1:42" x14ac:dyDescent="0.2">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c r="AN104" s="80"/>
      <c r="AO104" s="80"/>
      <c r="AP104" s="80"/>
    </row>
    <row r="105" spans="1:42" x14ac:dyDescent="0.2">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c r="AN105" s="80"/>
      <c r="AO105" s="80"/>
      <c r="AP105" s="80"/>
    </row>
    <row r="106" spans="1:42" x14ac:dyDescent="0.2">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row>
    <row r="107" spans="1:42" x14ac:dyDescent="0.2">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row>
    <row r="108" spans="1:42" x14ac:dyDescent="0.2">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row>
    <row r="109" spans="1:42" x14ac:dyDescent="0.2">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row>
    <row r="110" spans="1:42" x14ac:dyDescent="0.2">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c r="AN110" s="80"/>
      <c r="AO110" s="80"/>
      <c r="AP110" s="80"/>
    </row>
    <row r="111" spans="1:42" x14ac:dyDescent="0.2">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row>
    <row r="112" spans="1:42" x14ac:dyDescent="0.2">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c r="AB112" s="80"/>
      <c r="AC112" s="80"/>
      <c r="AD112" s="80"/>
      <c r="AE112" s="80"/>
      <c r="AF112" s="80"/>
      <c r="AG112" s="80"/>
      <c r="AH112" s="80"/>
      <c r="AI112" s="80"/>
      <c r="AJ112" s="80"/>
      <c r="AK112" s="80"/>
      <c r="AL112" s="80"/>
      <c r="AM112" s="80"/>
      <c r="AN112" s="80"/>
      <c r="AO112" s="80"/>
      <c r="AP112" s="80"/>
    </row>
    <row r="113" spans="1:42" x14ac:dyDescent="0.2">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80"/>
      <c r="AE113" s="80"/>
      <c r="AF113" s="80"/>
      <c r="AG113" s="80"/>
      <c r="AH113" s="80"/>
      <c r="AI113" s="80"/>
      <c r="AJ113" s="80"/>
      <c r="AK113" s="80"/>
      <c r="AL113" s="80"/>
      <c r="AM113" s="80"/>
      <c r="AN113" s="80"/>
      <c r="AO113" s="80"/>
      <c r="AP113" s="80"/>
    </row>
    <row r="114" spans="1:42" x14ac:dyDescent="0.2">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row>
    <row r="115" spans="1:42" x14ac:dyDescent="0.2">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row>
    <row r="116" spans="1:42" x14ac:dyDescent="0.2">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0"/>
      <c r="AI116" s="80"/>
      <c r="AJ116" s="80"/>
      <c r="AK116" s="80"/>
      <c r="AL116" s="80"/>
      <c r="AM116" s="80"/>
      <c r="AN116" s="80"/>
      <c r="AO116" s="80"/>
      <c r="AP116" s="80"/>
    </row>
    <row r="117" spans="1:42" x14ac:dyDescent="0.2">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c r="AB117" s="80"/>
      <c r="AC117" s="80"/>
      <c r="AD117" s="80"/>
      <c r="AE117" s="80"/>
      <c r="AF117" s="80"/>
      <c r="AG117" s="80"/>
      <c r="AH117" s="80"/>
      <c r="AI117" s="80"/>
      <c r="AJ117" s="80"/>
      <c r="AK117" s="80"/>
      <c r="AL117" s="80"/>
      <c r="AM117" s="80"/>
      <c r="AN117" s="80"/>
      <c r="AO117" s="80"/>
      <c r="AP117" s="80"/>
    </row>
    <row r="118" spans="1:42" x14ac:dyDescent="0.2">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c r="AD118" s="80"/>
      <c r="AE118" s="80"/>
      <c r="AF118" s="80"/>
      <c r="AG118" s="80"/>
      <c r="AH118" s="80"/>
      <c r="AI118" s="80"/>
      <c r="AJ118" s="80"/>
      <c r="AK118" s="80"/>
      <c r="AL118" s="80"/>
      <c r="AM118" s="80"/>
      <c r="AN118" s="80"/>
      <c r="AO118" s="80"/>
      <c r="AP118" s="80"/>
    </row>
    <row r="119" spans="1:42" x14ac:dyDescent="0.2">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c r="AI119" s="80"/>
      <c r="AJ119" s="80"/>
      <c r="AK119" s="80"/>
      <c r="AL119" s="80"/>
      <c r="AM119" s="80"/>
      <c r="AN119" s="80"/>
      <c r="AO119" s="80"/>
      <c r="AP119" s="80"/>
    </row>
    <row r="120" spans="1:42" x14ac:dyDescent="0.2">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c r="AI120" s="80"/>
      <c r="AJ120" s="80"/>
      <c r="AK120" s="80"/>
      <c r="AL120" s="80"/>
      <c r="AM120" s="80"/>
      <c r="AN120" s="80"/>
      <c r="AO120" s="80"/>
      <c r="AP120" s="80"/>
    </row>
    <row r="121" spans="1:42" x14ac:dyDescent="0.2">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80"/>
      <c r="AJ121" s="80"/>
      <c r="AK121" s="80"/>
      <c r="AL121" s="80"/>
      <c r="AM121" s="80"/>
      <c r="AN121" s="80"/>
      <c r="AO121" s="80"/>
      <c r="AP121" s="80"/>
    </row>
    <row r="122" spans="1:42" x14ac:dyDescent="0.2">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80"/>
      <c r="AJ122" s="80"/>
      <c r="AK122" s="80"/>
      <c r="AL122" s="80"/>
      <c r="AM122" s="80"/>
      <c r="AN122" s="80"/>
      <c r="AO122" s="80"/>
      <c r="AP122" s="80"/>
    </row>
    <row r="123" spans="1:42" x14ac:dyDescent="0.2">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c r="AB123" s="80"/>
      <c r="AC123" s="80"/>
      <c r="AD123" s="80"/>
      <c r="AE123" s="80"/>
      <c r="AF123" s="80"/>
      <c r="AG123" s="80"/>
      <c r="AH123" s="80"/>
      <c r="AI123" s="80"/>
      <c r="AJ123" s="80"/>
      <c r="AK123" s="80"/>
      <c r="AL123" s="80"/>
      <c r="AM123" s="80"/>
      <c r="AN123" s="80"/>
      <c r="AO123" s="80"/>
      <c r="AP123" s="80"/>
    </row>
    <row r="124" spans="1:42" x14ac:dyDescent="0.2">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c r="AB124" s="80"/>
      <c r="AC124" s="80"/>
      <c r="AD124" s="80"/>
      <c r="AE124" s="80"/>
      <c r="AF124" s="80"/>
      <c r="AG124" s="80"/>
      <c r="AH124" s="80"/>
      <c r="AI124" s="80"/>
      <c r="AJ124" s="80"/>
      <c r="AK124" s="80"/>
      <c r="AL124" s="80"/>
      <c r="AM124" s="80"/>
      <c r="AN124" s="80"/>
      <c r="AO124" s="80"/>
      <c r="AP124" s="80"/>
    </row>
    <row r="125" spans="1:42" x14ac:dyDescent="0.2">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0"/>
      <c r="AI125" s="80"/>
      <c r="AJ125" s="80"/>
      <c r="AK125" s="80"/>
      <c r="AL125" s="80"/>
      <c r="AM125" s="80"/>
      <c r="AN125" s="80"/>
      <c r="AO125" s="80"/>
      <c r="AP125" s="80"/>
    </row>
    <row r="126" spans="1:42" x14ac:dyDescent="0.2">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row>
    <row r="127" spans="1:42" x14ac:dyDescent="0.2">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0"/>
      <c r="AI127" s="80"/>
      <c r="AJ127" s="80"/>
      <c r="AK127" s="80"/>
      <c r="AL127" s="80"/>
      <c r="AM127" s="80"/>
      <c r="AN127" s="80"/>
      <c r="AO127" s="80"/>
      <c r="AP127" s="80"/>
    </row>
    <row r="128" spans="1:42" x14ac:dyDescent="0.2">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c r="AB128" s="80"/>
      <c r="AC128" s="80"/>
      <c r="AD128" s="80"/>
      <c r="AE128" s="80"/>
      <c r="AF128" s="80"/>
      <c r="AG128" s="80"/>
      <c r="AH128" s="80"/>
      <c r="AI128" s="80"/>
      <c r="AJ128" s="80"/>
      <c r="AK128" s="80"/>
      <c r="AL128" s="80"/>
      <c r="AM128" s="80"/>
      <c r="AN128" s="80"/>
      <c r="AO128" s="80"/>
      <c r="AP128" s="80"/>
    </row>
    <row r="129" spans="1:42" x14ac:dyDescent="0.2">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c r="AB129" s="80"/>
      <c r="AC129" s="80"/>
      <c r="AD129" s="80"/>
      <c r="AE129" s="80"/>
      <c r="AF129" s="80"/>
      <c r="AG129" s="80"/>
      <c r="AH129" s="80"/>
      <c r="AI129" s="80"/>
      <c r="AJ129" s="80"/>
      <c r="AK129" s="80"/>
      <c r="AL129" s="80"/>
      <c r="AM129" s="80"/>
      <c r="AN129" s="80"/>
      <c r="AO129" s="80"/>
      <c r="AP129" s="80"/>
    </row>
    <row r="130" spans="1:42" x14ac:dyDescent="0.2">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row>
    <row r="131" spans="1:42" x14ac:dyDescent="0.2">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c r="AB131" s="80"/>
      <c r="AC131" s="80"/>
      <c r="AD131" s="80"/>
      <c r="AE131" s="80"/>
      <c r="AF131" s="80"/>
      <c r="AG131" s="80"/>
      <c r="AH131" s="80"/>
      <c r="AI131" s="80"/>
      <c r="AJ131" s="80"/>
      <c r="AK131" s="80"/>
      <c r="AL131" s="80"/>
      <c r="AM131" s="80"/>
      <c r="AN131" s="80"/>
      <c r="AO131" s="80"/>
      <c r="AP131" s="80"/>
    </row>
    <row r="132" spans="1:42" x14ac:dyDescent="0.2">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c r="AB132" s="80"/>
      <c r="AC132" s="80"/>
      <c r="AD132" s="80"/>
      <c r="AE132" s="80"/>
      <c r="AF132" s="80"/>
      <c r="AG132" s="80"/>
      <c r="AH132" s="80"/>
      <c r="AI132" s="80"/>
      <c r="AJ132" s="80"/>
      <c r="AK132" s="80"/>
      <c r="AL132" s="80"/>
      <c r="AM132" s="80"/>
      <c r="AN132" s="80"/>
      <c r="AO132" s="80"/>
      <c r="AP132" s="80"/>
    </row>
    <row r="133" spans="1:42" x14ac:dyDescent="0.2">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c r="AI133" s="80"/>
      <c r="AJ133" s="80"/>
      <c r="AK133" s="80"/>
      <c r="AL133" s="80"/>
      <c r="AM133" s="80"/>
      <c r="AN133" s="80"/>
      <c r="AO133" s="80"/>
      <c r="AP133" s="80"/>
    </row>
    <row r="134" spans="1:42" x14ac:dyDescent="0.2">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c r="AI134" s="80"/>
      <c r="AJ134" s="80"/>
      <c r="AK134" s="80"/>
      <c r="AL134" s="80"/>
      <c r="AM134" s="80"/>
      <c r="AN134" s="80"/>
      <c r="AO134" s="80"/>
      <c r="AP134" s="80"/>
    </row>
    <row r="135" spans="1:42" x14ac:dyDescent="0.2">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80"/>
      <c r="AJ135" s="80"/>
      <c r="AK135" s="80"/>
      <c r="AL135" s="80"/>
      <c r="AM135" s="80"/>
      <c r="AN135" s="80"/>
      <c r="AO135" s="80"/>
      <c r="AP135" s="80"/>
    </row>
    <row r="136" spans="1:42" x14ac:dyDescent="0.2">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80"/>
      <c r="AJ136" s="80"/>
      <c r="AK136" s="80"/>
      <c r="AL136" s="80"/>
      <c r="AM136" s="80"/>
      <c r="AN136" s="80"/>
      <c r="AO136" s="80"/>
      <c r="AP136" s="80"/>
    </row>
    <row r="137" spans="1:42" x14ac:dyDescent="0.2">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0"/>
      <c r="AI137" s="80"/>
      <c r="AJ137" s="80"/>
      <c r="AK137" s="80"/>
      <c r="AL137" s="80"/>
      <c r="AM137" s="80"/>
      <c r="AN137" s="80"/>
      <c r="AO137" s="80"/>
      <c r="AP137" s="80"/>
    </row>
    <row r="138" spans="1:42" x14ac:dyDescent="0.2">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row>
    <row r="139" spans="1:42" x14ac:dyDescent="0.2">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c r="AB139" s="80"/>
      <c r="AC139" s="80"/>
      <c r="AD139" s="80"/>
      <c r="AE139" s="80"/>
      <c r="AF139" s="80"/>
      <c r="AG139" s="80"/>
      <c r="AH139" s="80"/>
      <c r="AI139" s="80"/>
      <c r="AJ139" s="80"/>
      <c r="AK139" s="80"/>
      <c r="AL139" s="80"/>
      <c r="AM139" s="80"/>
      <c r="AN139" s="80"/>
      <c r="AO139" s="80"/>
      <c r="AP139" s="80"/>
    </row>
    <row r="140" spans="1:42" x14ac:dyDescent="0.2">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c r="AB140" s="80"/>
      <c r="AC140" s="80"/>
      <c r="AD140" s="80"/>
      <c r="AE140" s="80"/>
      <c r="AF140" s="80"/>
      <c r="AG140" s="80"/>
      <c r="AH140" s="80"/>
      <c r="AI140" s="80"/>
      <c r="AJ140" s="80"/>
      <c r="AK140" s="80"/>
      <c r="AL140" s="80"/>
      <c r="AM140" s="80"/>
      <c r="AN140" s="80"/>
      <c r="AO140" s="80"/>
      <c r="AP140" s="80"/>
    </row>
    <row r="141" spans="1:42" x14ac:dyDescent="0.2">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0"/>
      <c r="AI141" s="80"/>
      <c r="AJ141" s="80"/>
      <c r="AK141" s="80"/>
      <c r="AL141" s="80"/>
      <c r="AM141" s="80"/>
      <c r="AN141" s="80"/>
      <c r="AO141" s="80"/>
      <c r="AP141" s="80"/>
    </row>
    <row r="142" spans="1:42" x14ac:dyDescent="0.2">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row>
    <row r="143" spans="1:42" x14ac:dyDescent="0.2">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c r="AB143" s="80"/>
      <c r="AC143" s="80"/>
      <c r="AD143" s="80"/>
      <c r="AE143" s="80"/>
      <c r="AF143" s="80"/>
      <c r="AG143" s="80"/>
      <c r="AH143" s="80"/>
      <c r="AI143" s="80"/>
      <c r="AJ143" s="80"/>
      <c r="AK143" s="80"/>
      <c r="AL143" s="80"/>
      <c r="AM143" s="80"/>
      <c r="AN143" s="80"/>
      <c r="AO143" s="80"/>
      <c r="AP143" s="80"/>
    </row>
    <row r="144" spans="1:42" x14ac:dyDescent="0.2">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c r="AI144" s="80"/>
      <c r="AJ144" s="80"/>
      <c r="AK144" s="80"/>
      <c r="AL144" s="80"/>
      <c r="AM144" s="80"/>
      <c r="AN144" s="80"/>
      <c r="AO144" s="80"/>
      <c r="AP144" s="80"/>
    </row>
    <row r="145" spans="1:42" x14ac:dyDescent="0.2">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80"/>
      <c r="AJ145" s="80"/>
      <c r="AK145" s="80"/>
      <c r="AL145" s="80"/>
      <c r="AM145" s="80"/>
      <c r="AN145" s="80"/>
      <c r="AO145" s="80"/>
      <c r="AP145" s="80"/>
    </row>
    <row r="146" spans="1:42" x14ac:dyDescent="0.2">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80"/>
      <c r="AJ146" s="80"/>
      <c r="AK146" s="80"/>
      <c r="AL146" s="80"/>
      <c r="AM146" s="80"/>
      <c r="AN146" s="80"/>
      <c r="AO146" s="80"/>
      <c r="AP146" s="80"/>
    </row>
    <row r="147" spans="1:42" x14ac:dyDescent="0.2">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row>
    <row r="148" spans="1:42" x14ac:dyDescent="0.2">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c r="AB148" s="80"/>
      <c r="AC148" s="80"/>
      <c r="AD148" s="80"/>
      <c r="AE148" s="80"/>
      <c r="AF148" s="80"/>
      <c r="AG148" s="80"/>
      <c r="AH148" s="80"/>
      <c r="AI148" s="80"/>
      <c r="AJ148" s="80"/>
      <c r="AK148" s="80"/>
      <c r="AL148" s="80"/>
      <c r="AM148" s="80"/>
      <c r="AN148" s="80"/>
      <c r="AO148" s="80"/>
      <c r="AP148" s="80"/>
    </row>
    <row r="149" spans="1:42" x14ac:dyDescent="0.2">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0"/>
      <c r="AI149" s="80"/>
      <c r="AJ149" s="80"/>
      <c r="AK149" s="80"/>
      <c r="AL149" s="80"/>
      <c r="AM149" s="80"/>
      <c r="AN149" s="80"/>
      <c r="AO149" s="80"/>
      <c r="AP149" s="80"/>
    </row>
    <row r="150" spans="1:42" x14ac:dyDescent="0.2">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c r="AB150" s="80"/>
      <c r="AC150" s="80"/>
      <c r="AD150" s="80"/>
      <c r="AE150" s="80"/>
      <c r="AF150" s="80"/>
      <c r="AG150" s="80"/>
      <c r="AH150" s="80"/>
      <c r="AI150" s="80"/>
      <c r="AJ150" s="80"/>
      <c r="AK150" s="80"/>
      <c r="AL150" s="80"/>
      <c r="AM150" s="80"/>
      <c r="AN150" s="80"/>
      <c r="AO150" s="80"/>
      <c r="AP150" s="80"/>
    </row>
    <row r="151" spans="1:42" x14ac:dyDescent="0.2">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c r="AD151" s="80"/>
      <c r="AE151" s="80"/>
      <c r="AF151" s="80"/>
      <c r="AG151" s="80"/>
      <c r="AH151" s="80"/>
      <c r="AI151" s="80"/>
      <c r="AJ151" s="80"/>
      <c r="AK151" s="80"/>
      <c r="AL151" s="80"/>
      <c r="AM151" s="80"/>
      <c r="AN151" s="80"/>
      <c r="AO151" s="80"/>
      <c r="AP151" s="80"/>
    </row>
    <row r="152" spans="1:42" x14ac:dyDescent="0.2">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c r="AB152" s="80"/>
      <c r="AC152" s="80"/>
      <c r="AD152" s="80"/>
      <c r="AE152" s="80"/>
      <c r="AF152" s="80"/>
      <c r="AG152" s="80"/>
      <c r="AH152" s="80"/>
      <c r="AI152" s="80"/>
      <c r="AJ152" s="80"/>
      <c r="AK152" s="80"/>
      <c r="AL152" s="80"/>
      <c r="AM152" s="80"/>
      <c r="AN152" s="80"/>
      <c r="AO152" s="80"/>
      <c r="AP152" s="80"/>
    </row>
    <row r="153" spans="1:42" x14ac:dyDescent="0.2">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0"/>
      <c r="AI153" s="80"/>
      <c r="AJ153" s="80"/>
      <c r="AK153" s="80"/>
      <c r="AL153" s="80"/>
      <c r="AM153" s="80"/>
      <c r="AN153" s="80"/>
      <c r="AO153" s="80"/>
      <c r="AP153" s="80"/>
    </row>
    <row r="154" spans="1:42" x14ac:dyDescent="0.2">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c r="AD154" s="80"/>
      <c r="AE154" s="80"/>
      <c r="AF154" s="80"/>
      <c r="AG154" s="80"/>
      <c r="AH154" s="80"/>
      <c r="AI154" s="80"/>
      <c r="AJ154" s="80"/>
      <c r="AK154" s="80"/>
      <c r="AL154" s="80"/>
      <c r="AM154" s="80"/>
      <c r="AN154" s="80"/>
      <c r="AO154" s="80"/>
      <c r="AP154" s="80"/>
    </row>
    <row r="155" spans="1:42" x14ac:dyDescent="0.2">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c r="AD155" s="80"/>
      <c r="AE155" s="80"/>
      <c r="AF155" s="80"/>
      <c r="AG155" s="80"/>
      <c r="AH155" s="80"/>
      <c r="AI155" s="80"/>
      <c r="AJ155" s="80"/>
      <c r="AK155" s="80"/>
      <c r="AL155" s="80"/>
      <c r="AM155" s="80"/>
      <c r="AN155" s="80"/>
      <c r="AO155" s="80"/>
      <c r="AP155" s="80"/>
    </row>
    <row r="156" spans="1:42" x14ac:dyDescent="0.2">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0"/>
      <c r="AI156" s="80"/>
      <c r="AJ156" s="80"/>
      <c r="AK156" s="80"/>
      <c r="AL156" s="80"/>
      <c r="AM156" s="80"/>
      <c r="AN156" s="80"/>
      <c r="AO156" s="80"/>
      <c r="AP156" s="80"/>
    </row>
    <row r="157" spans="1:42" x14ac:dyDescent="0.2">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0"/>
      <c r="AN157" s="80"/>
      <c r="AO157" s="80"/>
      <c r="AP157" s="80"/>
    </row>
    <row r="158" spans="1:42" x14ac:dyDescent="0.2">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c r="AD158" s="80"/>
      <c r="AE158" s="80"/>
      <c r="AF158" s="80"/>
      <c r="AG158" s="80"/>
      <c r="AH158" s="80"/>
      <c r="AI158" s="80"/>
      <c r="AJ158" s="80"/>
      <c r="AK158" s="80"/>
      <c r="AL158" s="80"/>
      <c r="AM158" s="80"/>
      <c r="AN158" s="80"/>
      <c r="AO158" s="80"/>
      <c r="AP158" s="80"/>
    </row>
    <row r="159" spans="1:42" x14ac:dyDescent="0.2">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c r="AD159" s="80"/>
      <c r="AE159" s="80"/>
      <c r="AF159" s="80"/>
      <c r="AG159" s="80"/>
      <c r="AH159" s="80"/>
      <c r="AI159" s="80"/>
      <c r="AJ159" s="80"/>
      <c r="AK159" s="80"/>
      <c r="AL159" s="80"/>
      <c r="AM159" s="80"/>
      <c r="AN159" s="80"/>
      <c r="AO159" s="80"/>
      <c r="AP159" s="80"/>
    </row>
    <row r="160" spans="1:42" x14ac:dyDescent="0.2">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c r="AD160" s="80"/>
      <c r="AE160" s="80"/>
      <c r="AF160" s="80"/>
      <c r="AG160" s="80"/>
      <c r="AH160" s="80"/>
      <c r="AI160" s="80"/>
      <c r="AJ160" s="80"/>
      <c r="AK160" s="80"/>
      <c r="AL160" s="80"/>
      <c r="AM160" s="80"/>
      <c r="AN160" s="80"/>
      <c r="AO160" s="80"/>
      <c r="AP160" s="80"/>
    </row>
    <row r="161" spans="1:42" x14ac:dyDescent="0.2">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0"/>
      <c r="AI161" s="80"/>
      <c r="AJ161" s="80"/>
      <c r="AK161" s="80"/>
      <c r="AL161" s="80"/>
      <c r="AM161" s="80"/>
      <c r="AN161" s="80"/>
      <c r="AO161" s="80"/>
      <c r="AP161" s="80"/>
    </row>
    <row r="162" spans="1:42" x14ac:dyDescent="0.2">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row>
    <row r="163" spans="1:42" x14ac:dyDescent="0.2">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80"/>
      <c r="AE163" s="80"/>
      <c r="AF163" s="80"/>
      <c r="AG163" s="80"/>
      <c r="AH163" s="80"/>
      <c r="AI163" s="80"/>
      <c r="AJ163" s="80"/>
      <c r="AK163" s="80"/>
      <c r="AL163" s="80"/>
      <c r="AM163" s="80"/>
      <c r="AN163" s="80"/>
      <c r="AO163" s="80"/>
      <c r="AP163" s="80"/>
    </row>
    <row r="164" spans="1:42" x14ac:dyDescent="0.2">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0"/>
      <c r="AI164" s="80"/>
      <c r="AJ164" s="80"/>
      <c r="AK164" s="80"/>
      <c r="AL164" s="80"/>
      <c r="AM164" s="80"/>
      <c r="AN164" s="80"/>
      <c r="AO164" s="80"/>
      <c r="AP164" s="80"/>
    </row>
    <row r="165" spans="1:42" x14ac:dyDescent="0.2">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0"/>
      <c r="AI165" s="80"/>
      <c r="AJ165" s="80"/>
      <c r="AK165" s="80"/>
      <c r="AL165" s="80"/>
      <c r="AM165" s="80"/>
      <c r="AN165" s="80"/>
      <c r="AO165" s="80"/>
      <c r="AP165" s="80"/>
    </row>
    <row r="166" spans="1:42" x14ac:dyDescent="0.2">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0"/>
      <c r="AI166" s="80"/>
      <c r="AJ166" s="80"/>
      <c r="AK166" s="80"/>
      <c r="AL166" s="80"/>
      <c r="AM166" s="80"/>
      <c r="AN166" s="80"/>
      <c r="AO166" s="80"/>
      <c r="AP166" s="80"/>
    </row>
    <row r="167" spans="1:42" x14ac:dyDescent="0.2">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0"/>
      <c r="AI167" s="80"/>
      <c r="AJ167" s="80"/>
      <c r="AK167" s="80"/>
      <c r="AL167" s="80"/>
      <c r="AM167" s="80"/>
      <c r="AN167" s="80"/>
      <c r="AO167" s="80"/>
      <c r="AP167" s="80"/>
    </row>
    <row r="168" spans="1:42" x14ac:dyDescent="0.2">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0"/>
      <c r="AK168" s="80"/>
      <c r="AL168" s="80"/>
      <c r="AM168" s="80"/>
      <c r="AN168" s="80"/>
      <c r="AO168" s="80"/>
      <c r="AP168" s="80"/>
    </row>
    <row r="169" spans="1:42" x14ac:dyDescent="0.2">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c r="AE169" s="80"/>
      <c r="AF169" s="80"/>
      <c r="AG169" s="80"/>
      <c r="AH169" s="80"/>
      <c r="AI169" s="80"/>
      <c r="AJ169" s="80"/>
      <c r="AK169" s="80"/>
      <c r="AL169" s="80"/>
      <c r="AM169" s="80"/>
      <c r="AN169" s="80"/>
      <c r="AO169" s="80"/>
      <c r="AP169" s="80"/>
    </row>
    <row r="170" spans="1:42" x14ac:dyDescent="0.2">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0"/>
      <c r="AI170" s="80"/>
      <c r="AJ170" s="80"/>
      <c r="AK170" s="80"/>
      <c r="AL170" s="80"/>
      <c r="AM170" s="80"/>
      <c r="AN170" s="80"/>
      <c r="AO170" s="80"/>
      <c r="AP170" s="80"/>
    </row>
    <row r="171" spans="1:42" x14ac:dyDescent="0.2">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c r="AD171" s="80"/>
      <c r="AE171" s="80"/>
      <c r="AF171" s="80"/>
      <c r="AG171" s="80"/>
      <c r="AH171" s="80"/>
      <c r="AI171" s="80"/>
      <c r="AJ171" s="80"/>
      <c r="AK171" s="80"/>
      <c r="AL171" s="80"/>
      <c r="AM171" s="80"/>
      <c r="AN171" s="80"/>
      <c r="AO171" s="80"/>
      <c r="AP171" s="80"/>
    </row>
    <row r="172" spans="1:42" x14ac:dyDescent="0.2">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0"/>
      <c r="AI172" s="80"/>
      <c r="AJ172" s="80"/>
      <c r="AK172" s="80"/>
      <c r="AL172" s="80"/>
      <c r="AM172" s="80"/>
      <c r="AN172" s="80"/>
      <c r="AO172" s="80"/>
      <c r="AP172" s="80"/>
    </row>
    <row r="173" spans="1:42" x14ac:dyDescent="0.2">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c r="AD173" s="80"/>
      <c r="AE173" s="80"/>
      <c r="AF173" s="80"/>
      <c r="AG173" s="80"/>
      <c r="AH173" s="80"/>
      <c r="AI173" s="80"/>
      <c r="AJ173" s="80"/>
      <c r="AK173" s="80"/>
      <c r="AL173" s="80"/>
      <c r="AM173" s="80"/>
      <c r="AN173" s="80"/>
      <c r="AO173" s="80"/>
      <c r="AP173" s="80"/>
    </row>
    <row r="174" spans="1:42" x14ac:dyDescent="0.2">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c r="AD174" s="80"/>
      <c r="AE174" s="80"/>
      <c r="AF174" s="80"/>
      <c r="AG174" s="80"/>
      <c r="AH174" s="80"/>
      <c r="AI174" s="80"/>
      <c r="AJ174" s="80"/>
      <c r="AK174" s="80"/>
      <c r="AL174" s="80"/>
      <c r="AM174" s="80"/>
      <c r="AN174" s="80"/>
      <c r="AO174" s="80"/>
      <c r="AP174" s="80"/>
    </row>
    <row r="175" spans="1:42" x14ac:dyDescent="0.2">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0"/>
      <c r="AI175" s="80"/>
      <c r="AJ175" s="80"/>
      <c r="AK175" s="80"/>
      <c r="AL175" s="80"/>
      <c r="AM175" s="80"/>
      <c r="AN175" s="80"/>
      <c r="AO175" s="80"/>
      <c r="AP175" s="80"/>
    </row>
    <row r="176" spans="1:42" x14ac:dyDescent="0.2">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c r="AD176" s="80"/>
      <c r="AE176" s="80"/>
      <c r="AF176" s="80"/>
      <c r="AG176" s="80"/>
      <c r="AH176" s="80"/>
      <c r="AI176" s="80"/>
      <c r="AJ176" s="80"/>
      <c r="AK176" s="80"/>
      <c r="AL176" s="80"/>
      <c r="AM176" s="80"/>
      <c r="AN176" s="80"/>
      <c r="AO176" s="80"/>
      <c r="AP176" s="80"/>
    </row>
    <row r="177" spans="1:42" x14ac:dyDescent="0.2">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0"/>
      <c r="AI177" s="80"/>
      <c r="AJ177" s="80"/>
      <c r="AK177" s="80"/>
      <c r="AL177" s="80"/>
      <c r="AM177" s="80"/>
      <c r="AN177" s="80"/>
      <c r="AO177" s="80"/>
      <c r="AP177" s="80"/>
    </row>
    <row r="178" spans="1:42" x14ac:dyDescent="0.2">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row>
    <row r="179" spans="1:42" x14ac:dyDescent="0.2">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row>
    <row r="180" spans="1:42" x14ac:dyDescent="0.2">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row>
    <row r="181" spans="1:42" x14ac:dyDescent="0.2">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row>
    <row r="182" spans="1:42" x14ac:dyDescent="0.2">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row>
    <row r="183" spans="1:42" x14ac:dyDescent="0.2">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0"/>
      <c r="AI183" s="80"/>
      <c r="AJ183" s="80"/>
      <c r="AK183" s="80"/>
      <c r="AL183" s="80"/>
      <c r="AM183" s="80"/>
      <c r="AN183" s="80"/>
      <c r="AO183" s="80"/>
      <c r="AP183" s="80"/>
    </row>
    <row r="184" spans="1:42" x14ac:dyDescent="0.2">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row>
    <row r="185" spans="1:42" x14ac:dyDescent="0.2">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row>
    <row r="186" spans="1:42" x14ac:dyDescent="0.2">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row>
    <row r="187" spans="1:42" x14ac:dyDescent="0.2">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row>
    <row r="188" spans="1:42" x14ac:dyDescent="0.2">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0"/>
      <c r="AI188" s="80"/>
      <c r="AJ188" s="80"/>
      <c r="AK188" s="80"/>
      <c r="AL188" s="80"/>
      <c r="AM188" s="80"/>
      <c r="AN188" s="80"/>
      <c r="AO188" s="80"/>
      <c r="AP188" s="80"/>
    </row>
    <row r="189" spans="1:42" x14ac:dyDescent="0.2">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c r="AI189" s="80"/>
      <c r="AJ189" s="80"/>
      <c r="AK189" s="80"/>
      <c r="AL189" s="80"/>
      <c r="AM189" s="80"/>
      <c r="AN189" s="80"/>
      <c r="AO189" s="80"/>
      <c r="AP189" s="80"/>
    </row>
    <row r="190" spans="1:42" x14ac:dyDescent="0.2">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80"/>
      <c r="AN190" s="80"/>
      <c r="AO190" s="80"/>
      <c r="AP190" s="80"/>
    </row>
    <row r="191" spans="1:42" x14ac:dyDescent="0.2">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80"/>
      <c r="AN191" s="80"/>
      <c r="AO191" s="80"/>
      <c r="AP191" s="80"/>
    </row>
    <row r="192" spans="1:42" x14ac:dyDescent="0.2">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c r="AI192" s="80"/>
      <c r="AJ192" s="80"/>
      <c r="AK192" s="80"/>
      <c r="AL192" s="80"/>
      <c r="AM192" s="80"/>
      <c r="AN192" s="80"/>
      <c r="AO192" s="80"/>
      <c r="AP192" s="80"/>
    </row>
    <row r="193" spans="1:42" x14ac:dyDescent="0.2">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0"/>
      <c r="AI193" s="80"/>
      <c r="AJ193" s="80"/>
      <c r="AK193" s="80"/>
      <c r="AL193" s="80"/>
      <c r="AM193" s="80"/>
      <c r="AN193" s="80"/>
      <c r="AO193" s="80"/>
      <c r="AP193" s="80"/>
    </row>
    <row r="194" spans="1:42" x14ac:dyDescent="0.2">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c r="AE194" s="80"/>
      <c r="AF194" s="80"/>
      <c r="AG194" s="80"/>
      <c r="AH194" s="80"/>
      <c r="AI194" s="80"/>
      <c r="AJ194" s="80"/>
      <c r="AK194" s="80"/>
      <c r="AL194" s="80"/>
      <c r="AM194" s="80"/>
      <c r="AN194" s="80"/>
      <c r="AO194" s="80"/>
      <c r="AP194" s="80"/>
    </row>
    <row r="195" spans="1:42" x14ac:dyDescent="0.2">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c r="AI195" s="80"/>
      <c r="AJ195" s="80"/>
      <c r="AK195" s="80"/>
      <c r="AL195" s="80"/>
      <c r="AM195" s="80"/>
      <c r="AN195" s="80"/>
      <c r="AO195" s="80"/>
      <c r="AP195" s="80"/>
    </row>
    <row r="196" spans="1:42" x14ac:dyDescent="0.2">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0"/>
      <c r="AI196" s="80"/>
      <c r="AJ196" s="80"/>
      <c r="AK196" s="80"/>
      <c r="AL196" s="80"/>
      <c r="AM196" s="80"/>
      <c r="AN196" s="80"/>
      <c r="AO196" s="80"/>
      <c r="AP196" s="80"/>
    </row>
    <row r="197" spans="1:42" x14ac:dyDescent="0.2">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0"/>
      <c r="AI197" s="80"/>
      <c r="AJ197" s="80"/>
      <c r="AK197" s="80"/>
      <c r="AL197" s="80"/>
      <c r="AM197" s="80"/>
      <c r="AN197" s="80"/>
      <c r="AO197" s="80"/>
      <c r="AP197" s="80"/>
    </row>
    <row r="198" spans="1:42" x14ac:dyDescent="0.2">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c r="AL198" s="80"/>
      <c r="AM198" s="80"/>
      <c r="AN198" s="80"/>
      <c r="AO198" s="80"/>
      <c r="AP198" s="80"/>
    </row>
    <row r="199" spans="1:42" x14ac:dyDescent="0.2">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0"/>
      <c r="AI199" s="80"/>
      <c r="AJ199" s="80"/>
      <c r="AK199" s="80"/>
      <c r="AL199" s="80"/>
      <c r="AM199" s="80"/>
      <c r="AN199" s="80"/>
      <c r="AO199" s="80"/>
      <c r="AP199" s="80"/>
    </row>
    <row r="200" spans="1:42" x14ac:dyDescent="0.2">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80"/>
      <c r="AE200" s="80"/>
      <c r="AF200" s="80"/>
      <c r="AG200" s="80"/>
      <c r="AH200" s="80"/>
      <c r="AI200" s="80"/>
      <c r="AJ200" s="80"/>
      <c r="AK200" s="80"/>
      <c r="AL200" s="80"/>
      <c r="AM200" s="80"/>
      <c r="AN200" s="80"/>
      <c r="AO200" s="80"/>
      <c r="AP200" s="80"/>
    </row>
    <row r="201" spans="1:42" x14ac:dyDescent="0.2">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0"/>
      <c r="AI201" s="80"/>
      <c r="AJ201" s="80"/>
      <c r="AK201" s="80"/>
      <c r="AL201" s="80"/>
      <c r="AM201" s="80"/>
      <c r="AN201" s="80"/>
      <c r="AO201" s="80"/>
      <c r="AP201" s="80"/>
    </row>
    <row r="202" spans="1:42" x14ac:dyDescent="0.2">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c r="AE202" s="80"/>
      <c r="AF202" s="80"/>
      <c r="AG202" s="80"/>
      <c r="AH202" s="80"/>
      <c r="AI202" s="80"/>
      <c r="AJ202" s="80"/>
      <c r="AK202" s="80"/>
      <c r="AL202" s="80"/>
      <c r="AM202" s="80"/>
      <c r="AN202" s="80"/>
      <c r="AO202" s="80"/>
      <c r="AP202" s="80"/>
    </row>
    <row r="203" spans="1:42" x14ac:dyDescent="0.2">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c r="AE203" s="80"/>
      <c r="AF203" s="80"/>
      <c r="AG203" s="80"/>
      <c r="AH203" s="80"/>
      <c r="AI203" s="80"/>
      <c r="AJ203" s="80"/>
      <c r="AK203" s="80"/>
      <c r="AL203" s="80"/>
      <c r="AM203" s="80"/>
      <c r="AN203" s="80"/>
      <c r="AO203" s="80"/>
      <c r="AP203" s="80"/>
    </row>
    <row r="204" spans="1:42" x14ac:dyDescent="0.2">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0"/>
      <c r="AI204" s="80"/>
      <c r="AJ204" s="80"/>
      <c r="AK204" s="80"/>
      <c r="AL204" s="80"/>
      <c r="AM204" s="80"/>
      <c r="AN204" s="80"/>
      <c r="AO204" s="80"/>
      <c r="AP204" s="80"/>
    </row>
    <row r="205" spans="1:42" x14ac:dyDescent="0.2">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c r="AI205" s="80"/>
      <c r="AJ205" s="80"/>
      <c r="AK205" s="80"/>
      <c r="AL205" s="80"/>
      <c r="AM205" s="80"/>
      <c r="AN205" s="80"/>
      <c r="AO205" s="80"/>
      <c r="AP205" s="80"/>
    </row>
    <row r="206" spans="1:42" x14ac:dyDescent="0.2">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c r="AE206" s="80"/>
      <c r="AF206" s="80"/>
      <c r="AG206" s="80"/>
      <c r="AH206" s="80"/>
      <c r="AI206" s="80"/>
      <c r="AJ206" s="80"/>
      <c r="AK206" s="80"/>
      <c r="AL206" s="80"/>
      <c r="AM206" s="80"/>
      <c r="AN206" s="80"/>
      <c r="AO206" s="80"/>
      <c r="AP206" s="80"/>
    </row>
    <row r="207" spans="1:42" x14ac:dyDescent="0.2">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0"/>
      <c r="AI207" s="80"/>
      <c r="AJ207" s="80"/>
      <c r="AK207" s="80"/>
      <c r="AL207" s="80"/>
      <c r="AM207" s="80"/>
      <c r="AN207" s="80"/>
      <c r="AO207" s="80"/>
      <c r="AP207" s="80"/>
    </row>
    <row r="208" spans="1:42" x14ac:dyDescent="0.2">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c r="AE208" s="80"/>
      <c r="AF208" s="80"/>
      <c r="AG208" s="80"/>
      <c r="AH208" s="80"/>
      <c r="AI208" s="80"/>
      <c r="AJ208" s="80"/>
      <c r="AK208" s="80"/>
      <c r="AL208" s="80"/>
      <c r="AM208" s="80"/>
      <c r="AN208" s="80"/>
      <c r="AO208" s="80"/>
      <c r="AP208" s="80"/>
    </row>
    <row r="209" spans="1:42" x14ac:dyDescent="0.2">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0"/>
      <c r="AK209" s="80"/>
      <c r="AL209" s="80"/>
      <c r="AM209" s="80"/>
      <c r="AN209" s="80"/>
      <c r="AO209" s="80"/>
      <c r="AP209" s="80"/>
    </row>
    <row r="210" spans="1:42" x14ac:dyDescent="0.2">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0"/>
      <c r="AI210" s="80"/>
      <c r="AJ210" s="80"/>
      <c r="AK210" s="80"/>
      <c r="AL210" s="80"/>
      <c r="AM210" s="80"/>
      <c r="AN210" s="80"/>
      <c r="AO210" s="80"/>
      <c r="AP210" s="80"/>
    </row>
    <row r="211" spans="1:42" x14ac:dyDescent="0.2">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c r="AE211" s="80"/>
      <c r="AF211" s="80"/>
      <c r="AG211" s="80"/>
      <c r="AH211" s="80"/>
      <c r="AI211" s="80"/>
      <c r="AJ211" s="80"/>
      <c r="AK211" s="80"/>
      <c r="AL211" s="80"/>
      <c r="AM211" s="80"/>
      <c r="AN211" s="80"/>
      <c r="AO211" s="80"/>
      <c r="AP211" s="80"/>
    </row>
    <row r="212" spans="1:42" x14ac:dyDescent="0.2">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0"/>
      <c r="AI212" s="80"/>
      <c r="AJ212" s="80"/>
      <c r="AK212" s="80"/>
      <c r="AL212" s="80"/>
      <c r="AM212" s="80"/>
      <c r="AN212" s="80"/>
      <c r="AO212" s="80"/>
      <c r="AP212" s="80"/>
    </row>
    <row r="213" spans="1:42" x14ac:dyDescent="0.2">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0"/>
      <c r="AI213" s="80"/>
      <c r="AJ213" s="80"/>
      <c r="AK213" s="80"/>
      <c r="AL213" s="80"/>
      <c r="AM213" s="80"/>
      <c r="AN213" s="80"/>
      <c r="AO213" s="80"/>
      <c r="AP213" s="80"/>
    </row>
    <row r="214" spans="1:42" x14ac:dyDescent="0.2">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c r="AE214" s="80"/>
      <c r="AF214" s="80"/>
      <c r="AG214" s="80"/>
      <c r="AH214" s="80"/>
      <c r="AI214" s="80"/>
      <c r="AJ214" s="80"/>
      <c r="AK214" s="80"/>
      <c r="AL214" s="80"/>
      <c r="AM214" s="80"/>
      <c r="AN214" s="80"/>
      <c r="AO214" s="80"/>
      <c r="AP214" s="80"/>
    </row>
    <row r="215" spans="1:42" x14ac:dyDescent="0.2">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0"/>
      <c r="AI215" s="80"/>
      <c r="AJ215" s="80"/>
      <c r="AK215" s="80"/>
      <c r="AL215" s="80"/>
      <c r="AM215" s="80"/>
      <c r="AN215" s="80"/>
      <c r="AO215" s="80"/>
      <c r="AP215" s="80"/>
    </row>
    <row r="216" spans="1:42" x14ac:dyDescent="0.2">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c r="AE216" s="80"/>
      <c r="AF216" s="80"/>
      <c r="AG216" s="80"/>
      <c r="AH216" s="80"/>
      <c r="AI216" s="80"/>
      <c r="AJ216" s="80"/>
      <c r="AK216" s="80"/>
      <c r="AL216" s="80"/>
      <c r="AM216" s="80"/>
      <c r="AN216" s="80"/>
      <c r="AO216" s="80"/>
      <c r="AP216" s="80"/>
    </row>
    <row r="217" spans="1:42" x14ac:dyDescent="0.2">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c r="AE217" s="80"/>
      <c r="AF217" s="80"/>
      <c r="AG217" s="80"/>
      <c r="AH217" s="80"/>
      <c r="AI217" s="80"/>
      <c r="AJ217" s="80"/>
      <c r="AK217" s="80"/>
      <c r="AL217" s="80"/>
      <c r="AM217" s="80"/>
      <c r="AN217" s="80"/>
      <c r="AO217" s="80"/>
      <c r="AP217" s="80"/>
    </row>
    <row r="218" spans="1:42" x14ac:dyDescent="0.2">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0"/>
      <c r="AI218" s="80"/>
      <c r="AJ218" s="80"/>
      <c r="AK218" s="80"/>
      <c r="AL218" s="80"/>
      <c r="AM218" s="80"/>
      <c r="AN218" s="80"/>
      <c r="AO218" s="80"/>
      <c r="AP218" s="80"/>
    </row>
    <row r="219" spans="1:42" x14ac:dyDescent="0.2">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c r="AC219" s="80"/>
      <c r="AD219" s="80"/>
      <c r="AE219" s="80"/>
      <c r="AF219" s="80"/>
      <c r="AG219" s="80"/>
      <c r="AH219" s="80"/>
      <c r="AI219" s="80"/>
      <c r="AJ219" s="80"/>
      <c r="AK219" s="80"/>
      <c r="AL219" s="80"/>
      <c r="AM219" s="80"/>
      <c r="AN219" s="80"/>
      <c r="AO219" s="80"/>
      <c r="AP219" s="80"/>
    </row>
    <row r="220" spans="1:42" x14ac:dyDescent="0.2">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c r="AC220" s="80"/>
      <c r="AD220" s="80"/>
      <c r="AE220" s="80"/>
      <c r="AF220" s="80"/>
      <c r="AG220" s="80"/>
      <c r="AH220" s="80"/>
      <c r="AI220" s="80"/>
      <c r="AJ220" s="80"/>
      <c r="AK220" s="80"/>
      <c r="AL220" s="80"/>
      <c r="AM220" s="80"/>
      <c r="AN220" s="80"/>
      <c r="AO220" s="80"/>
      <c r="AP220" s="80"/>
    </row>
    <row r="221" spans="1:42" x14ac:dyDescent="0.2">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0"/>
      <c r="AI221" s="80"/>
      <c r="AJ221" s="80"/>
      <c r="AK221" s="80"/>
      <c r="AL221" s="80"/>
      <c r="AM221" s="80"/>
      <c r="AN221" s="80"/>
      <c r="AO221" s="80"/>
      <c r="AP221" s="80"/>
    </row>
    <row r="222" spans="1:42" x14ac:dyDescent="0.2">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c r="AD222" s="80"/>
      <c r="AE222" s="80"/>
      <c r="AF222" s="80"/>
      <c r="AG222" s="80"/>
      <c r="AH222" s="80"/>
      <c r="AI222" s="80"/>
      <c r="AJ222" s="80"/>
      <c r="AK222" s="80"/>
      <c r="AL222" s="80"/>
      <c r="AM222" s="80"/>
      <c r="AN222" s="80"/>
      <c r="AO222" s="80"/>
      <c r="AP222" s="80"/>
    </row>
    <row r="223" spans="1:42" x14ac:dyDescent="0.2">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c r="AD223" s="80"/>
      <c r="AE223" s="80"/>
      <c r="AF223" s="80"/>
      <c r="AG223" s="80"/>
      <c r="AH223" s="80"/>
      <c r="AI223" s="80"/>
      <c r="AJ223" s="80"/>
      <c r="AK223" s="80"/>
      <c r="AL223" s="80"/>
      <c r="AM223" s="80"/>
      <c r="AN223" s="80"/>
      <c r="AO223" s="80"/>
      <c r="AP223" s="80"/>
    </row>
    <row r="224" spans="1:42" x14ac:dyDescent="0.2">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c r="AD224" s="80"/>
      <c r="AE224" s="80"/>
      <c r="AF224" s="80"/>
      <c r="AG224" s="80"/>
      <c r="AH224" s="80"/>
      <c r="AI224" s="80"/>
      <c r="AJ224" s="80"/>
      <c r="AK224" s="80"/>
      <c r="AL224" s="80"/>
      <c r="AM224" s="80"/>
      <c r="AN224" s="80"/>
      <c r="AO224" s="80"/>
      <c r="AP224" s="80"/>
    </row>
    <row r="225" spans="1:42" x14ac:dyDescent="0.2">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c r="AD225" s="80"/>
      <c r="AE225" s="80"/>
      <c r="AF225" s="80"/>
      <c r="AG225" s="80"/>
      <c r="AH225" s="80"/>
      <c r="AI225" s="80"/>
      <c r="AJ225" s="80"/>
      <c r="AK225" s="80"/>
      <c r="AL225" s="80"/>
      <c r="AM225" s="80"/>
      <c r="AN225" s="80"/>
      <c r="AO225" s="80"/>
      <c r="AP225" s="80"/>
    </row>
    <row r="226" spans="1:42" x14ac:dyDescent="0.2">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0"/>
      <c r="AI226" s="80"/>
      <c r="AJ226" s="80"/>
      <c r="AK226" s="80"/>
      <c r="AL226" s="80"/>
      <c r="AM226" s="80"/>
      <c r="AN226" s="80"/>
      <c r="AO226" s="80"/>
      <c r="AP226" s="80"/>
    </row>
    <row r="227" spans="1:42" x14ac:dyDescent="0.2">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80"/>
      <c r="AE227" s="80"/>
      <c r="AF227" s="80"/>
      <c r="AG227" s="80"/>
      <c r="AH227" s="80"/>
      <c r="AI227" s="80"/>
      <c r="AJ227" s="80"/>
      <c r="AK227" s="80"/>
      <c r="AL227" s="80"/>
      <c r="AM227" s="80"/>
      <c r="AN227" s="80"/>
      <c r="AO227" s="80"/>
      <c r="AP227" s="80"/>
    </row>
    <row r="228" spans="1:42" x14ac:dyDescent="0.2">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c r="AE228" s="80"/>
      <c r="AF228" s="80"/>
      <c r="AG228" s="80"/>
      <c r="AH228" s="80"/>
      <c r="AI228" s="80"/>
      <c r="AJ228" s="80"/>
      <c r="AK228" s="80"/>
      <c r="AL228" s="80"/>
      <c r="AM228" s="80"/>
      <c r="AN228" s="80"/>
      <c r="AO228" s="80"/>
      <c r="AP228" s="80"/>
    </row>
    <row r="229" spans="1:42" x14ac:dyDescent="0.2">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0"/>
      <c r="AI229" s="80"/>
      <c r="AJ229" s="80"/>
      <c r="AK229" s="80"/>
      <c r="AL229" s="80"/>
      <c r="AM229" s="80"/>
      <c r="AN229" s="80"/>
      <c r="AO229" s="80"/>
      <c r="AP229" s="80"/>
    </row>
    <row r="230" spans="1:42" x14ac:dyDescent="0.2">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c r="AD230" s="80"/>
      <c r="AE230" s="80"/>
      <c r="AF230" s="80"/>
      <c r="AG230" s="80"/>
      <c r="AH230" s="80"/>
      <c r="AI230" s="80"/>
      <c r="AJ230" s="80"/>
      <c r="AK230" s="80"/>
      <c r="AL230" s="80"/>
      <c r="AM230" s="80"/>
      <c r="AN230" s="80"/>
      <c r="AO230" s="80"/>
      <c r="AP230" s="80"/>
    </row>
    <row r="231" spans="1:42" x14ac:dyDescent="0.2">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c r="AD231" s="80"/>
      <c r="AE231" s="80"/>
      <c r="AF231" s="80"/>
      <c r="AG231" s="80"/>
      <c r="AH231" s="80"/>
      <c r="AI231" s="80"/>
      <c r="AJ231" s="80"/>
      <c r="AK231" s="80"/>
      <c r="AL231" s="80"/>
      <c r="AM231" s="80"/>
      <c r="AN231" s="80"/>
      <c r="AO231" s="80"/>
      <c r="AP231" s="80"/>
    </row>
    <row r="232" spans="1:42" x14ac:dyDescent="0.2">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c r="AD232" s="80"/>
      <c r="AE232" s="80"/>
      <c r="AF232" s="80"/>
      <c r="AG232" s="80"/>
      <c r="AH232" s="80"/>
      <c r="AI232" s="80"/>
      <c r="AJ232" s="80"/>
      <c r="AK232" s="80"/>
      <c r="AL232" s="80"/>
      <c r="AM232" s="80"/>
      <c r="AN232" s="80"/>
      <c r="AO232" s="80"/>
      <c r="AP232" s="80"/>
    </row>
    <row r="233" spans="1:42" x14ac:dyDescent="0.2">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c r="AD233" s="80"/>
      <c r="AE233" s="80"/>
      <c r="AF233" s="80"/>
      <c r="AG233" s="80"/>
      <c r="AH233" s="80"/>
      <c r="AI233" s="80"/>
      <c r="AJ233" s="80"/>
      <c r="AK233" s="80"/>
      <c r="AL233" s="80"/>
      <c r="AM233" s="80"/>
      <c r="AN233" s="80"/>
      <c r="AO233" s="80"/>
      <c r="AP233" s="80"/>
    </row>
    <row r="234" spans="1:42" x14ac:dyDescent="0.2">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c r="AE234" s="80"/>
      <c r="AF234" s="80"/>
      <c r="AG234" s="80"/>
      <c r="AH234" s="80"/>
      <c r="AI234" s="80"/>
      <c r="AJ234" s="80"/>
      <c r="AK234" s="80"/>
      <c r="AL234" s="80"/>
      <c r="AM234" s="80"/>
      <c r="AN234" s="80"/>
      <c r="AO234" s="80"/>
      <c r="AP234" s="80"/>
    </row>
    <row r="235" spans="1:42" x14ac:dyDescent="0.2">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c r="AB235" s="80"/>
      <c r="AC235" s="80"/>
      <c r="AD235" s="80"/>
      <c r="AE235" s="80"/>
      <c r="AF235" s="80"/>
      <c r="AG235" s="80"/>
      <c r="AH235" s="80"/>
      <c r="AI235" s="80"/>
      <c r="AJ235" s="80"/>
      <c r="AK235" s="80"/>
      <c r="AL235" s="80"/>
      <c r="AM235" s="80"/>
      <c r="AN235" s="80"/>
      <c r="AO235" s="80"/>
      <c r="AP235" s="80"/>
    </row>
    <row r="236" spans="1:42" x14ac:dyDescent="0.2">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0"/>
      <c r="AI236" s="80"/>
      <c r="AJ236" s="80"/>
      <c r="AK236" s="80"/>
      <c r="AL236" s="80"/>
      <c r="AM236" s="80"/>
      <c r="AN236" s="80"/>
      <c r="AO236" s="80"/>
      <c r="AP236" s="80"/>
    </row>
    <row r="237" spans="1:42" x14ac:dyDescent="0.2">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c r="AB237" s="80"/>
      <c r="AC237" s="80"/>
      <c r="AD237" s="80"/>
      <c r="AE237" s="80"/>
      <c r="AF237" s="80"/>
      <c r="AG237" s="80"/>
      <c r="AH237" s="80"/>
      <c r="AI237" s="80"/>
      <c r="AJ237" s="80"/>
      <c r="AK237" s="80"/>
      <c r="AL237" s="80"/>
      <c r="AM237" s="80"/>
      <c r="AN237" s="80"/>
      <c r="AO237" s="80"/>
      <c r="AP237" s="80"/>
    </row>
    <row r="238" spans="1:42" x14ac:dyDescent="0.2">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0"/>
      <c r="AI238" s="80"/>
      <c r="AJ238" s="80"/>
      <c r="AK238" s="80"/>
      <c r="AL238" s="80"/>
      <c r="AM238" s="80"/>
      <c r="AN238" s="80"/>
      <c r="AO238" s="80"/>
      <c r="AP238" s="80"/>
    </row>
    <row r="239" spans="1:42" x14ac:dyDescent="0.2">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c r="AB239" s="80"/>
      <c r="AC239" s="80"/>
      <c r="AD239" s="80"/>
      <c r="AE239" s="80"/>
      <c r="AF239" s="80"/>
      <c r="AG239" s="80"/>
      <c r="AH239" s="80"/>
      <c r="AI239" s="80"/>
      <c r="AJ239" s="80"/>
      <c r="AK239" s="80"/>
      <c r="AL239" s="80"/>
      <c r="AM239" s="80"/>
      <c r="AN239" s="80"/>
      <c r="AO239" s="80"/>
      <c r="AP239" s="80"/>
    </row>
    <row r="240" spans="1:42" x14ac:dyDescent="0.2">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c r="AB240" s="80"/>
      <c r="AC240" s="80"/>
      <c r="AD240" s="80"/>
      <c r="AE240" s="80"/>
      <c r="AF240" s="80"/>
      <c r="AG240" s="80"/>
      <c r="AH240" s="80"/>
      <c r="AI240" s="80"/>
      <c r="AJ240" s="80"/>
      <c r="AK240" s="80"/>
      <c r="AL240" s="80"/>
      <c r="AM240" s="80"/>
      <c r="AN240" s="80"/>
      <c r="AO240" s="80"/>
      <c r="AP240" s="80"/>
    </row>
    <row r="241" spans="1:42" x14ac:dyDescent="0.2">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c r="AB241" s="80"/>
      <c r="AC241" s="80"/>
      <c r="AD241" s="80"/>
      <c r="AE241" s="80"/>
      <c r="AF241" s="80"/>
      <c r="AG241" s="80"/>
      <c r="AH241" s="80"/>
      <c r="AI241" s="80"/>
      <c r="AJ241" s="80"/>
      <c r="AK241" s="80"/>
      <c r="AL241" s="80"/>
      <c r="AM241" s="80"/>
      <c r="AN241" s="80"/>
      <c r="AO241" s="80"/>
      <c r="AP241" s="80"/>
    </row>
    <row r="242" spans="1:42" x14ac:dyDescent="0.2">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c r="AB242" s="80"/>
      <c r="AC242" s="80"/>
      <c r="AD242" s="80"/>
      <c r="AE242" s="80"/>
      <c r="AF242" s="80"/>
      <c r="AG242" s="80"/>
      <c r="AH242" s="80"/>
      <c r="AI242" s="80"/>
      <c r="AJ242" s="80"/>
      <c r="AK242" s="80"/>
      <c r="AL242" s="80"/>
      <c r="AM242" s="80"/>
      <c r="AN242" s="80"/>
      <c r="AO242" s="80"/>
      <c r="AP242" s="80"/>
    </row>
    <row r="243" spans="1:42" x14ac:dyDescent="0.2">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0"/>
      <c r="AI243" s="80"/>
      <c r="AJ243" s="80"/>
      <c r="AK243" s="80"/>
      <c r="AL243" s="80"/>
      <c r="AM243" s="80"/>
      <c r="AN243" s="80"/>
      <c r="AO243" s="80"/>
      <c r="AP243" s="80"/>
    </row>
    <row r="244" spans="1:42" x14ac:dyDescent="0.2">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c r="AD244" s="80"/>
      <c r="AE244" s="80"/>
      <c r="AF244" s="80"/>
      <c r="AG244" s="80"/>
      <c r="AH244" s="80"/>
      <c r="AI244" s="80"/>
      <c r="AJ244" s="80"/>
      <c r="AK244" s="80"/>
      <c r="AL244" s="80"/>
      <c r="AM244" s="80"/>
      <c r="AN244" s="80"/>
      <c r="AO244" s="80"/>
      <c r="AP244" s="80"/>
    </row>
    <row r="245" spans="1:42" x14ac:dyDescent="0.2">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c r="AB245" s="80"/>
      <c r="AC245" s="80"/>
      <c r="AD245" s="80"/>
      <c r="AE245" s="80"/>
      <c r="AF245" s="80"/>
      <c r="AG245" s="80"/>
      <c r="AH245" s="80"/>
      <c r="AI245" s="80"/>
      <c r="AJ245" s="80"/>
      <c r="AK245" s="80"/>
      <c r="AL245" s="80"/>
      <c r="AM245" s="80"/>
      <c r="AN245" s="80"/>
      <c r="AO245" s="80"/>
      <c r="AP245" s="80"/>
    </row>
    <row r="246" spans="1:42" x14ac:dyDescent="0.2">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c r="AB246" s="80"/>
      <c r="AC246" s="80"/>
      <c r="AD246" s="80"/>
      <c r="AE246" s="80"/>
      <c r="AF246" s="80"/>
      <c r="AG246" s="80"/>
      <c r="AH246" s="80"/>
      <c r="AI246" s="80"/>
      <c r="AJ246" s="80"/>
      <c r="AK246" s="80"/>
      <c r="AL246" s="80"/>
      <c r="AM246" s="80"/>
      <c r="AN246" s="80"/>
      <c r="AO246" s="80"/>
      <c r="AP246" s="80"/>
    </row>
    <row r="247" spans="1:42" x14ac:dyDescent="0.2">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c r="AB247" s="80"/>
      <c r="AC247" s="80"/>
      <c r="AD247" s="80"/>
      <c r="AE247" s="80"/>
      <c r="AF247" s="80"/>
      <c r="AG247" s="80"/>
      <c r="AH247" s="80"/>
      <c r="AI247" s="80"/>
      <c r="AJ247" s="80"/>
      <c r="AK247" s="80"/>
      <c r="AL247" s="80"/>
      <c r="AM247" s="80"/>
      <c r="AN247" s="80"/>
      <c r="AO247" s="80"/>
      <c r="AP247" s="80"/>
    </row>
    <row r="248" spans="1:42" x14ac:dyDescent="0.2">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c r="AI248" s="80"/>
      <c r="AJ248" s="80"/>
      <c r="AK248" s="80"/>
      <c r="AL248" s="80"/>
      <c r="AM248" s="80"/>
      <c r="AN248" s="80"/>
      <c r="AO248" s="80"/>
      <c r="AP248" s="80"/>
    </row>
    <row r="249" spans="1:42" x14ac:dyDescent="0.2">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c r="AI249" s="80"/>
      <c r="AJ249" s="80"/>
      <c r="AK249" s="80"/>
      <c r="AL249" s="80"/>
      <c r="AM249" s="80"/>
      <c r="AN249" s="80"/>
      <c r="AO249" s="80"/>
      <c r="AP249" s="80"/>
    </row>
    <row r="250" spans="1:42" x14ac:dyDescent="0.2">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80"/>
      <c r="AJ250" s="80"/>
      <c r="AK250" s="80"/>
      <c r="AL250" s="80"/>
      <c r="AM250" s="80"/>
      <c r="AN250" s="80"/>
      <c r="AO250" s="80"/>
      <c r="AP250" s="80"/>
    </row>
    <row r="251" spans="1:42" x14ac:dyDescent="0.2">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80"/>
      <c r="AJ251" s="80"/>
      <c r="AK251" s="80"/>
      <c r="AL251" s="80"/>
      <c r="AM251" s="80"/>
      <c r="AN251" s="80"/>
      <c r="AO251" s="80"/>
      <c r="AP251" s="80"/>
    </row>
    <row r="252" spans="1:42" x14ac:dyDescent="0.2">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c r="AB252" s="80"/>
      <c r="AC252" s="80"/>
      <c r="AD252" s="80"/>
      <c r="AE252" s="80"/>
      <c r="AF252" s="80"/>
      <c r="AG252" s="80"/>
      <c r="AH252" s="80"/>
      <c r="AI252" s="80"/>
      <c r="AJ252" s="80"/>
      <c r="AK252" s="80"/>
      <c r="AL252" s="80"/>
      <c r="AM252" s="80"/>
      <c r="AN252" s="80"/>
      <c r="AO252" s="80"/>
      <c r="AP252" s="80"/>
    </row>
    <row r="253" spans="1:42" x14ac:dyDescent="0.2">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c r="AD253" s="80"/>
      <c r="AE253" s="80"/>
      <c r="AF253" s="80"/>
      <c r="AG253" s="80"/>
      <c r="AH253" s="80"/>
      <c r="AI253" s="80"/>
      <c r="AJ253" s="80"/>
      <c r="AK253" s="80"/>
      <c r="AL253" s="80"/>
      <c r="AM253" s="80"/>
      <c r="AN253" s="80"/>
      <c r="AO253" s="80"/>
      <c r="AP253" s="80"/>
    </row>
    <row r="254" spans="1:42" x14ac:dyDescent="0.2">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c r="AB254" s="80"/>
      <c r="AC254" s="80"/>
      <c r="AD254" s="80"/>
      <c r="AE254" s="80"/>
      <c r="AF254" s="80"/>
      <c r="AG254" s="80"/>
      <c r="AH254" s="80"/>
      <c r="AI254" s="80"/>
      <c r="AJ254" s="80"/>
      <c r="AK254" s="80"/>
      <c r="AL254" s="80"/>
      <c r="AM254" s="80"/>
      <c r="AN254" s="80"/>
      <c r="AO254" s="80"/>
      <c r="AP254" s="80"/>
    </row>
    <row r="255" spans="1:42" x14ac:dyDescent="0.2">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0"/>
      <c r="AI255" s="80"/>
      <c r="AJ255" s="80"/>
      <c r="AK255" s="80"/>
      <c r="AL255" s="80"/>
      <c r="AM255" s="80"/>
      <c r="AN255" s="80"/>
      <c r="AO255" s="80"/>
      <c r="AP255" s="80"/>
    </row>
    <row r="256" spans="1:42" x14ac:dyDescent="0.2">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c r="AB256" s="80"/>
      <c r="AC256" s="80"/>
      <c r="AD256" s="80"/>
      <c r="AE256" s="80"/>
      <c r="AF256" s="80"/>
      <c r="AG256" s="80"/>
      <c r="AH256" s="80"/>
      <c r="AI256" s="80"/>
      <c r="AJ256" s="80"/>
      <c r="AK256" s="80"/>
      <c r="AL256" s="80"/>
      <c r="AM256" s="80"/>
      <c r="AN256" s="80"/>
      <c r="AO256" s="80"/>
      <c r="AP256" s="80"/>
    </row>
    <row r="257" spans="1:42" x14ac:dyDescent="0.2">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c r="AB257" s="80"/>
      <c r="AC257" s="80"/>
      <c r="AD257" s="80"/>
      <c r="AE257" s="80"/>
      <c r="AF257" s="80"/>
      <c r="AG257" s="80"/>
      <c r="AH257" s="80"/>
      <c r="AI257" s="80"/>
      <c r="AJ257" s="80"/>
      <c r="AK257" s="80"/>
      <c r="AL257" s="80"/>
      <c r="AM257" s="80"/>
      <c r="AN257" s="80"/>
      <c r="AO257" s="80"/>
      <c r="AP257" s="80"/>
    </row>
    <row r="258" spans="1:42" x14ac:dyDescent="0.2">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c r="AB258" s="80"/>
      <c r="AC258" s="80"/>
      <c r="AD258" s="80"/>
      <c r="AE258" s="80"/>
      <c r="AF258" s="80"/>
      <c r="AG258" s="80"/>
      <c r="AH258" s="80"/>
      <c r="AI258" s="80"/>
      <c r="AJ258" s="80"/>
      <c r="AK258" s="80"/>
      <c r="AL258" s="80"/>
      <c r="AM258" s="80"/>
      <c r="AN258" s="80"/>
      <c r="AO258" s="80"/>
      <c r="AP258" s="80"/>
    </row>
    <row r="259" spans="1:42" x14ac:dyDescent="0.2">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c r="AB259" s="80"/>
      <c r="AC259" s="80"/>
      <c r="AD259" s="80"/>
      <c r="AE259" s="80"/>
      <c r="AF259" s="80"/>
      <c r="AG259" s="80"/>
      <c r="AH259" s="80"/>
      <c r="AI259" s="80"/>
      <c r="AJ259" s="80"/>
      <c r="AK259" s="80"/>
      <c r="AL259" s="80"/>
      <c r="AM259" s="80"/>
      <c r="AN259" s="80"/>
      <c r="AO259" s="80"/>
      <c r="AP259" s="80"/>
    </row>
    <row r="260" spans="1:42" x14ac:dyDescent="0.2">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0"/>
      <c r="AI260" s="80"/>
      <c r="AJ260" s="80"/>
      <c r="AK260" s="80"/>
      <c r="AL260" s="80"/>
      <c r="AM260" s="80"/>
      <c r="AN260" s="80"/>
      <c r="AO260" s="80"/>
      <c r="AP260" s="80"/>
    </row>
    <row r="261" spans="1:42" x14ac:dyDescent="0.2">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c r="AB261" s="80"/>
      <c r="AC261" s="80"/>
      <c r="AD261" s="80"/>
      <c r="AE261" s="80"/>
      <c r="AF261" s="80"/>
      <c r="AG261" s="80"/>
      <c r="AH261" s="80"/>
      <c r="AI261" s="80"/>
      <c r="AJ261" s="80"/>
      <c r="AK261" s="80"/>
      <c r="AL261" s="80"/>
      <c r="AM261" s="80"/>
      <c r="AN261" s="80"/>
      <c r="AO261" s="80"/>
      <c r="AP261" s="80"/>
    </row>
    <row r="262" spans="1:42" x14ac:dyDescent="0.2">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c r="AD262" s="80"/>
      <c r="AE262" s="80"/>
      <c r="AF262" s="80"/>
      <c r="AG262" s="80"/>
      <c r="AH262" s="80"/>
      <c r="AI262" s="80"/>
      <c r="AJ262" s="80"/>
      <c r="AK262" s="80"/>
      <c r="AL262" s="80"/>
      <c r="AM262" s="80"/>
      <c r="AN262" s="80"/>
      <c r="AO262" s="80"/>
      <c r="AP262" s="80"/>
    </row>
    <row r="263" spans="1:42" x14ac:dyDescent="0.2">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c r="AB263" s="80"/>
      <c r="AC263" s="80"/>
      <c r="AD263" s="80"/>
      <c r="AE263" s="80"/>
      <c r="AF263" s="80"/>
      <c r="AG263" s="80"/>
      <c r="AH263" s="80"/>
      <c r="AI263" s="80"/>
      <c r="AJ263" s="80"/>
      <c r="AK263" s="80"/>
      <c r="AL263" s="80"/>
      <c r="AM263" s="80"/>
      <c r="AN263" s="80"/>
      <c r="AO263" s="80"/>
      <c r="AP263" s="80"/>
    </row>
    <row r="264" spans="1:42" x14ac:dyDescent="0.2">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c r="AB264" s="80"/>
      <c r="AC264" s="80"/>
      <c r="AD264" s="80"/>
      <c r="AE264" s="80"/>
      <c r="AF264" s="80"/>
      <c r="AG264" s="80"/>
      <c r="AH264" s="80"/>
      <c r="AI264" s="80"/>
      <c r="AJ264" s="80"/>
      <c r="AK264" s="80"/>
      <c r="AL264" s="80"/>
      <c r="AM264" s="80"/>
      <c r="AN264" s="80"/>
      <c r="AO264" s="80"/>
      <c r="AP264" s="80"/>
    </row>
    <row r="265" spans="1:42" x14ac:dyDescent="0.2">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c r="AB265" s="80"/>
      <c r="AC265" s="80"/>
      <c r="AD265" s="80"/>
      <c r="AE265" s="80"/>
      <c r="AF265" s="80"/>
      <c r="AG265" s="80"/>
      <c r="AH265" s="80"/>
      <c r="AI265" s="80"/>
      <c r="AJ265" s="80"/>
      <c r="AK265" s="80"/>
      <c r="AL265" s="80"/>
      <c r="AM265" s="80"/>
      <c r="AN265" s="80"/>
      <c r="AO265" s="80"/>
      <c r="AP265" s="80"/>
    </row>
    <row r="266" spans="1:42" x14ac:dyDescent="0.2">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c r="AB266" s="80"/>
      <c r="AC266" s="80"/>
      <c r="AD266" s="80"/>
      <c r="AE266" s="80"/>
      <c r="AF266" s="80"/>
      <c r="AG266" s="80"/>
      <c r="AH266" s="80"/>
      <c r="AI266" s="80"/>
      <c r="AJ266" s="80"/>
      <c r="AK266" s="80"/>
      <c r="AL266" s="80"/>
      <c r="AM266" s="80"/>
      <c r="AN266" s="80"/>
      <c r="AO266" s="80"/>
      <c r="AP266" s="80"/>
    </row>
    <row r="267" spans="1:42" x14ac:dyDescent="0.2">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c r="AB267" s="80"/>
      <c r="AC267" s="80"/>
      <c r="AD267" s="80"/>
      <c r="AE267" s="80"/>
      <c r="AF267" s="80"/>
      <c r="AG267" s="80"/>
      <c r="AH267" s="80"/>
      <c r="AI267" s="80"/>
      <c r="AJ267" s="80"/>
      <c r="AK267" s="80"/>
      <c r="AL267" s="80"/>
      <c r="AM267" s="80"/>
      <c r="AN267" s="80"/>
      <c r="AO267" s="80"/>
      <c r="AP267" s="80"/>
    </row>
    <row r="268" spans="1:42" x14ac:dyDescent="0.2">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0"/>
      <c r="AI268" s="80"/>
      <c r="AJ268" s="80"/>
      <c r="AK268" s="80"/>
      <c r="AL268" s="80"/>
      <c r="AM268" s="80"/>
      <c r="AN268" s="80"/>
      <c r="AO268" s="80"/>
      <c r="AP268" s="80"/>
    </row>
    <row r="269" spans="1:42" x14ac:dyDescent="0.2">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c r="AB269" s="80"/>
      <c r="AC269" s="80"/>
      <c r="AD269" s="80"/>
      <c r="AE269" s="80"/>
      <c r="AF269" s="80"/>
      <c r="AG269" s="80"/>
      <c r="AH269" s="80"/>
      <c r="AI269" s="80"/>
      <c r="AJ269" s="80"/>
      <c r="AK269" s="80"/>
      <c r="AL269" s="80"/>
      <c r="AM269" s="80"/>
      <c r="AN269" s="80"/>
      <c r="AO269" s="80"/>
      <c r="AP269" s="80"/>
    </row>
    <row r="270" spans="1:42" x14ac:dyDescent="0.2">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c r="AI270" s="80"/>
      <c r="AJ270" s="80"/>
      <c r="AK270" s="80"/>
      <c r="AL270" s="80"/>
      <c r="AM270" s="80"/>
      <c r="AN270" s="80"/>
      <c r="AO270" s="80"/>
      <c r="AP270" s="80"/>
    </row>
    <row r="271" spans="1:42" x14ac:dyDescent="0.2">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80"/>
      <c r="AJ271" s="80"/>
      <c r="AK271" s="80"/>
      <c r="AL271" s="80"/>
      <c r="AM271" s="80"/>
      <c r="AN271" s="80"/>
      <c r="AO271" s="80"/>
      <c r="AP271" s="80"/>
    </row>
    <row r="272" spans="1:42" x14ac:dyDescent="0.2">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80"/>
      <c r="AJ272" s="80"/>
      <c r="AK272" s="80"/>
      <c r="AL272" s="80"/>
      <c r="AM272" s="80"/>
      <c r="AN272" s="80"/>
      <c r="AO272" s="80"/>
      <c r="AP272" s="80"/>
    </row>
    <row r="273" spans="1:42" x14ac:dyDescent="0.2">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80"/>
      <c r="AI273" s="80"/>
      <c r="AJ273" s="80"/>
      <c r="AK273" s="80"/>
      <c r="AL273" s="80"/>
      <c r="AM273" s="80"/>
      <c r="AN273" s="80"/>
      <c r="AO273" s="80"/>
      <c r="AP273" s="80"/>
    </row>
    <row r="274" spans="1:42" x14ac:dyDescent="0.2">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c r="AD274" s="80"/>
      <c r="AE274" s="80"/>
      <c r="AF274" s="80"/>
      <c r="AG274" s="80"/>
      <c r="AH274" s="80"/>
      <c r="AI274" s="80"/>
      <c r="AJ274" s="80"/>
      <c r="AK274" s="80"/>
      <c r="AL274" s="80"/>
      <c r="AM274" s="80"/>
      <c r="AN274" s="80"/>
      <c r="AO274" s="80"/>
      <c r="AP274" s="80"/>
    </row>
    <row r="275" spans="1:42" x14ac:dyDescent="0.2">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c r="AI275" s="80"/>
      <c r="AJ275" s="80"/>
      <c r="AK275" s="80"/>
      <c r="AL275" s="80"/>
      <c r="AM275" s="80"/>
      <c r="AN275" s="80"/>
      <c r="AO275" s="80"/>
      <c r="AP275" s="80"/>
    </row>
    <row r="276" spans="1:42" x14ac:dyDescent="0.2">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c r="AB276" s="80"/>
      <c r="AC276" s="80"/>
      <c r="AD276" s="80"/>
      <c r="AE276" s="80"/>
      <c r="AF276" s="80"/>
      <c r="AG276" s="80"/>
      <c r="AH276" s="80"/>
      <c r="AI276" s="80"/>
      <c r="AJ276" s="80"/>
      <c r="AK276" s="80"/>
      <c r="AL276" s="80"/>
      <c r="AM276" s="80"/>
      <c r="AN276" s="80"/>
      <c r="AO276" s="80"/>
      <c r="AP276" s="80"/>
    </row>
    <row r="277" spans="1:42" x14ac:dyDescent="0.2">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0"/>
      <c r="AI277" s="80"/>
      <c r="AJ277" s="80"/>
      <c r="AK277" s="80"/>
      <c r="AL277" s="80"/>
      <c r="AM277" s="80"/>
      <c r="AN277" s="80"/>
      <c r="AO277" s="80"/>
      <c r="AP277" s="80"/>
    </row>
    <row r="278" spans="1:42" x14ac:dyDescent="0.2">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c r="AB278" s="80"/>
      <c r="AC278" s="80"/>
      <c r="AD278" s="80"/>
      <c r="AE278" s="80"/>
      <c r="AF278" s="80"/>
      <c r="AG278" s="80"/>
      <c r="AH278" s="80"/>
      <c r="AI278" s="80"/>
      <c r="AJ278" s="80"/>
      <c r="AK278" s="80"/>
      <c r="AL278" s="80"/>
      <c r="AM278" s="80"/>
      <c r="AN278" s="80"/>
      <c r="AO278" s="80"/>
      <c r="AP278" s="80"/>
    </row>
    <row r="279" spans="1:42" x14ac:dyDescent="0.2">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c r="AB279" s="80"/>
      <c r="AC279" s="80"/>
      <c r="AD279" s="80"/>
      <c r="AE279" s="80"/>
      <c r="AF279" s="80"/>
      <c r="AG279" s="80"/>
      <c r="AH279" s="80"/>
      <c r="AI279" s="80"/>
      <c r="AJ279" s="80"/>
      <c r="AK279" s="80"/>
      <c r="AL279" s="80"/>
      <c r="AM279" s="80"/>
      <c r="AN279" s="80"/>
      <c r="AO279" s="80"/>
      <c r="AP279" s="80"/>
    </row>
    <row r="280" spans="1:42" x14ac:dyDescent="0.2">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0"/>
      <c r="AI280" s="80"/>
      <c r="AJ280" s="80"/>
      <c r="AK280" s="80"/>
      <c r="AL280" s="80"/>
      <c r="AM280" s="80"/>
      <c r="AN280" s="80"/>
      <c r="AO280" s="80"/>
      <c r="AP280" s="80"/>
    </row>
    <row r="281" spans="1:42" x14ac:dyDescent="0.2">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c r="AB281" s="80"/>
      <c r="AC281" s="80"/>
      <c r="AD281" s="80"/>
      <c r="AE281" s="80"/>
      <c r="AF281" s="80"/>
      <c r="AG281" s="80"/>
      <c r="AH281" s="80"/>
      <c r="AI281" s="80"/>
      <c r="AJ281" s="80"/>
      <c r="AK281" s="80"/>
      <c r="AL281" s="80"/>
      <c r="AM281" s="80"/>
      <c r="AN281" s="80"/>
      <c r="AO281" s="80"/>
      <c r="AP281" s="80"/>
    </row>
    <row r="282" spans="1:42" x14ac:dyDescent="0.2">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80"/>
      <c r="AI282" s="80"/>
      <c r="AJ282" s="80"/>
      <c r="AK282" s="80"/>
      <c r="AL282" s="80"/>
      <c r="AM282" s="80"/>
      <c r="AN282" s="80"/>
      <c r="AO282" s="80"/>
      <c r="AP282" s="80"/>
    </row>
    <row r="283" spans="1:42" x14ac:dyDescent="0.2">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0"/>
      <c r="AI283" s="80"/>
      <c r="AJ283" s="80"/>
      <c r="AK283" s="80"/>
      <c r="AL283" s="80"/>
      <c r="AM283" s="80"/>
      <c r="AN283" s="80"/>
      <c r="AO283" s="80"/>
      <c r="AP283" s="80"/>
    </row>
    <row r="284" spans="1:42" x14ac:dyDescent="0.2">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c r="AB284" s="80"/>
      <c r="AC284" s="80"/>
      <c r="AD284" s="80"/>
      <c r="AE284" s="80"/>
      <c r="AF284" s="80"/>
      <c r="AG284" s="80"/>
      <c r="AH284" s="80"/>
      <c r="AI284" s="80"/>
      <c r="AJ284" s="80"/>
      <c r="AK284" s="80"/>
      <c r="AL284" s="80"/>
      <c r="AM284" s="80"/>
      <c r="AN284" s="80"/>
      <c r="AO284" s="80"/>
      <c r="AP284" s="80"/>
    </row>
    <row r="285" spans="1:42" x14ac:dyDescent="0.2">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c r="AB285" s="80"/>
      <c r="AC285" s="80"/>
      <c r="AD285" s="80"/>
      <c r="AE285" s="80"/>
      <c r="AF285" s="80"/>
      <c r="AG285" s="80"/>
      <c r="AH285" s="80"/>
      <c r="AI285" s="80"/>
      <c r="AJ285" s="80"/>
      <c r="AK285" s="80"/>
      <c r="AL285" s="80"/>
      <c r="AM285" s="80"/>
      <c r="AN285" s="80"/>
      <c r="AO285" s="80"/>
      <c r="AP285" s="80"/>
    </row>
    <row r="286" spans="1:42" x14ac:dyDescent="0.2">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c r="AB286" s="80"/>
      <c r="AC286" s="80"/>
      <c r="AD286" s="80"/>
      <c r="AE286" s="80"/>
      <c r="AF286" s="80"/>
      <c r="AG286" s="80"/>
      <c r="AH286" s="80"/>
      <c r="AI286" s="80"/>
      <c r="AJ286" s="80"/>
      <c r="AK286" s="80"/>
      <c r="AL286" s="80"/>
      <c r="AM286" s="80"/>
      <c r="AN286" s="80"/>
      <c r="AO286" s="80"/>
      <c r="AP286" s="80"/>
    </row>
    <row r="287" spans="1:42" x14ac:dyDescent="0.2">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c r="AB287" s="80"/>
      <c r="AC287" s="80"/>
      <c r="AD287" s="80"/>
      <c r="AE287" s="80"/>
      <c r="AF287" s="80"/>
      <c r="AG287" s="80"/>
      <c r="AH287" s="80"/>
      <c r="AI287" s="80"/>
      <c r="AJ287" s="80"/>
      <c r="AK287" s="80"/>
      <c r="AL287" s="80"/>
      <c r="AM287" s="80"/>
      <c r="AN287" s="80"/>
      <c r="AO287" s="80"/>
      <c r="AP287" s="80"/>
    </row>
    <row r="288" spans="1:42" x14ac:dyDescent="0.2">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c r="AB288" s="80"/>
      <c r="AC288" s="80"/>
      <c r="AD288" s="80"/>
      <c r="AE288" s="80"/>
      <c r="AF288" s="80"/>
      <c r="AG288" s="80"/>
      <c r="AH288" s="80"/>
      <c r="AI288" s="80"/>
      <c r="AJ288" s="80"/>
      <c r="AK288" s="80"/>
      <c r="AL288" s="80"/>
      <c r="AM288" s="80"/>
      <c r="AN288" s="80"/>
      <c r="AO288" s="80"/>
      <c r="AP288" s="80"/>
    </row>
    <row r="289" spans="1:42" x14ac:dyDescent="0.2">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c r="AB289" s="80"/>
      <c r="AC289" s="80"/>
      <c r="AD289" s="80"/>
      <c r="AE289" s="80"/>
      <c r="AF289" s="80"/>
      <c r="AG289" s="80"/>
      <c r="AH289" s="80"/>
      <c r="AI289" s="80"/>
      <c r="AJ289" s="80"/>
      <c r="AK289" s="80"/>
      <c r="AL289" s="80"/>
      <c r="AM289" s="80"/>
      <c r="AN289" s="80"/>
      <c r="AO289" s="80"/>
      <c r="AP289" s="80"/>
    </row>
    <row r="290" spans="1:42" x14ac:dyDescent="0.2">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c r="AB290" s="80"/>
      <c r="AC290" s="80"/>
      <c r="AD290" s="80"/>
      <c r="AE290" s="80"/>
      <c r="AF290" s="80"/>
      <c r="AG290" s="80"/>
      <c r="AH290" s="80"/>
      <c r="AI290" s="80"/>
      <c r="AJ290" s="80"/>
      <c r="AK290" s="80"/>
      <c r="AL290" s="80"/>
      <c r="AM290" s="80"/>
      <c r="AN290" s="80"/>
      <c r="AO290" s="80"/>
      <c r="AP290" s="80"/>
    </row>
    <row r="291" spans="1:42" x14ac:dyDescent="0.2">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c r="AB291" s="80"/>
      <c r="AC291" s="80"/>
      <c r="AD291" s="80"/>
      <c r="AE291" s="80"/>
      <c r="AF291" s="80"/>
      <c r="AG291" s="80"/>
      <c r="AH291" s="80"/>
      <c r="AI291" s="80"/>
      <c r="AJ291" s="80"/>
      <c r="AK291" s="80"/>
      <c r="AL291" s="80"/>
      <c r="AM291" s="80"/>
      <c r="AN291" s="80"/>
      <c r="AO291" s="80"/>
      <c r="AP291" s="80"/>
    </row>
    <row r="292" spans="1:42" x14ac:dyDescent="0.2">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c r="AB292" s="80"/>
      <c r="AC292" s="80"/>
      <c r="AD292" s="80"/>
      <c r="AE292" s="80"/>
      <c r="AF292" s="80"/>
      <c r="AG292" s="80"/>
      <c r="AH292" s="80"/>
      <c r="AI292" s="80"/>
      <c r="AJ292" s="80"/>
      <c r="AK292" s="80"/>
      <c r="AL292" s="80"/>
      <c r="AM292" s="80"/>
      <c r="AN292" s="80"/>
      <c r="AO292" s="80"/>
      <c r="AP292" s="80"/>
    </row>
    <row r="293" spans="1:42" x14ac:dyDescent="0.2">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c r="AB293" s="80"/>
      <c r="AC293" s="80"/>
      <c r="AD293" s="80"/>
      <c r="AE293" s="80"/>
      <c r="AF293" s="80"/>
      <c r="AG293" s="80"/>
      <c r="AH293" s="80"/>
      <c r="AI293" s="80"/>
      <c r="AJ293" s="80"/>
      <c r="AK293" s="80"/>
      <c r="AL293" s="80"/>
      <c r="AM293" s="80"/>
      <c r="AN293" s="80"/>
      <c r="AO293" s="80"/>
      <c r="AP293" s="80"/>
    </row>
    <row r="294" spans="1:42" x14ac:dyDescent="0.2">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c r="AB294" s="80"/>
      <c r="AC294" s="80"/>
      <c r="AD294" s="80"/>
      <c r="AE294" s="80"/>
      <c r="AF294" s="80"/>
      <c r="AG294" s="80"/>
      <c r="AH294" s="80"/>
      <c r="AI294" s="80"/>
      <c r="AJ294" s="80"/>
      <c r="AK294" s="80"/>
      <c r="AL294" s="80"/>
      <c r="AM294" s="80"/>
      <c r="AN294" s="80"/>
      <c r="AO294" s="80"/>
      <c r="AP294" s="80"/>
    </row>
    <row r="295" spans="1:42" x14ac:dyDescent="0.2">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c r="AB295" s="80"/>
      <c r="AC295" s="80"/>
      <c r="AD295" s="80"/>
      <c r="AE295" s="80"/>
      <c r="AF295" s="80"/>
      <c r="AG295" s="80"/>
      <c r="AH295" s="80"/>
      <c r="AI295" s="80"/>
      <c r="AJ295" s="80"/>
      <c r="AK295" s="80"/>
      <c r="AL295" s="80"/>
      <c r="AM295" s="80"/>
      <c r="AN295" s="80"/>
      <c r="AO295" s="80"/>
      <c r="AP295" s="80"/>
    </row>
    <row r="296" spans="1:42" x14ac:dyDescent="0.2">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c r="AB296" s="80"/>
      <c r="AC296" s="80"/>
      <c r="AD296" s="80"/>
      <c r="AE296" s="80"/>
      <c r="AF296" s="80"/>
      <c r="AG296" s="80"/>
      <c r="AH296" s="80"/>
      <c r="AI296" s="80"/>
      <c r="AJ296" s="80"/>
      <c r="AK296" s="80"/>
      <c r="AL296" s="80"/>
      <c r="AM296" s="80"/>
      <c r="AN296" s="80"/>
      <c r="AO296" s="80"/>
      <c r="AP296" s="80"/>
    </row>
    <row r="297" spans="1:42" x14ac:dyDescent="0.2">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c r="AB297" s="80"/>
      <c r="AC297" s="80"/>
      <c r="AD297" s="80"/>
      <c r="AE297" s="80"/>
      <c r="AF297" s="80"/>
      <c r="AG297" s="80"/>
      <c r="AH297" s="80"/>
      <c r="AI297" s="80"/>
      <c r="AJ297" s="80"/>
      <c r="AK297" s="80"/>
      <c r="AL297" s="80"/>
      <c r="AM297" s="80"/>
      <c r="AN297" s="80"/>
      <c r="AO297" s="80"/>
      <c r="AP297" s="80"/>
    </row>
    <row r="298" spans="1:42" x14ac:dyDescent="0.2">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c r="AB298" s="80"/>
      <c r="AC298" s="80"/>
      <c r="AD298" s="80"/>
      <c r="AE298" s="80"/>
      <c r="AF298" s="80"/>
      <c r="AG298" s="80"/>
      <c r="AH298" s="80"/>
      <c r="AI298" s="80"/>
      <c r="AJ298" s="80"/>
      <c r="AK298" s="80"/>
      <c r="AL298" s="80"/>
      <c r="AM298" s="80"/>
      <c r="AN298" s="80"/>
      <c r="AO298" s="80"/>
      <c r="AP298" s="80"/>
    </row>
    <row r="299" spans="1:42" x14ac:dyDescent="0.2">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c r="AB299" s="80"/>
      <c r="AC299" s="80"/>
      <c r="AD299" s="80"/>
      <c r="AE299" s="80"/>
      <c r="AF299" s="80"/>
      <c r="AG299" s="80"/>
      <c r="AH299" s="80"/>
      <c r="AI299" s="80"/>
      <c r="AJ299" s="80"/>
      <c r="AK299" s="80"/>
      <c r="AL299" s="80"/>
      <c r="AM299" s="80"/>
      <c r="AN299" s="80"/>
      <c r="AO299" s="80"/>
      <c r="AP299" s="80"/>
    </row>
    <row r="300" spans="1:42" x14ac:dyDescent="0.2">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c r="AI300" s="80"/>
      <c r="AJ300" s="80"/>
      <c r="AK300" s="80"/>
      <c r="AL300" s="80"/>
      <c r="AM300" s="80"/>
      <c r="AN300" s="80"/>
      <c r="AO300" s="80"/>
      <c r="AP300" s="80"/>
    </row>
    <row r="301" spans="1:42" x14ac:dyDescent="0.2">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c r="AI301" s="80"/>
      <c r="AJ301" s="80"/>
      <c r="AK301" s="80"/>
      <c r="AL301" s="80"/>
      <c r="AM301" s="80"/>
      <c r="AN301" s="80"/>
      <c r="AO301" s="80"/>
      <c r="AP301" s="80"/>
    </row>
    <row r="302" spans="1:42" x14ac:dyDescent="0.2">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c r="AB302" s="80"/>
      <c r="AC302" s="80"/>
      <c r="AD302" s="80"/>
      <c r="AE302" s="80"/>
      <c r="AF302" s="80"/>
      <c r="AG302" s="80"/>
      <c r="AH302" s="80"/>
      <c r="AI302" s="80"/>
      <c r="AJ302" s="80"/>
      <c r="AK302" s="80"/>
      <c r="AL302" s="80"/>
      <c r="AM302" s="80"/>
      <c r="AN302" s="80"/>
      <c r="AO302" s="80"/>
      <c r="AP302" s="80"/>
    </row>
    <row r="303" spans="1:42" x14ac:dyDescent="0.2">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c r="AB303" s="80"/>
      <c r="AC303" s="80"/>
      <c r="AD303" s="80"/>
      <c r="AE303" s="80"/>
      <c r="AF303" s="80"/>
      <c r="AG303" s="80"/>
      <c r="AH303" s="80"/>
      <c r="AI303" s="80"/>
      <c r="AJ303" s="80"/>
      <c r="AK303" s="80"/>
      <c r="AL303" s="80"/>
      <c r="AM303" s="80"/>
      <c r="AN303" s="80"/>
      <c r="AO303" s="80"/>
      <c r="AP303" s="80"/>
    </row>
    <row r="304" spans="1:42" x14ac:dyDescent="0.2">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row>
    <row r="305" spans="1:42" x14ac:dyDescent="0.2">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c r="AB305" s="80"/>
      <c r="AC305" s="80"/>
      <c r="AD305" s="80"/>
      <c r="AE305" s="80"/>
      <c r="AF305" s="80"/>
      <c r="AG305" s="80"/>
      <c r="AH305" s="80"/>
      <c r="AI305" s="80"/>
      <c r="AJ305" s="80"/>
      <c r="AK305" s="80"/>
      <c r="AL305" s="80"/>
      <c r="AM305" s="80"/>
      <c r="AN305" s="80"/>
      <c r="AO305" s="80"/>
      <c r="AP305" s="80"/>
    </row>
    <row r="306" spans="1:42" x14ac:dyDescent="0.2">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c r="AB306" s="80"/>
      <c r="AC306" s="80"/>
      <c r="AD306" s="80"/>
      <c r="AE306" s="80"/>
      <c r="AF306" s="80"/>
      <c r="AG306" s="80"/>
      <c r="AH306" s="80"/>
      <c r="AI306" s="80"/>
      <c r="AJ306" s="80"/>
      <c r="AK306" s="80"/>
      <c r="AL306" s="80"/>
      <c r="AM306" s="80"/>
      <c r="AN306" s="80"/>
      <c r="AO306" s="80"/>
      <c r="AP306" s="80"/>
    </row>
    <row r="307" spans="1:42" x14ac:dyDescent="0.2">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c r="AB307" s="80"/>
      <c r="AC307" s="80"/>
      <c r="AD307" s="80"/>
      <c r="AE307" s="80"/>
      <c r="AF307" s="80"/>
      <c r="AG307" s="80"/>
      <c r="AH307" s="80"/>
      <c r="AI307" s="80"/>
      <c r="AJ307" s="80"/>
      <c r="AK307" s="80"/>
      <c r="AL307" s="80"/>
      <c r="AM307" s="80"/>
      <c r="AN307" s="80"/>
      <c r="AO307" s="80"/>
      <c r="AP307" s="80"/>
    </row>
    <row r="308" spans="1:42" x14ac:dyDescent="0.2">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c r="AE308" s="80"/>
      <c r="AF308" s="80"/>
      <c r="AG308" s="80"/>
      <c r="AH308" s="80"/>
      <c r="AI308" s="80"/>
      <c r="AJ308" s="80"/>
      <c r="AK308" s="80"/>
      <c r="AL308" s="80"/>
      <c r="AM308" s="80"/>
      <c r="AN308" s="80"/>
      <c r="AO308" s="80"/>
      <c r="AP308" s="80"/>
    </row>
    <row r="309" spans="1:42" x14ac:dyDescent="0.2">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c r="AI309" s="80"/>
      <c r="AJ309" s="80"/>
      <c r="AK309" s="80"/>
      <c r="AL309" s="80"/>
      <c r="AM309" s="80"/>
      <c r="AN309" s="80"/>
      <c r="AO309" s="80"/>
      <c r="AP309" s="80"/>
    </row>
    <row r="310" spans="1:42" x14ac:dyDescent="0.2">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c r="AI310" s="80"/>
      <c r="AJ310" s="80"/>
      <c r="AK310" s="80"/>
      <c r="AL310" s="80"/>
      <c r="AM310" s="80"/>
      <c r="AN310" s="80"/>
      <c r="AO310" s="80"/>
      <c r="AP310" s="80"/>
    </row>
    <row r="311" spans="1:42" x14ac:dyDescent="0.2">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80"/>
      <c r="AJ311" s="80"/>
      <c r="AK311" s="80"/>
      <c r="AL311" s="80"/>
      <c r="AM311" s="80"/>
      <c r="AN311" s="80"/>
      <c r="AO311" s="80"/>
      <c r="AP311" s="80"/>
    </row>
    <row r="312" spans="1:42" x14ac:dyDescent="0.2">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80"/>
      <c r="AJ312" s="80"/>
      <c r="AK312" s="80"/>
      <c r="AL312" s="80"/>
      <c r="AM312" s="80"/>
      <c r="AN312" s="80"/>
      <c r="AO312" s="80"/>
      <c r="AP312" s="80"/>
    </row>
    <row r="313" spans="1:42" x14ac:dyDescent="0.2">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c r="AB313" s="80"/>
      <c r="AC313" s="80"/>
      <c r="AD313" s="80"/>
      <c r="AE313" s="80"/>
      <c r="AF313" s="80"/>
      <c r="AG313" s="80"/>
      <c r="AH313" s="80"/>
      <c r="AI313" s="80"/>
      <c r="AJ313" s="80"/>
      <c r="AK313" s="80"/>
      <c r="AL313" s="80"/>
      <c r="AM313" s="80"/>
      <c r="AN313" s="80"/>
      <c r="AO313" s="80"/>
      <c r="AP313" s="80"/>
    </row>
    <row r="314" spans="1:42" x14ac:dyDescent="0.2">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c r="AB314" s="80"/>
      <c r="AC314" s="80"/>
      <c r="AD314" s="80"/>
      <c r="AE314" s="80"/>
      <c r="AF314" s="80"/>
      <c r="AG314" s="80"/>
      <c r="AH314" s="80"/>
      <c r="AI314" s="80"/>
      <c r="AJ314" s="80"/>
      <c r="AK314" s="80"/>
      <c r="AL314" s="80"/>
      <c r="AM314" s="80"/>
      <c r="AN314" s="80"/>
      <c r="AO314" s="80"/>
      <c r="AP314" s="80"/>
    </row>
    <row r="315" spans="1:42" x14ac:dyDescent="0.2">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c r="AB315" s="80"/>
      <c r="AC315" s="80"/>
      <c r="AD315" s="80"/>
      <c r="AE315" s="80"/>
      <c r="AF315" s="80"/>
      <c r="AG315" s="80"/>
      <c r="AH315" s="80"/>
      <c r="AI315" s="80"/>
      <c r="AJ315" s="80"/>
      <c r="AK315" s="80"/>
      <c r="AL315" s="80"/>
      <c r="AM315" s="80"/>
      <c r="AN315" s="80"/>
      <c r="AO315" s="80"/>
      <c r="AP315" s="80"/>
    </row>
    <row r="316" spans="1:42" x14ac:dyDescent="0.2">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c r="AB316" s="80"/>
      <c r="AC316" s="80"/>
      <c r="AD316" s="80"/>
      <c r="AE316" s="80"/>
      <c r="AF316" s="80"/>
      <c r="AG316" s="80"/>
      <c r="AH316" s="80"/>
      <c r="AI316" s="80"/>
      <c r="AJ316" s="80"/>
      <c r="AK316" s="80"/>
      <c r="AL316" s="80"/>
      <c r="AM316" s="80"/>
      <c r="AN316" s="80"/>
      <c r="AO316" s="80"/>
      <c r="AP316" s="80"/>
    </row>
    <row r="317" spans="1:42" x14ac:dyDescent="0.2">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c r="AB317" s="80"/>
      <c r="AC317" s="80"/>
      <c r="AD317" s="80"/>
      <c r="AE317" s="80"/>
      <c r="AF317" s="80"/>
      <c r="AG317" s="80"/>
      <c r="AH317" s="80"/>
      <c r="AI317" s="80"/>
      <c r="AJ317" s="80"/>
      <c r="AK317" s="80"/>
      <c r="AL317" s="80"/>
      <c r="AM317" s="80"/>
      <c r="AN317" s="80"/>
      <c r="AO317" s="80"/>
      <c r="AP317" s="80"/>
    </row>
    <row r="318" spans="1:42" x14ac:dyDescent="0.2">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c r="AB318" s="80"/>
      <c r="AC318" s="80"/>
      <c r="AD318" s="80"/>
      <c r="AE318" s="80"/>
      <c r="AF318" s="80"/>
      <c r="AG318" s="80"/>
      <c r="AH318" s="80"/>
      <c r="AI318" s="80"/>
      <c r="AJ318" s="80"/>
      <c r="AK318" s="80"/>
      <c r="AL318" s="80"/>
      <c r="AM318" s="80"/>
      <c r="AN318" s="80"/>
      <c r="AO318" s="80"/>
      <c r="AP318" s="80"/>
    </row>
    <row r="319" spans="1:42" x14ac:dyDescent="0.2">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c r="AB319" s="80"/>
      <c r="AC319" s="80"/>
      <c r="AD319" s="80"/>
      <c r="AE319" s="80"/>
      <c r="AF319" s="80"/>
      <c r="AG319" s="80"/>
      <c r="AH319" s="80"/>
      <c r="AI319" s="80"/>
      <c r="AJ319" s="80"/>
      <c r="AK319" s="80"/>
      <c r="AL319" s="80"/>
      <c r="AM319" s="80"/>
      <c r="AN319" s="80"/>
      <c r="AO319" s="80"/>
      <c r="AP319" s="80"/>
    </row>
    <row r="320" spans="1:42" x14ac:dyDescent="0.2">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c r="AB320" s="80"/>
      <c r="AC320" s="80"/>
      <c r="AD320" s="80"/>
      <c r="AE320" s="80"/>
      <c r="AF320" s="80"/>
      <c r="AG320" s="80"/>
      <c r="AH320" s="80"/>
      <c r="AI320" s="80"/>
      <c r="AJ320" s="80"/>
      <c r="AK320" s="80"/>
      <c r="AL320" s="80"/>
      <c r="AM320" s="80"/>
      <c r="AN320" s="80"/>
      <c r="AO320" s="80"/>
      <c r="AP320" s="80"/>
    </row>
    <row r="321" spans="1:42" x14ac:dyDescent="0.2">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c r="AB321" s="80"/>
      <c r="AC321" s="80"/>
      <c r="AD321" s="80"/>
      <c r="AE321" s="80"/>
      <c r="AF321" s="80"/>
      <c r="AG321" s="80"/>
      <c r="AH321" s="80"/>
      <c r="AI321" s="80"/>
      <c r="AJ321" s="80"/>
      <c r="AK321" s="80"/>
      <c r="AL321" s="80"/>
      <c r="AM321" s="80"/>
      <c r="AN321" s="80"/>
      <c r="AO321" s="80"/>
      <c r="AP321" s="80"/>
    </row>
    <row r="322" spans="1:42" x14ac:dyDescent="0.2">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0"/>
      <c r="AI322" s="80"/>
      <c r="AJ322" s="80"/>
      <c r="AK322" s="80"/>
      <c r="AL322" s="80"/>
      <c r="AM322" s="80"/>
      <c r="AN322" s="80"/>
      <c r="AO322" s="80"/>
      <c r="AP322" s="80"/>
    </row>
    <row r="323" spans="1:42" x14ac:dyDescent="0.2">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c r="AI323" s="80"/>
      <c r="AJ323" s="80"/>
      <c r="AK323" s="80"/>
      <c r="AL323" s="80"/>
      <c r="AM323" s="80"/>
      <c r="AN323" s="80"/>
      <c r="AO323" s="80"/>
      <c r="AP323" s="80"/>
    </row>
    <row r="324" spans="1:42" x14ac:dyDescent="0.2">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c r="AI324" s="80"/>
      <c r="AJ324" s="80"/>
      <c r="AK324" s="80"/>
      <c r="AL324" s="80"/>
      <c r="AM324" s="80"/>
      <c r="AN324" s="80"/>
      <c r="AO324" s="80"/>
      <c r="AP324" s="80"/>
    </row>
    <row r="325" spans="1:42" x14ac:dyDescent="0.2">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c r="AB325" s="80"/>
      <c r="AC325" s="80"/>
      <c r="AD325" s="80"/>
      <c r="AE325" s="80"/>
      <c r="AF325" s="80"/>
      <c r="AG325" s="80"/>
      <c r="AH325" s="80"/>
      <c r="AI325" s="80"/>
      <c r="AJ325" s="80"/>
      <c r="AK325" s="80"/>
      <c r="AL325" s="80"/>
      <c r="AM325" s="80"/>
      <c r="AN325" s="80"/>
      <c r="AO325" s="80"/>
      <c r="AP325" s="80"/>
    </row>
    <row r="326" spans="1:42" x14ac:dyDescent="0.2">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80"/>
      <c r="AJ326" s="80"/>
      <c r="AK326" s="80"/>
      <c r="AL326" s="80"/>
      <c r="AM326" s="80"/>
      <c r="AN326" s="80"/>
      <c r="AO326" s="80"/>
      <c r="AP326" s="80"/>
    </row>
    <row r="327" spans="1:42" x14ac:dyDescent="0.2">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80"/>
      <c r="AJ327" s="80"/>
      <c r="AK327" s="80"/>
      <c r="AL327" s="80"/>
      <c r="AM327" s="80"/>
      <c r="AN327" s="80"/>
      <c r="AO327" s="80"/>
      <c r="AP327" s="80"/>
    </row>
    <row r="328" spans="1:42" x14ac:dyDescent="0.2">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c r="AB328" s="80"/>
      <c r="AC328" s="80"/>
      <c r="AD328" s="80"/>
      <c r="AE328" s="80"/>
      <c r="AF328" s="80"/>
      <c r="AG328" s="80"/>
      <c r="AH328" s="80"/>
      <c r="AI328" s="80"/>
      <c r="AJ328" s="80"/>
      <c r="AK328" s="80"/>
      <c r="AL328" s="80"/>
      <c r="AM328" s="80"/>
      <c r="AN328" s="80"/>
      <c r="AO328" s="80"/>
      <c r="AP328" s="80"/>
    </row>
    <row r="329" spans="1:42" x14ac:dyDescent="0.2">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c r="AB329" s="80"/>
      <c r="AC329" s="80"/>
      <c r="AD329" s="80"/>
      <c r="AE329" s="80"/>
      <c r="AF329" s="80"/>
      <c r="AG329" s="80"/>
      <c r="AH329" s="80"/>
      <c r="AI329" s="80"/>
      <c r="AJ329" s="80"/>
      <c r="AK329" s="80"/>
      <c r="AL329" s="80"/>
      <c r="AM329" s="80"/>
      <c r="AN329" s="80"/>
      <c r="AO329" s="80"/>
      <c r="AP329" s="80"/>
    </row>
    <row r="330" spans="1:42" x14ac:dyDescent="0.2">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c r="AB330" s="80"/>
      <c r="AC330" s="80"/>
      <c r="AD330" s="80"/>
      <c r="AE330" s="80"/>
      <c r="AF330" s="80"/>
      <c r="AG330" s="80"/>
      <c r="AH330" s="80"/>
      <c r="AI330" s="80"/>
      <c r="AJ330" s="80"/>
      <c r="AK330" s="80"/>
      <c r="AL330" s="80"/>
      <c r="AM330" s="80"/>
      <c r="AN330" s="80"/>
      <c r="AO330" s="80"/>
      <c r="AP330" s="80"/>
    </row>
    <row r="331" spans="1:42" x14ac:dyDescent="0.2">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c r="AB331" s="80"/>
      <c r="AC331" s="80"/>
      <c r="AD331" s="80"/>
      <c r="AE331" s="80"/>
      <c r="AF331" s="80"/>
      <c r="AG331" s="80"/>
      <c r="AH331" s="80"/>
      <c r="AI331" s="80"/>
      <c r="AJ331" s="80"/>
      <c r="AK331" s="80"/>
      <c r="AL331" s="80"/>
      <c r="AM331" s="80"/>
      <c r="AN331" s="80"/>
      <c r="AO331" s="80"/>
      <c r="AP331" s="80"/>
    </row>
    <row r="332" spans="1:42" x14ac:dyDescent="0.2">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c r="AB332" s="80"/>
      <c r="AC332" s="80"/>
      <c r="AD332" s="80"/>
      <c r="AE332" s="80"/>
      <c r="AF332" s="80"/>
      <c r="AG332" s="80"/>
      <c r="AH332" s="80"/>
      <c r="AI332" s="80"/>
      <c r="AJ332" s="80"/>
      <c r="AK332" s="80"/>
      <c r="AL332" s="80"/>
      <c r="AM332" s="80"/>
      <c r="AN332" s="80"/>
      <c r="AO332" s="80"/>
      <c r="AP332" s="80"/>
    </row>
    <row r="333" spans="1:42" x14ac:dyDescent="0.2">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0"/>
      <c r="AI333" s="80"/>
      <c r="AJ333" s="80"/>
      <c r="AK333" s="80"/>
      <c r="AL333" s="80"/>
      <c r="AM333" s="80"/>
      <c r="AN333" s="80"/>
      <c r="AO333" s="80"/>
      <c r="AP333" s="80"/>
    </row>
    <row r="334" spans="1:42" x14ac:dyDescent="0.2">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c r="AB334" s="80"/>
      <c r="AC334" s="80"/>
      <c r="AD334" s="80"/>
      <c r="AE334" s="80"/>
      <c r="AF334" s="80"/>
      <c r="AG334" s="80"/>
      <c r="AH334" s="80"/>
      <c r="AI334" s="80"/>
      <c r="AJ334" s="80"/>
      <c r="AK334" s="80"/>
      <c r="AL334" s="80"/>
      <c r="AM334" s="80"/>
      <c r="AN334" s="80"/>
      <c r="AO334" s="80"/>
      <c r="AP334" s="80"/>
    </row>
    <row r="335" spans="1:42" x14ac:dyDescent="0.2">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c r="AB335" s="80"/>
      <c r="AC335" s="80"/>
      <c r="AD335" s="80"/>
      <c r="AE335" s="80"/>
      <c r="AF335" s="80"/>
      <c r="AG335" s="80"/>
      <c r="AH335" s="80"/>
      <c r="AI335" s="80"/>
      <c r="AJ335" s="80"/>
      <c r="AK335" s="80"/>
      <c r="AL335" s="80"/>
      <c r="AM335" s="80"/>
      <c r="AN335" s="80"/>
      <c r="AO335" s="80"/>
      <c r="AP335" s="80"/>
    </row>
    <row r="336" spans="1:42" x14ac:dyDescent="0.2">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c r="AB336" s="80"/>
      <c r="AC336" s="80"/>
      <c r="AD336" s="80"/>
      <c r="AE336" s="80"/>
      <c r="AF336" s="80"/>
      <c r="AG336" s="80"/>
      <c r="AH336" s="80"/>
      <c r="AI336" s="80"/>
      <c r="AJ336" s="80"/>
      <c r="AK336" s="80"/>
      <c r="AL336" s="80"/>
      <c r="AM336" s="80"/>
      <c r="AN336" s="80"/>
      <c r="AO336" s="80"/>
      <c r="AP336" s="80"/>
    </row>
    <row r="337" spans="1:42" x14ac:dyDescent="0.2">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c r="AB337" s="80"/>
      <c r="AC337" s="80"/>
      <c r="AD337" s="80"/>
      <c r="AE337" s="80"/>
      <c r="AF337" s="80"/>
      <c r="AG337" s="80"/>
      <c r="AH337" s="80"/>
      <c r="AI337" s="80"/>
      <c r="AJ337" s="80"/>
      <c r="AK337" s="80"/>
      <c r="AL337" s="80"/>
      <c r="AM337" s="80"/>
      <c r="AN337" s="80"/>
      <c r="AO337" s="80"/>
      <c r="AP337" s="80"/>
    </row>
    <row r="338" spans="1:42" x14ac:dyDescent="0.2">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c r="AB338" s="80"/>
      <c r="AC338" s="80"/>
      <c r="AD338" s="80"/>
      <c r="AE338" s="80"/>
      <c r="AF338" s="80"/>
      <c r="AG338" s="80"/>
      <c r="AH338" s="80"/>
      <c r="AI338" s="80"/>
      <c r="AJ338" s="80"/>
      <c r="AK338" s="80"/>
      <c r="AL338" s="80"/>
      <c r="AM338" s="80"/>
      <c r="AN338" s="80"/>
      <c r="AO338" s="80"/>
      <c r="AP338" s="80"/>
    </row>
    <row r="339" spans="1:42" x14ac:dyDescent="0.2">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c r="AB339" s="80"/>
      <c r="AC339" s="80"/>
      <c r="AD339" s="80"/>
      <c r="AE339" s="80"/>
      <c r="AF339" s="80"/>
      <c r="AG339" s="80"/>
      <c r="AH339" s="80"/>
      <c r="AI339" s="80"/>
      <c r="AJ339" s="80"/>
      <c r="AK339" s="80"/>
      <c r="AL339" s="80"/>
      <c r="AM339" s="80"/>
      <c r="AN339" s="80"/>
      <c r="AO339" s="80"/>
      <c r="AP339" s="80"/>
    </row>
    <row r="340" spans="1:42" x14ac:dyDescent="0.2">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c r="AB340" s="80"/>
      <c r="AC340" s="80"/>
      <c r="AD340" s="80"/>
      <c r="AE340" s="80"/>
      <c r="AF340" s="80"/>
      <c r="AG340" s="80"/>
      <c r="AH340" s="80"/>
      <c r="AI340" s="80"/>
      <c r="AJ340" s="80"/>
      <c r="AK340" s="80"/>
      <c r="AL340" s="80"/>
      <c r="AM340" s="80"/>
      <c r="AN340" s="80"/>
      <c r="AO340" s="80"/>
      <c r="AP340" s="80"/>
    </row>
    <row r="341" spans="1:42" x14ac:dyDescent="0.2">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c r="AB341" s="80"/>
      <c r="AC341" s="80"/>
      <c r="AD341" s="80"/>
      <c r="AE341" s="80"/>
      <c r="AF341" s="80"/>
      <c r="AG341" s="80"/>
      <c r="AH341" s="80"/>
      <c r="AI341" s="80"/>
      <c r="AJ341" s="80"/>
      <c r="AK341" s="80"/>
      <c r="AL341" s="80"/>
      <c r="AM341" s="80"/>
      <c r="AN341" s="80"/>
      <c r="AO341" s="80"/>
      <c r="AP341" s="80"/>
    </row>
    <row r="342" spans="1:42" x14ac:dyDescent="0.2">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c r="AB342" s="80"/>
      <c r="AC342" s="80"/>
      <c r="AD342" s="80"/>
      <c r="AE342" s="80"/>
      <c r="AF342" s="80"/>
      <c r="AG342" s="80"/>
      <c r="AH342" s="80"/>
      <c r="AI342" s="80"/>
      <c r="AJ342" s="80"/>
      <c r="AK342" s="80"/>
      <c r="AL342" s="80"/>
      <c r="AM342" s="80"/>
      <c r="AN342" s="80"/>
      <c r="AO342" s="80"/>
      <c r="AP342" s="80"/>
    </row>
    <row r="343" spans="1:42" x14ac:dyDescent="0.2">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c r="AB343" s="80"/>
      <c r="AC343" s="80"/>
      <c r="AD343" s="80"/>
      <c r="AE343" s="80"/>
      <c r="AF343" s="80"/>
      <c r="AG343" s="80"/>
      <c r="AH343" s="80"/>
      <c r="AI343" s="80"/>
      <c r="AJ343" s="80"/>
      <c r="AK343" s="80"/>
      <c r="AL343" s="80"/>
      <c r="AM343" s="80"/>
      <c r="AN343" s="80"/>
      <c r="AO343" s="80"/>
      <c r="AP343" s="80"/>
    </row>
    <row r="344" spans="1:42" x14ac:dyDescent="0.2">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c r="AB344" s="80"/>
      <c r="AC344" s="80"/>
      <c r="AD344" s="80"/>
      <c r="AE344" s="80"/>
      <c r="AF344" s="80"/>
      <c r="AG344" s="80"/>
      <c r="AH344" s="80"/>
      <c r="AI344" s="80"/>
      <c r="AJ344" s="80"/>
      <c r="AK344" s="80"/>
      <c r="AL344" s="80"/>
      <c r="AM344" s="80"/>
      <c r="AN344" s="80"/>
      <c r="AO344" s="80"/>
      <c r="AP344" s="80"/>
    </row>
    <row r="345" spans="1:42" x14ac:dyDescent="0.2">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c r="AB345" s="80"/>
      <c r="AC345" s="80"/>
      <c r="AD345" s="80"/>
      <c r="AE345" s="80"/>
      <c r="AF345" s="80"/>
      <c r="AG345" s="80"/>
      <c r="AH345" s="80"/>
      <c r="AI345" s="80"/>
      <c r="AJ345" s="80"/>
      <c r="AK345" s="80"/>
      <c r="AL345" s="80"/>
      <c r="AM345" s="80"/>
      <c r="AN345" s="80"/>
      <c r="AO345" s="80"/>
      <c r="AP345" s="80"/>
    </row>
    <row r="346" spans="1:42" x14ac:dyDescent="0.2">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c r="AB346" s="80"/>
      <c r="AC346" s="80"/>
      <c r="AD346" s="80"/>
      <c r="AE346" s="80"/>
      <c r="AF346" s="80"/>
      <c r="AG346" s="80"/>
      <c r="AH346" s="80"/>
      <c r="AI346" s="80"/>
      <c r="AJ346" s="80"/>
      <c r="AK346" s="80"/>
      <c r="AL346" s="80"/>
      <c r="AM346" s="80"/>
      <c r="AN346" s="80"/>
      <c r="AO346" s="80"/>
      <c r="AP346" s="80"/>
    </row>
    <row r="347" spans="1:42" x14ac:dyDescent="0.2">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c r="AB347" s="80"/>
      <c r="AC347" s="80"/>
      <c r="AD347" s="80"/>
      <c r="AE347" s="80"/>
      <c r="AF347" s="80"/>
      <c r="AG347" s="80"/>
      <c r="AH347" s="80"/>
      <c r="AI347" s="80"/>
      <c r="AJ347" s="80"/>
      <c r="AK347" s="80"/>
      <c r="AL347" s="80"/>
      <c r="AM347" s="80"/>
      <c r="AN347" s="80"/>
      <c r="AO347" s="80"/>
      <c r="AP347" s="80"/>
    </row>
    <row r="348" spans="1:42" x14ac:dyDescent="0.2">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c r="AB348" s="80"/>
      <c r="AC348" s="80"/>
      <c r="AD348" s="80"/>
      <c r="AE348" s="80"/>
      <c r="AF348" s="80"/>
      <c r="AG348" s="80"/>
      <c r="AH348" s="80"/>
      <c r="AI348" s="80"/>
      <c r="AJ348" s="80"/>
      <c r="AK348" s="80"/>
      <c r="AL348" s="80"/>
      <c r="AM348" s="80"/>
      <c r="AN348" s="80"/>
      <c r="AO348" s="80"/>
      <c r="AP348" s="80"/>
    </row>
    <row r="349" spans="1:42" x14ac:dyDescent="0.2">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c r="AB349" s="80"/>
      <c r="AC349" s="80"/>
      <c r="AD349" s="80"/>
      <c r="AE349" s="80"/>
      <c r="AF349" s="80"/>
      <c r="AG349" s="80"/>
      <c r="AH349" s="80"/>
      <c r="AI349" s="80"/>
      <c r="AJ349" s="80"/>
      <c r="AK349" s="80"/>
      <c r="AL349" s="80"/>
      <c r="AM349" s="80"/>
      <c r="AN349" s="80"/>
      <c r="AO349" s="80"/>
      <c r="AP349" s="80"/>
    </row>
    <row r="350" spans="1:42" x14ac:dyDescent="0.2">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c r="AB350" s="80"/>
      <c r="AC350" s="80"/>
      <c r="AD350" s="80"/>
      <c r="AE350" s="80"/>
      <c r="AF350" s="80"/>
      <c r="AG350" s="80"/>
      <c r="AH350" s="80"/>
      <c r="AI350" s="80"/>
      <c r="AJ350" s="80"/>
      <c r="AK350" s="80"/>
      <c r="AL350" s="80"/>
      <c r="AM350" s="80"/>
      <c r="AN350" s="80"/>
      <c r="AO350" s="80"/>
      <c r="AP350" s="80"/>
    </row>
    <row r="351" spans="1:42" x14ac:dyDescent="0.2">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c r="AB351" s="80"/>
      <c r="AC351" s="80"/>
      <c r="AD351" s="80"/>
      <c r="AE351" s="80"/>
      <c r="AF351" s="80"/>
      <c r="AG351" s="80"/>
      <c r="AH351" s="80"/>
      <c r="AI351" s="80"/>
      <c r="AJ351" s="80"/>
      <c r="AK351" s="80"/>
      <c r="AL351" s="80"/>
      <c r="AM351" s="80"/>
      <c r="AN351" s="80"/>
      <c r="AO351" s="80"/>
      <c r="AP351" s="80"/>
    </row>
    <row r="352" spans="1:42" x14ac:dyDescent="0.2">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c r="AB352" s="80"/>
      <c r="AC352" s="80"/>
      <c r="AD352" s="80"/>
      <c r="AE352" s="80"/>
      <c r="AF352" s="80"/>
      <c r="AG352" s="80"/>
      <c r="AH352" s="80"/>
      <c r="AI352" s="80"/>
      <c r="AJ352" s="80"/>
      <c r="AK352" s="80"/>
      <c r="AL352" s="80"/>
      <c r="AM352" s="80"/>
      <c r="AN352" s="80"/>
      <c r="AO352" s="80"/>
      <c r="AP352" s="80"/>
    </row>
    <row r="353" spans="1:42" x14ac:dyDescent="0.2">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c r="AB353" s="80"/>
      <c r="AC353" s="80"/>
      <c r="AD353" s="80"/>
      <c r="AE353" s="80"/>
      <c r="AF353" s="80"/>
      <c r="AG353" s="80"/>
      <c r="AH353" s="80"/>
      <c r="AI353" s="80"/>
      <c r="AJ353" s="80"/>
      <c r="AK353" s="80"/>
      <c r="AL353" s="80"/>
      <c r="AM353" s="80"/>
      <c r="AN353" s="80"/>
      <c r="AO353" s="80"/>
      <c r="AP353" s="80"/>
    </row>
    <row r="354" spans="1:42" x14ac:dyDescent="0.2">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c r="AB354" s="80"/>
      <c r="AC354" s="80"/>
      <c r="AD354" s="80"/>
      <c r="AE354" s="80"/>
      <c r="AF354" s="80"/>
      <c r="AG354" s="80"/>
      <c r="AH354" s="80"/>
      <c r="AI354" s="80"/>
      <c r="AJ354" s="80"/>
      <c r="AK354" s="80"/>
      <c r="AL354" s="80"/>
      <c r="AM354" s="80"/>
      <c r="AN354" s="80"/>
      <c r="AO354" s="80"/>
      <c r="AP354" s="80"/>
    </row>
    <row r="355" spans="1:42" x14ac:dyDescent="0.2">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c r="AB355" s="80"/>
      <c r="AC355" s="80"/>
      <c r="AD355" s="80"/>
      <c r="AE355" s="80"/>
      <c r="AF355" s="80"/>
      <c r="AG355" s="80"/>
      <c r="AH355" s="80"/>
      <c r="AI355" s="80"/>
      <c r="AJ355" s="80"/>
      <c r="AK355" s="80"/>
      <c r="AL355" s="80"/>
      <c r="AM355" s="80"/>
      <c r="AN355" s="80"/>
      <c r="AO355" s="80"/>
      <c r="AP355" s="80"/>
    </row>
    <row r="356" spans="1:42" x14ac:dyDescent="0.2">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c r="AB356" s="80"/>
      <c r="AC356" s="80"/>
      <c r="AD356" s="80"/>
      <c r="AE356" s="80"/>
      <c r="AF356" s="80"/>
      <c r="AG356" s="80"/>
      <c r="AH356" s="80"/>
      <c r="AI356" s="80"/>
      <c r="AJ356" s="80"/>
      <c r="AK356" s="80"/>
      <c r="AL356" s="80"/>
      <c r="AM356" s="80"/>
      <c r="AN356" s="80"/>
      <c r="AO356" s="80"/>
      <c r="AP356" s="80"/>
    </row>
    <row r="357" spans="1:42" x14ac:dyDescent="0.2">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c r="AI357" s="80"/>
      <c r="AJ357" s="80"/>
      <c r="AK357" s="80"/>
      <c r="AL357" s="80"/>
      <c r="AM357" s="80"/>
      <c r="AN357" s="80"/>
      <c r="AO357" s="80"/>
      <c r="AP357" s="80"/>
    </row>
    <row r="358" spans="1:42" x14ac:dyDescent="0.2">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c r="AI358" s="80"/>
      <c r="AJ358" s="80"/>
      <c r="AK358" s="80"/>
      <c r="AL358" s="80"/>
      <c r="AM358" s="80"/>
      <c r="AN358" s="80"/>
      <c r="AO358" s="80"/>
      <c r="AP358" s="80"/>
    </row>
    <row r="359" spans="1:42" x14ac:dyDescent="0.2">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c r="AB359" s="80"/>
      <c r="AC359" s="80"/>
      <c r="AD359" s="80"/>
      <c r="AE359" s="80"/>
      <c r="AF359" s="80"/>
      <c r="AG359" s="80"/>
      <c r="AH359" s="80"/>
      <c r="AI359" s="80"/>
      <c r="AJ359" s="80"/>
      <c r="AK359" s="80"/>
      <c r="AL359" s="80"/>
      <c r="AM359" s="80"/>
      <c r="AN359" s="80"/>
      <c r="AO359" s="80"/>
      <c r="AP359" s="80"/>
    </row>
    <row r="360" spans="1:42" x14ac:dyDescent="0.2">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c r="AI360" s="80"/>
      <c r="AJ360" s="80"/>
      <c r="AK360" s="80"/>
      <c r="AL360" s="80"/>
      <c r="AM360" s="80"/>
      <c r="AN360" s="80"/>
      <c r="AO360" s="80"/>
      <c r="AP360" s="80"/>
    </row>
    <row r="361" spans="1:42" x14ac:dyDescent="0.2">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c r="AI361" s="80"/>
      <c r="AJ361" s="80"/>
      <c r="AK361" s="80"/>
      <c r="AL361" s="80"/>
      <c r="AM361" s="80"/>
      <c r="AN361" s="80"/>
      <c r="AO361" s="80"/>
      <c r="AP361" s="80"/>
    </row>
    <row r="362" spans="1:42" x14ac:dyDescent="0.2">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c r="AB362" s="80"/>
      <c r="AC362" s="80"/>
      <c r="AD362" s="80"/>
      <c r="AE362" s="80"/>
      <c r="AF362" s="80"/>
      <c r="AG362" s="80"/>
      <c r="AH362" s="80"/>
      <c r="AI362" s="80"/>
      <c r="AJ362" s="80"/>
      <c r="AK362" s="80"/>
      <c r="AL362" s="80"/>
      <c r="AM362" s="80"/>
      <c r="AN362" s="80"/>
      <c r="AO362" s="80"/>
      <c r="AP362" s="80"/>
    </row>
    <row r="363" spans="1:42" x14ac:dyDescent="0.2">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c r="AB363" s="80"/>
      <c r="AC363" s="80"/>
      <c r="AD363" s="80"/>
      <c r="AE363" s="80"/>
      <c r="AF363" s="80"/>
      <c r="AG363" s="80"/>
      <c r="AH363" s="80"/>
      <c r="AI363" s="80"/>
      <c r="AJ363" s="80"/>
      <c r="AK363" s="80"/>
      <c r="AL363" s="80"/>
      <c r="AM363" s="80"/>
      <c r="AN363" s="80"/>
      <c r="AO363" s="80"/>
      <c r="AP363" s="80"/>
    </row>
    <row r="364" spans="1:42" x14ac:dyDescent="0.2">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c r="AI364" s="80"/>
      <c r="AJ364" s="80"/>
      <c r="AK364" s="80"/>
      <c r="AL364" s="80"/>
      <c r="AM364" s="80"/>
      <c r="AN364" s="80"/>
      <c r="AO364" s="80"/>
      <c r="AP364" s="80"/>
    </row>
    <row r="365" spans="1:42" x14ac:dyDescent="0.2">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80"/>
      <c r="AJ365" s="80"/>
      <c r="AK365" s="80"/>
      <c r="AL365" s="80"/>
      <c r="AM365" s="80"/>
      <c r="AN365" s="80"/>
      <c r="AO365" s="80"/>
      <c r="AP365" s="80"/>
    </row>
    <row r="366" spans="1:42" x14ac:dyDescent="0.2">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80"/>
      <c r="AJ366" s="80"/>
      <c r="AK366" s="80"/>
      <c r="AL366" s="80"/>
      <c r="AM366" s="80"/>
      <c r="AN366" s="80"/>
      <c r="AO366" s="80"/>
      <c r="AP366" s="80"/>
    </row>
    <row r="367" spans="1:42" x14ac:dyDescent="0.2">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80"/>
      <c r="AI367" s="80"/>
      <c r="AJ367" s="80"/>
      <c r="AK367" s="80"/>
      <c r="AL367" s="80"/>
      <c r="AM367" s="80"/>
      <c r="AN367" s="80"/>
      <c r="AO367" s="80"/>
      <c r="AP367" s="80"/>
    </row>
    <row r="368" spans="1:42" x14ac:dyDescent="0.2">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c r="AB368" s="80"/>
      <c r="AC368" s="80"/>
      <c r="AD368" s="80"/>
      <c r="AE368" s="80"/>
      <c r="AF368" s="80"/>
      <c r="AG368" s="80"/>
      <c r="AH368" s="80"/>
      <c r="AI368" s="80"/>
      <c r="AJ368" s="80"/>
      <c r="AK368" s="80"/>
      <c r="AL368" s="80"/>
      <c r="AM368" s="80"/>
      <c r="AN368" s="80"/>
      <c r="AO368" s="80"/>
      <c r="AP368" s="80"/>
    </row>
    <row r="369" spans="1:42" x14ac:dyDescent="0.2">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c r="AB369" s="80"/>
      <c r="AC369" s="80"/>
      <c r="AD369" s="80"/>
      <c r="AE369" s="80"/>
      <c r="AF369" s="80"/>
      <c r="AG369" s="80"/>
      <c r="AH369" s="80"/>
      <c r="AI369" s="80"/>
      <c r="AJ369" s="80"/>
      <c r="AK369" s="80"/>
      <c r="AL369" s="80"/>
      <c r="AM369" s="80"/>
      <c r="AN369" s="80"/>
      <c r="AO369" s="80"/>
      <c r="AP369" s="80"/>
    </row>
    <row r="370" spans="1:42" x14ac:dyDescent="0.2">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c r="AB370" s="80"/>
      <c r="AC370" s="80"/>
      <c r="AD370" s="80"/>
      <c r="AE370" s="80"/>
      <c r="AF370" s="80"/>
      <c r="AG370" s="80"/>
      <c r="AH370" s="80"/>
      <c r="AI370" s="80"/>
      <c r="AJ370" s="80"/>
      <c r="AK370" s="80"/>
      <c r="AL370" s="80"/>
      <c r="AM370" s="80"/>
      <c r="AN370" s="80"/>
      <c r="AO370" s="80"/>
      <c r="AP370" s="80"/>
    </row>
    <row r="371" spans="1:42" x14ac:dyDescent="0.2">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c r="AB371" s="80"/>
      <c r="AC371" s="80"/>
      <c r="AD371" s="80"/>
      <c r="AE371" s="80"/>
      <c r="AF371" s="80"/>
      <c r="AG371" s="80"/>
      <c r="AH371" s="80"/>
      <c r="AI371" s="80"/>
      <c r="AJ371" s="80"/>
      <c r="AK371" s="80"/>
      <c r="AL371" s="80"/>
      <c r="AM371" s="80"/>
      <c r="AN371" s="80"/>
      <c r="AO371" s="80"/>
      <c r="AP371" s="80"/>
    </row>
    <row r="372" spans="1:42" x14ac:dyDescent="0.2">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c r="AB372" s="80"/>
      <c r="AC372" s="80"/>
      <c r="AD372" s="80"/>
      <c r="AE372" s="80"/>
      <c r="AF372" s="80"/>
      <c r="AG372" s="80"/>
      <c r="AH372" s="80"/>
      <c r="AI372" s="80"/>
      <c r="AJ372" s="80"/>
      <c r="AK372" s="80"/>
      <c r="AL372" s="80"/>
      <c r="AM372" s="80"/>
      <c r="AN372" s="80"/>
      <c r="AO372" s="80"/>
      <c r="AP372" s="80"/>
    </row>
    <row r="373" spans="1:42" x14ac:dyDescent="0.2">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c r="AB373" s="80"/>
      <c r="AC373" s="80"/>
      <c r="AD373" s="80"/>
      <c r="AE373" s="80"/>
      <c r="AF373" s="80"/>
      <c r="AG373" s="80"/>
      <c r="AH373" s="80"/>
      <c r="AI373" s="80"/>
      <c r="AJ373" s="80"/>
      <c r="AK373" s="80"/>
      <c r="AL373" s="80"/>
      <c r="AM373" s="80"/>
      <c r="AN373" s="80"/>
      <c r="AO373" s="80"/>
      <c r="AP373" s="80"/>
    </row>
    <row r="374" spans="1:42" x14ac:dyDescent="0.2">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c r="AB374" s="80"/>
      <c r="AC374" s="80"/>
      <c r="AD374" s="80"/>
      <c r="AE374" s="80"/>
      <c r="AF374" s="80"/>
      <c r="AG374" s="80"/>
      <c r="AH374" s="80"/>
      <c r="AI374" s="80"/>
      <c r="AJ374" s="80"/>
      <c r="AK374" s="80"/>
      <c r="AL374" s="80"/>
      <c r="AM374" s="80"/>
      <c r="AN374" s="80"/>
      <c r="AO374" s="80"/>
      <c r="AP374" s="80"/>
    </row>
    <row r="375" spans="1:42" x14ac:dyDescent="0.2">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c r="AB375" s="80"/>
      <c r="AC375" s="80"/>
      <c r="AD375" s="80"/>
      <c r="AE375" s="80"/>
      <c r="AF375" s="80"/>
      <c r="AG375" s="80"/>
      <c r="AH375" s="80"/>
      <c r="AI375" s="80"/>
      <c r="AJ375" s="80"/>
      <c r="AK375" s="80"/>
      <c r="AL375" s="80"/>
      <c r="AM375" s="80"/>
      <c r="AN375" s="80"/>
      <c r="AO375" s="80"/>
      <c r="AP375" s="80"/>
    </row>
    <row r="376" spans="1:42" x14ac:dyDescent="0.2">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80"/>
      <c r="AI376" s="80"/>
      <c r="AJ376" s="80"/>
      <c r="AK376" s="80"/>
      <c r="AL376" s="80"/>
      <c r="AM376" s="80"/>
      <c r="AN376" s="80"/>
      <c r="AO376" s="80"/>
      <c r="AP376" s="80"/>
    </row>
    <row r="377" spans="1:42" x14ac:dyDescent="0.2">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c r="AB377" s="80"/>
      <c r="AC377" s="80"/>
      <c r="AD377" s="80"/>
      <c r="AE377" s="80"/>
      <c r="AF377" s="80"/>
      <c r="AG377" s="80"/>
      <c r="AH377" s="80"/>
      <c r="AI377" s="80"/>
      <c r="AJ377" s="80"/>
      <c r="AK377" s="80"/>
      <c r="AL377" s="80"/>
      <c r="AM377" s="80"/>
      <c r="AN377" s="80"/>
      <c r="AO377" s="80"/>
      <c r="AP377" s="80"/>
    </row>
    <row r="378" spans="1:42" x14ac:dyDescent="0.2">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c r="AB378" s="80"/>
      <c r="AC378" s="80"/>
      <c r="AD378" s="80"/>
      <c r="AE378" s="80"/>
      <c r="AF378" s="80"/>
      <c r="AG378" s="80"/>
      <c r="AH378" s="80"/>
      <c r="AI378" s="80"/>
      <c r="AJ378" s="80"/>
      <c r="AK378" s="80"/>
      <c r="AL378" s="80"/>
      <c r="AM378" s="80"/>
      <c r="AN378" s="80"/>
      <c r="AO378" s="80"/>
      <c r="AP378" s="80"/>
    </row>
    <row r="379" spans="1:42" x14ac:dyDescent="0.2">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c r="AB379" s="80"/>
      <c r="AC379" s="80"/>
      <c r="AD379" s="80"/>
      <c r="AE379" s="80"/>
      <c r="AF379" s="80"/>
      <c r="AG379" s="80"/>
      <c r="AH379" s="80"/>
      <c r="AI379" s="80"/>
      <c r="AJ379" s="80"/>
      <c r="AK379" s="80"/>
      <c r="AL379" s="80"/>
      <c r="AM379" s="80"/>
      <c r="AN379" s="80"/>
      <c r="AO379" s="80"/>
      <c r="AP379" s="80"/>
    </row>
    <row r="380" spans="1:42" x14ac:dyDescent="0.2">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c r="AB380" s="80"/>
      <c r="AC380" s="80"/>
      <c r="AD380" s="80"/>
      <c r="AE380" s="80"/>
      <c r="AF380" s="80"/>
      <c r="AG380" s="80"/>
      <c r="AH380" s="80"/>
      <c r="AI380" s="80"/>
      <c r="AJ380" s="80"/>
      <c r="AK380" s="80"/>
      <c r="AL380" s="80"/>
      <c r="AM380" s="80"/>
      <c r="AN380" s="80"/>
      <c r="AO380" s="80"/>
      <c r="AP380" s="80"/>
    </row>
    <row r="381" spans="1:42" x14ac:dyDescent="0.2">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c r="AB381" s="80"/>
      <c r="AC381" s="80"/>
      <c r="AD381" s="80"/>
      <c r="AE381" s="80"/>
      <c r="AF381" s="80"/>
      <c r="AG381" s="80"/>
      <c r="AH381" s="80"/>
      <c r="AI381" s="80"/>
      <c r="AJ381" s="80"/>
      <c r="AK381" s="80"/>
      <c r="AL381" s="80"/>
      <c r="AM381" s="80"/>
      <c r="AN381" s="80"/>
      <c r="AO381" s="80"/>
      <c r="AP381" s="80"/>
    </row>
    <row r="382" spans="1:42" x14ac:dyDescent="0.2">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c r="AB382" s="80"/>
      <c r="AC382" s="80"/>
      <c r="AD382" s="80"/>
      <c r="AE382" s="80"/>
      <c r="AF382" s="80"/>
      <c r="AG382" s="80"/>
      <c r="AH382" s="80"/>
      <c r="AI382" s="80"/>
      <c r="AJ382" s="80"/>
      <c r="AK382" s="80"/>
      <c r="AL382" s="80"/>
      <c r="AM382" s="80"/>
      <c r="AN382" s="80"/>
      <c r="AO382" s="80"/>
      <c r="AP382" s="80"/>
    </row>
    <row r="383" spans="1:42" x14ac:dyDescent="0.2">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c r="AB383" s="80"/>
      <c r="AC383" s="80"/>
      <c r="AD383" s="80"/>
      <c r="AE383" s="80"/>
      <c r="AF383" s="80"/>
      <c r="AG383" s="80"/>
      <c r="AH383" s="80"/>
      <c r="AI383" s="80"/>
      <c r="AJ383" s="80"/>
      <c r="AK383" s="80"/>
      <c r="AL383" s="80"/>
      <c r="AM383" s="80"/>
      <c r="AN383" s="80"/>
      <c r="AO383" s="80"/>
      <c r="AP383" s="80"/>
    </row>
    <row r="384" spans="1:42" x14ac:dyDescent="0.2">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c r="AB384" s="80"/>
      <c r="AC384" s="80"/>
      <c r="AD384" s="80"/>
      <c r="AE384" s="80"/>
      <c r="AF384" s="80"/>
      <c r="AG384" s="80"/>
      <c r="AH384" s="80"/>
      <c r="AI384" s="80"/>
      <c r="AJ384" s="80"/>
      <c r="AK384" s="80"/>
      <c r="AL384" s="80"/>
      <c r="AM384" s="80"/>
      <c r="AN384" s="80"/>
      <c r="AO384" s="80"/>
      <c r="AP384" s="80"/>
    </row>
    <row r="385" spans="1:42" x14ac:dyDescent="0.2">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c r="AB385" s="80"/>
      <c r="AC385" s="80"/>
      <c r="AD385" s="80"/>
      <c r="AE385" s="80"/>
      <c r="AF385" s="80"/>
      <c r="AG385" s="80"/>
      <c r="AH385" s="80"/>
      <c r="AI385" s="80"/>
      <c r="AJ385" s="80"/>
      <c r="AK385" s="80"/>
      <c r="AL385" s="80"/>
      <c r="AM385" s="80"/>
      <c r="AN385" s="80"/>
      <c r="AO385" s="80"/>
      <c r="AP385" s="80"/>
    </row>
    <row r="386" spans="1:42" x14ac:dyDescent="0.2">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c r="AD386" s="80"/>
      <c r="AE386" s="80"/>
      <c r="AF386" s="80"/>
      <c r="AG386" s="80"/>
      <c r="AH386" s="80"/>
      <c r="AI386" s="80"/>
      <c r="AJ386" s="80"/>
      <c r="AK386" s="80"/>
      <c r="AL386" s="80"/>
      <c r="AM386" s="80"/>
      <c r="AN386" s="80"/>
      <c r="AO386" s="80"/>
      <c r="AP386" s="80"/>
    </row>
    <row r="387" spans="1:42" x14ac:dyDescent="0.2">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c r="AB387" s="80"/>
      <c r="AC387" s="80"/>
      <c r="AD387" s="80"/>
      <c r="AE387" s="80"/>
      <c r="AF387" s="80"/>
      <c r="AG387" s="80"/>
      <c r="AH387" s="80"/>
      <c r="AI387" s="80"/>
      <c r="AJ387" s="80"/>
      <c r="AK387" s="80"/>
      <c r="AL387" s="80"/>
      <c r="AM387" s="80"/>
      <c r="AN387" s="80"/>
      <c r="AO387" s="80"/>
      <c r="AP387" s="80"/>
    </row>
    <row r="388" spans="1:42" x14ac:dyDescent="0.2">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c r="AB388" s="80"/>
      <c r="AC388" s="80"/>
      <c r="AD388" s="80"/>
      <c r="AE388" s="80"/>
      <c r="AF388" s="80"/>
      <c r="AG388" s="80"/>
      <c r="AH388" s="80"/>
      <c r="AI388" s="80"/>
      <c r="AJ388" s="80"/>
      <c r="AK388" s="80"/>
      <c r="AL388" s="80"/>
      <c r="AM388" s="80"/>
      <c r="AN388" s="80"/>
      <c r="AO388" s="80"/>
      <c r="AP388" s="80"/>
    </row>
    <row r="389" spans="1:42" x14ac:dyDescent="0.2">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c r="AB389" s="80"/>
      <c r="AC389" s="80"/>
      <c r="AD389" s="80"/>
      <c r="AE389" s="80"/>
      <c r="AF389" s="80"/>
      <c r="AG389" s="80"/>
      <c r="AH389" s="80"/>
      <c r="AI389" s="80"/>
      <c r="AJ389" s="80"/>
      <c r="AK389" s="80"/>
      <c r="AL389" s="80"/>
      <c r="AM389" s="80"/>
      <c r="AN389" s="80"/>
      <c r="AO389" s="80"/>
      <c r="AP389" s="80"/>
    </row>
    <row r="390" spans="1:42" x14ac:dyDescent="0.2">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c r="AB390" s="80"/>
      <c r="AC390" s="80"/>
      <c r="AD390" s="80"/>
      <c r="AE390" s="80"/>
      <c r="AF390" s="80"/>
      <c r="AG390" s="80"/>
      <c r="AH390" s="80"/>
      <c r="AI390" s="80"/>
      <c r="AJ390" s="80"/>
      <c r="AK390" s="80"/>
      <c r="AL390" s="80"/>
      <c r="AM390" s="80"/>
      <c r="AN390" s="80"/>
      <c r="AO390" s="80"/>
      <c r="AP390" s="80"/>
    </row>
    <row r="391" spans="1:42" x14ac:dyDescent="0.2">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c r="AB391" s="80"/>
      <c r="AC391" s="80"/>
      <c r="AD391" s="80"/>
      <c r="AE391" s="80"/>
      <c r="AF391" s="80"/>
      <c r="AG391" s="80"/>
      <c r="AH391" s="80"/>
      <c r="AI391" s="80"/>
      <c r="AJ391" s="80"/>
      <c r="AK391" s="80"/>
      <c r="AL391" s="80"/>
      <c r="AM391" s="80"/>
      <c r="AN391" s="80"/>
      <c r="AO391" s="80"/>
      <c r="AP391" s="80"/>
    </row>
    <row r="392" spans="1:42" x14ac:dyDescent="0.2">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c r="AB392" s="80"/>
      <c r="AC392" s="80"/>
      <c r="AD392" s="80"/>
      <c r="AE392" s="80"/>
      <c r="AF392" s="80"/>
      <c r="AG392" s="80"/>
      <c r="AH392" s="80"/>
      <c r="AI392" s="80"/>
      <c r="AJ392" s="80"/>
      <c r="AK392" s="80"/>
      <c r="AL392" s="80"/>
      <c r="AM392" s="80"/>
      <c r="AN392" s="80"/>
      <c r="AO392" s="80"/>
      <c r="AP392" s="80"/>
    </row>
    <row r="393" spans="1:42" x14ac:dyDescent="0.2">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c r="AB393" s="80"/>
      <c r="AC393" s="80"/>
      <c r="AD393" s="80"/>
      <c r="AE393" s="80"/>
      <c r="AF393" s="80"/>
      <c r="AG393" s="80"/>
      <c r="AH393" s="80"/>
      <c r="AI393" s="80"/>
      <c r="AJ393" s="80"/>
      <c r="AK393" s="80"/>
      <c r="AL393" s="80"/>
      <c r="AM393" s="80"/>
      <c r="AN393" s="80"/>
      <c r="AO393" s="80"/>
      <c r="AP393" s="80"/>
    </row>
    <row r="394" spans="1:42" x14ac:dyDescent="0.2">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c r="AB394" s="80"/>
      <c r="AC394" s="80"/>
      <c r="AD394" s="80"/>
      <c r="AE394" s="80"/>
      <c r="AF394" s="80"/>
      <c r="AG394" s="80"/>
      <c r="AH394" s="80"/>
      <c r="AI394" s="80"/>
      <c r="AJ394" s="80"/>
      <c r="AK394" s="80"/>
      <c r="AL394" s="80"/>
      <c r="AM394" s="80"/>
      <c r="AN394" s="80"/>
      <c r="AO394" s="80"/>
      <c r="AP394" s="80"/>
    </row>
    <row r="395" spans="1:42" x14ac:dyDescent="0.2">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c r="AB395" s="80"/>
      <c r="AC395" s="80"/>
      <c r="AD395" s="80"/>
      <c r="AE395" s="80"/>
      <c r="AF395" s="80"/>
      <c r="AG395" s="80"/>
      <c r="AH395" s="80"/>
      <c r="AI395" s="80"/>
      <c r="AJ395" s="80"/>
      <c r="AK395" s="80"/>
      <c r="AL395" s="80"/>
      <c r="AM395" s="80"/>
      <c r="AN395" s="80"/>
      <c r="AO395" s="80"/>
      <c r="AP395" s="80"/>
    </row>
    <row r="396" spans="1:42" x14ac:dyDescent="0.2">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c r="AB396" s="80"/>
      <c r="AC396" s="80"/>
      <c r="AD396" s="80"/>
      <c r="AE396" s="80"/>
      <c r="AF396" s="80"/>
      <c r="AG396" s="80"/>
      <c r="AH396" s="80"/>
      <c r="AI396" s="80"/>
      <c r="AJ396" s="80"/>
      <c r="AK396" s="80"/>
      <c r="AL396" s="80"/>
      <c r="AM396" s="80"/>
      <c r="AN396" s="80"/>
      <c r="AO396" s="80"/>
      <c r="AP396" s="80"/>
    </row>
    <row r="397" spans="1:42" x14ac:dyDescent="0.2">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c r="AB397" s="80"/>
      <c r="AC397" s="80"/>
      <c r="AD397" s="80"/>
      <c r="AE397" s="80"/>
      <c r="AF397" s="80"/>
      <c r="AG397" s="80"/>
      <c r="AH397" s="80"/>
      <c r="AI397" s="80"/>
      <c r="AJ397" s="80"/>
      <c r="AK397" s="80"/>
      <c r="AL397" s="80"/>
      <c r="AM397" s="80"/>
      <c r="AN397" s="80"/>
      <c r="AO397" s="80"/>
      <c r="AP397" s="80"/>
    </row>
    <row r="398" spans="1:42" x14ac:dyDescent="0.2">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c r="AB398" s="80"/>
      <c r="AC398" s="80"/>
      <c r="AD398" s="80"/>
      <c r="AE398" s="80"/>
      <c r="AF398" s="80"/>
      <c r="AG398" s="80"/>
      <c r="AH398" s="80"/>
      <c r="AI398" s="80"/>
      <c r="AJ398" s="80"/>
      <c r="AK398" s="80"/>
      <c r="AL398" s="80"/>
      <c r="AM398" s="80"/>
      <c r="AN398" s="80"/>
      <c r="AO398" s="80"/>
      <c r="AP398" s="80"/>
    </row>
    <row r="399" spans="1:42" x14ac:dyDescent="0.2">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c r="AB399" s="80"/>
      <c r="AC399" s="80"/>
      <c r="AD399" s="80"/>
      <c r="AE399" s="80"/>
      <c r="AF399" s="80"/>
      <c r="AG399" s="80"/>
      <c r="AH399" s="80"/>
      <c r="AI399" s="80"/>
      <c r="AJ399" s="80"/>
      <c r="AK399" s="80"/>
      <c r="AL399" s="80"/>
      <c r="AM399" s="80"/>
      <c r="AN399" s="80"/>
      <c r="AO399" s="80"/>
      <c r="AP399" s="80"/>
    </row>
    <row r="400" spans="1:42" x14ac:dyDescent="0.2">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c r="AB400" s="80"/>
      <c r="AC400" s="80"/>
      <c r="AD400" s="80"/>
      <c r="AE400" s="80"/>
      <c r="AF400" s="80"/>
      <c r="AG400" s="80"/>
      <c r="AH400" s="80"/>
      <c r="AI400" s="80"/>
      <c r="AJ400" s="80"/>
      <c r="AK400" s="80"/>
      <c r="AL400" s="80"/>
      <c r="AM400" s="80"/>
      <c r="AN400" s="80"/>
      <c r="AO400" s="80"/>
      <c r="AP400" s="80"/>
    </row>
    <row r="401" spans="1:42" x14ac:dyDescent="0.2">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c r="AB401" s="80"/>
      <c r="AC401" s="80"/>
      <c r="AD401" s="80"/>
      <c r="AE401" s="80"/>
      <c r="AF401" s="80"/>
      <c r="AG401" s="80"/>
      <c r="AH401" s="80"/>
      <c r="AI401" s="80"/>
      <c r="AJ401" s="80"/>
      <c r="AK401" s="80"/>
      <c r="AL401" s="80"/>
      <c r="AM401" s="80"/>
      <c r="AN401" s="80"/>
      <c r="AO401" s="80"/>
      <c r="AP401" s="80"/>
    </row>
    <row r="402" spans="1:42" x14ac:dyDescent="0.2">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c r="AB402" s="80"/>
      <c r="AC402" s="80"/>
      <c r="AD402" s="80"/>
      <c r="AE402" s="80"/>
      <c r="AF402" s="80"/>
      <c r="AG402" s="80"/>
      <c r="AH402" s="80"/>
      <c r="AI402" s="80"/>
      <c r="AJ402" s="80"/>
      <c r="AK402" s="80"/>
      <c r="AL402" s="80"/>
      <c r="AM402" s="80"/>
      <c r="AN402" s="80"/>
      <c r="AO402" s="80"/>
      <c r="AP402" s="80"/>
    </row>
    <row r="403" spans="1:42" x14ac:dyDescent="0.2">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c r="AB403" s="80"/>
      <c r="AC403" s="80"/>
      <c r="AD403" s="80"/>
      <c r="AE403" s="80"/>
      <c r="AF403" s="80"/>
      <c r="AG403" s="80"/>
      <c r="AH403" s="80"/>
      <c r="AI403" s="80"/>
      <c r="AJ403" s="80"/>
      <c r="AK403" s="80"/>
      <c r="AL403" s="80"/>
      <c r="AM403" s="80"/>
      <c r="AN403" s="80"/>
      <c r="AO403" s="80"/>
      <c r="AP403" s="80"/>
    </row>
    <row r="404" spans="1:42" x14ac:dyDescent="0.2">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0"/>
      <c r="AI404" s="80"/>
      <c r="AJ404" s="80"/>
      <c r="AK404" s="80"/>
      <c r="AL404" s="80"/>
      <c r="AM404" s="80"/>
      <c r="AN404" s="80"/>
      <c r="AO404" s="80"/>
      <c r="AP404" s="80"/>
    </row>
    <row r="405" spans="1:42" x14ac:dyDescent="0.2">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80"/>
      <c r="AJ405" s="80"/>
      <c r="AK405" s="80"/>
      <c r="AL405" s="80"/>
      <c r="AM405" s="80"/>
      <c r="AN405" s="80"/>
      <c r="AO405" s="80"/>
      <c r="AP405" s="80"/>
    </row>
    <row r="406" spans="1:42" x14ac:dyDescent="0.2">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80"/>
      <c r="AJ406" s="80"/>
      <c r="AK406" s="80"/>
      <c r="AL406" s="80"/>
      <c r="AM406" s="80"/>
      <c r="AN406" s="80"/>
      <c r="AO406" s="80"/>
      <c r="AP406" s="80"/>
    </row>
    <row r="407" spans="1:42" x14ac:dyDescent="0.2">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c r="AB407" s="80"/>
      <c r="AC407" s="80"/>
      <c r="AD407" s="80"/>
      <c r="AE407" s="80"/>
      <c r="AF407" s="80"/>
      <c r="AG407" s="80"/>
      <c r="AH407" s="80"/>
      <c r="AI407" s="80"/>
      <c r="AJ407" s="80"/>
      <c r="AK407" s="80"/>
      <c r="AL407" s="80"/>
      <c r="AM407" s="80"/>
      <c r="AN407" s="80"/>
      <c r="AO407" s="80"/>
      <c r="AP407" s="80"/>
    </row>
    <row r="408" spans="1:42" x14ac:dyDescent="0.2">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c r="AB408" s="80"/>
      <c r="AC408" s="80"/>
      <c r="AD408" s="80"/>
      <c r="AE408" s="80"/>
      <c r="AF408" s="80"/>
      <c r="AG408" s="80"/>
      <c r="AH408" s="80"/>
      <c r="AI408" s="80"/>
      <c r="AJ408" s="80"/>
      <c r="AK408" s="80"/>
      <c r="AL408" s="80"/>
      <c r="AM408" s="80"/>
      <c r="AN408" s="80"/>
      <c r="AO408" s="80"/>
      <c r="AP408" s="80"/>
    </row>
    <row r="409" spans="1:42" x14ac:dyDescent="0.2">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c r="AB409" s="80"/>
      <c r="AC409" s="80"/>
      <c r="AD409" s="80"/>
      <c r="AE409" s="80"/>
      <c r="AF409" s="80"/>
      <c r="AG409" s="80"/>
      <c r="AH409" s="80"/>
      <c r="AI409" s="80"/>
      <c r="AJ409" s="80"/>
      <c r="AK409" s="80"/>
      <c r="AL409" s="80"/>
      <c r="AM409" s="80"/>
      <c r="AN409" s="80"/>
      <c r="AO409" s="80"/>
      <c r="AP409" s="80"/>
    </row>
    <row r="410" spans="1:42" x14ac:dyDescent="0.2">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c r="AB410" s="80"/>
      <c r="AC410" s="80"/>
      <c r="AD410" s="80"/>
      <c r="AE410" s="80"/>
      <c r="AF410" s="80"/>
      <c r="AG410" s="80"/>
      <c r="AH410" s="80"/>
      <c r="AI410" s="80"/>
      <c r="AJ410" s="80"/>
      <c r="AK410" s="80"/>
      <c r="AL410" s="80"/>
      <c r="AM410" s="80"/>
      <c r="AN410" s="80"/>
      <c r="AO410" s="80"/>
      <c r="AP410" s="80"/>
    </row>
    <row r="411" spans="1:42" x14ac:dyDescent="0.2">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c r="AB411" s="80"/>
      <c r="AC411" s="80"/>
      <c r="AD411" s="80"/>
      <c r="AE411" s="80"/>
      <c r="AF411" s="80"/>
      <c r="AG411" s="80"/>
      <c r="AH411" s="80"/>
      <c r="AI411" s="80"/>
      <c r="AJ411" s="80"/>
      <c r="AK411" s="80"/>
      <c r="AL411" s="80"/>
      <c r="AM411" s="80"/>
      <c r="AN411" s="80"/>
      <c r="AO411" s="80"/>
      <c r="AP411" s="80"/>
    </row>
    <row r="412" spans="1:42" x14ac:dyDescent="0.2">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c r="AB412" s="80"/>
      <c r="AC412" s="80"/>
      <c r="AD412" s="80"/>
      <c r="AE412" s="80"/>
      <c r="AF412" s="80"/>
      <c r="AG412" s="80"/>
      <c r="AH412" s="80"/>
      <c r="AI412" s="80"/>
      <c r="AJ412" s="80"/>
      <c r="AK412" s="80"/>
      <c r="AL412" s="80"/>
      <c r="AM412" s="80"/>
      <c r="AN412" s="80"/>
      <c r="AO412" s="80"/>
      <c r="AP412" s="80"/>
    </row>
    <row r="413" spans="1:42" x14ac:dyDescent="0.2">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c r="AB413" s="80"/>
      <c r="AC413" s="80"/>
      <c r="AD413" s="80"/>
      <c r="AE413" s="80"/>
      <c r="AF413" s="80"/>
      <c r="AG413" s="80"/>
      <c r="AH413" s="80"/>
      <c r="AI413" s="80"/>
      <c r="AJ413" s="80"/>
      <c r="AK413" s="80"/>
      <c r="AL413" s="80"/>
      <c r="AM413" s="80"/>
      <c r="AN413" s="80"/>
      <c r="AO413" s="80"/>
      <c r="AP413" s="80"/>
    </row>
    <row r="414" spans="1:42" x14ac:dyDescent="0.2">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80"/>
      <c r="AI414" s="80"/>
      <c r="AJ414" s="80"/>
      <c r="AK414" s="80"/>
      <c r="AL414" s="80"/>
      <c r="AM414" s="80"/>
      <c r="AN414" s="80"/>
      <c r="AO414" s="80"/>
      <c r="AP414" s="80"/>
    </row>
    <row r="415" spans="1:42" x14ac:dyDescent="0.2">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80"/>
      <c r="AI415" s="80"/>
      <c r="AJ415" s="80"/>
      <c r="AK415" s="80"/>
      <c r="AL415" s="80"/>
      <c r="AM415" s="80"/>
      <c r="AN415" s="80"/>
      <c r="AO415" s="80"/>
      <c r="AP415" s="80"/>
    </row>
    <row r="416" spans="1:42" x14ac:dyDescent="0.2">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c r="AB416" s="80"/>
      <c r="AC416" s="80"/>
      <c r="AD416" s="80"/>
      <c r="AE416" s="80"/>
      <c r="AF416" s="80"/>
      <c r="AG416" s="80"/>
      <c r="AH416" s="80"/>
      <c r="AI416" s="80"/>
      <c r="AJ416" s="80"/>
      <c r="AK416" s="80"/>
      <c r="AL416" s="80"/>
      <c r="AM416" s="80"/>
      <c r="AN416" s="80"/>
      <c r="AO416" s="80"/>
      <c r="AP416" s="80"/>
    </row>
    <row r="417" spans="1:42" x14ac:dyDescent="0.2">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c r="AB417" s="80"/>
      <c r="AC417" s="80"/>
      <c r="AD417" s="80"/>
      <c r="AE417" s="80"/>
      <c r="AF417" s="80"/>
      <c r="AG417" s="80"/>
      <c r="AH417" s="80"/>
      <c r="AI417" s="80"/>
      <c r="AJ417" s="80"/>
      <c r="AK417" s="80"/>
      <c r="AL417" s="80"/>
      <c r="AM417" s="80"/>
      <c r="AN417" s="80"/>
      <c r="AO417" s="80"/>
      <c r="AP417" s="80"/>
    </row>
    <row r="418" spans="1:42" x14ac:dyDescent="0.2">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c r="AB418" s="80"/>
      <c r="AC418" s="80"/>
      <c r="AD418" s="80"/>
      <c r="AE418" s="80"/>
      <c r="AF418" s="80"/>
      <c r="AG418" s="80"/>
      <c r="AH418" s="80"/>
      <c r="AI418" s="80"/>
      <c r="AJ418" s="80"/>
      <c r="AK418" s="80"/>
      <c r="AL418" s="80"/>
      <c r="AM418" s="80"/>
      <c r="AN418" s="80"/>
      <c r="AO418" s="80"/>
      <c r="AP418" s="80"/>
    </row>
    <row r="419" spans="1:42" x14ac:dyDescent="0.2">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c r="AB419" s="80"/>
      <c r="AC419" s="80"/>
      <c r="AD419" s="80"/>
      <c r="AE419" s="80"/>
      <c r="AF419" s="80"/>
      <c r="AG419" s="80"/>
      <c r="AH419" s="80"/>
      <c r="AI419" s="80"/>
      <c r="AJ419" s="80"/>
      <c r="AK419" s="80"/>
      <c r="AL419" s="80"/>
      <c r="AM419" s="80"/>
      <c r="AN419" s="80"/>
      <c r="AO419" s="80"/>
      <c r="AP419" s="80"/>
    </row>
    <row r="420" spans="1:42" x14ac:dyDescent="0.2">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c r="AB420" s="80"/>
      <c r="AC420" s="80"/>
      <c r="AD420" s="80"/>
      <c r="AE420" s="80"/>
      <c r="AF420" s="80"/>
      <c r="AG420" s="80"/>
      <c r="AH420" s="80"/>
      <c r="AI420" s="80"/>
      <c r="AJ420" s="80"/>
      <c r="AK420" s="80"/>
      <c r="AL420" s="80"/>
      <c r="AM420" s="80"/>
      <c r="AN420" s="80"/>
      <c r="AO420" s="80"/>
      <c r="AP420" s="80"/>
    </row>
    <row r="421" spans="1:42" x14ac:dyDescent="0.2">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c r="AB421" s="80"/>
      <c r="AC421" s="80"/>
      <c r="AD421" s="80"/>
      <c r="AE421" s="80"/>
      <c r="AF421" s="80"/>
      <c r="AG421" s="80"/>
      <c r="AH421" s="80"/>
      <c r="AI421" s="80"/>
      <c r="AJ421" s="80"/>
      <c r="AK421" s="80"/>
      <c r="AL421" s="80"/>
      <c r="AM421" s="80"/>
      <c r="AN421" s="80"/>
      <c r="AO421" s="80"/>
      <c r="AP421" s="80"/>
    </row>
    <row r="422" spans="1:42" x14ac:dyDescent="0.2">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c r="AB422" s="80"/>
      <c r="AC422" s="80"/>
      <c r="AD422" s="80"/>
      <c r="AE422" s="80"/>
      <c r="AF422" s="80"/>
      <c r="AG422" s="80"/>
      <c r="AH422" s="80"/>
      <c r="AI422" s="80"/>
      <c r="AJ422" s="80"/>
      <c r="AK422" s="80"/>
      <c r="AL422" s="80"/>
      <c r="AM422" s="80"/>
      <c r="AN422" s="80"/>
      <c r="AO422" s="80"/>
      <c r="AP422" s="80"/>
    </row>
    <row r="423" spans="1:42" x14ac:dyDescent="0.2">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c r="AB423" s="80"/>
      <c r="AC423" s="80"/>
      <c r="AD423" s="80"/>
      <c r="AE423" s="80"/>
      <c r="AF423" s="80"/>
      <c r="AG423" s="80"/>
      <c r="AH423" s="80"/>
      <c r="AI423" s="80"/>
      <c r="AJ423" s="80"/>
      <c r="AK423" s="80"/>
      <c r="AL423" s="80"/>
      <c r="AM423" s="80"/>
      <c r="AN423" s="80"/>
      <c r="AO423" s="80"/>
      <c r="AP423" s="80"/>
    </row>
    <row r="424" spans="1:42" x14ac:dyDescent="0.2">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c r="AB424" s="80"/>
      <c r="AC424" s="80"/>
      <c r="AD424" s="80"/>
      <c r="AE424" s="80"/>
      <c r="AF424" s="80"/>
      <c r="AG424" s="80"/>
      <c r="AH424" s="80"/>
      <c r="AI424" s="80"/>
      <c r="AJ424" s="80"/>
      <c r="AK424" s="80"/>
      <c r="AL424" s="80"/>
      <c r="AM424" s="80"/>
      <c r="AN424" s="80"/>
      <c r="AO424" s="80"/>
      <c r="AP424" s="80"/>
    </row>
    <row r="425" spans="1:42" x14ac:dyDescent="0.2">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c r="AB425" s="80"/>
      <c r="AC425" s="80"/>
      <c r="AD425" s="80"/>
      <c r="AE425" s="80"/>
      <c r="AF425" s="80"/>
      <c r="AG425" s="80"/>
      <c r="AH425" s="80"/>
      <c r="AI425" s="80"/>
      <c r="AJ425" s="80"/>
      <c r="AK425" s="80"/>
      <c r="AL425" s="80"/>
      <c r="AM425" s="80"/>
      <c r="AN425" s="80"/>
      <c r="AO425" s="80"/>
      <c r="AP425" s="80"/>
    </row>
    <row r="426" spans="1:42" x14ac:dyDescent="0.2">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c r="AB426" s="80"/>
      <c r="AC426" s="80"/>
      <c r="AD426" s="80"/>
      <c r="AE426" s="80"/>
      <c r="AF426" s="80"/>
      <c r="AG426" s="80"/>
      <c r="AH426" s="80"/>
      <c r="AI426" s="80"/>
      <c r="AJ426" s="80"/>
      <c r="AK426" s="80"/>
      <c r="AL426" s="80"/>
      <c r="AM426" s="80"/>
      <c r="AN426" s="80"/>
      <c r="AO426" s="80"/>
      <c r="AP426" s="80"/>
    </row>
    <row r="427" spans="1:42" x14ac:dyDescent="0.2">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c r="AB427" s="80"/>
      <c r="AC427" s="80"/>
      <c r="AD427" s="80"/>
      <c r="AE427" s="80"/>
      <c r="AF427" s="80"/>
      <c r="AG427" s="80"/>
      <c r="AH427" s="80"/>
      <c r="AI427" s="80"/>
      <c r="AJ427" s="80"/>
      <c r="AK427" s="80"/>
      <c r="AL427" s="80"/>
      <c r="AM427" s="80"/>
      <c r="AN427" s="80"/>
      <c r="AO427" s="80"/>
      <c r="AP427" s="80"/>
    </row>
    <row r="428" spans="1:42" x14ac:dyDescent="0.2">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c r="AE428" s="80"/>
      <c r="AF428" s="80"/>
      <c r="AG428" s="80"/>
      <c r="AH428" s="80"/>
      <c r="AI428" s="80"/>
      <c r="AJ428" s="80"/>
      <c r="AK428" s="80"/>
      <c r="AL428" s="80"/>
      <c r="AM428" s="80"/>
      <c r="AN428" s="80"/>
      <c r="AO428" s="80"/>
      <c r="AP428" s="80"/>
    </row>
    <row r="429" spans="1:42" x14ac:dyDescent="0.2">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c r="AI429" s="80"/>
      <c r="AJ429" s="80"/>
      <c r="AK429" s="80"/>
      <c r="AL429" s="80"/>
      <c r="AM429" s="80"/>
      <c r="AN429" s="80"/>
      <c r="AO429" s="80"/>
      <c r="AP429" s="80"/>
    </row>
    <row r="430" spans="1:42" x14ac:dyDescent="0.2">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c r="AB430" s="80"/>
      <c r="AC430" s="80"/>
      <c r="AD430" s="80"/>
      <c r="AE430" s="80"/>
      <c r="AF430" s="80"/>
      <c r="AG430" s="80"/>
      <c r="AH430" s="80"/>
      <c r="AI430" s="80"/>
      <c r="AJ430" s="80"/>
      <c r="AK430" s="80"/>
      <c r="AL430" s="80"/>
      <c r="AM430" s="80"/>
      <c r="AN430" s="80"/>
      <c r="AO430" s="80"/>
      <c r="AP430" s="80"/>
    </row>
    <row r="431" spans="1:42" x14ac:dyDescent="0.2">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c r="AB431" s="80"/>
      <c r="AC431" s="80"/>
      <c r="AD431" s="80"/>
      <c r="AE431" s="80"/>
      <c r="AF431" s="80"/>
      <c r="AG431" s="80"/>
      <c r="AH431" s="80"/>
      <c r="AI431" s="80"/>
      <c r="AJ431" s="80"/>
      <c r="AK431" s="80"/>
      <c r="AL431" s="80"/>
      <c r="AM431" s="80"/>
      <c r="AN431" s="80"/>
      <c r="AO431" s="80"/>
      <c r="AP431" s="80"/>
    </row>
    <row r="432" spans="1:42" x14ac:dyDescent="0.2">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c r="AB432" s="80"/>
      <c r="AC432" s="80"/>
      <c r="AD432" s="80"/>
      <c r="AE432" s="80"/>
      <c r="AF432" s="80"/>
      <c r="AG432" s="80"/>
      <c r="AH432" s="80"/>
      <c r="AI432" s="80"/>
      <c r="AJ432" s="80"/>
      <c r="AK432" s="80"/>
      <c r="AL432" s="80"/>
      <c r="AM432" s="80"/>
      <c r="AN432" s="80"/>
      <c r="AO432" s="80"/>
      <c r="AP432" s="80"/>
    </row>
    <row r="433" spans="1:42" x14ac:dyDescent="0.2">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c r="AB433" s="80"/>
      <c r="AC433" s="80"/>
      <c r="AD433" s="80"/>
      <c r="AE433" s="80"/>
      <c r="AF433" s="80"/>
      <c r="AG433" s="80"/>
      <c r="AH433" s="80"/>
      <c r="AI433" s="80"/>
      <c r="AJ433" s="80"/>
      <c r="AK433" s="80"/>
      <c r="AL433" s="80"/>
      <c r="AM433" s="80"/>
      <c r="AN433" s="80"/>
      <c r="AO433" s="80"/>
      <c r="AP433" s="80"/>
    </row>
    <row r="434" spans="1:42" x14ac:dyDescent="0.2">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c r="AB434" s="80"/>
      <c r="AC434" s="80"/>
      <c r="AD434" s="80"/>
      <c r="AE434" s="80"/>
      <c r="AF434" s="80"/>
      <c r="AG434" s="80"/>
      <c r="AH434" s="80"/>
      <c r="AI434" s="80"/>
      <c r="AJ434" s="80"/>
      <c r="AK434" s="80"/>
      <c r="AL434" s="80"/>
      <c r="AM434" s="80"/>
      <c r="AN434" s="80"/>
      <c r="AO434" s="80"/>
      <c r="AP434" s="80"/>
    </row>
    <row r="435" spans="1:42" x14ac:dyDescent="0.2">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c r="AB435" s="80"/>
      <c r="AC435" s="80"/>
      <c r="AD435" s="80"/>
      <c r="AE435" s="80"/>
      <c r="AF435" s="80"/>
      <c r="AG435" s="80"/>
      <c r="AH435" s="80"/>
      <c r="AI435" s="80"/>
      <c r="AJ435" s="80"/>
      <c r="AK435" s="80"/>
      <c r="AL435" s="80"/>
      <c r="AM435" s="80"/>
      <c r="AN435" s="80"/>
      <c r="AO435" s="80"/>
      <c r="AP435" s="80"/>
    </row>
    <row r="436" spans="1:42" x14ac:dyDescent="0.2">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c r="AB436" s="80"/>
      <c r="AC436" s="80"/>
      <c r="AD436" s="80"/>
      <c r="AE436" s="80"/>
      <c r="AF436" s="80"/>
      <c r="AG436" s="80"/>
      <c r="AH436" s="80"/>
      <c r="AI436" s="80"/>
      <c r="AJ436" s="80"/>
      <c r="AK436" s="80"/>
      <c r="AL436" s="80"/>
      <c r="AM436" s="80"/>
      <c r="AN436" s="80"/>
      <c r="AO436" s="80"/>
      <c r="AP436" s="80"/>
    </row>
    <row r="437" spans="1:42" x14ac:dyDescent="0.2">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c r="AB437" s="80"/>
      <c r="AC437" s="80"/>
      <c r="AD437" s="80"/>
      <c r="AE437" s="80"/>
      <c r="AF437" s="80"/>
      <c r="AG437" s="80"/>
      <c r="AH437" s="80"/>
      <c r="AI437" s="80"/>
      <c r="AJ437" s="80"/>
      <c r="AK437" s="80"/>
      <c r="AL437" s="80"/>
      <c r="AM437" s="80"/>
      <c r="AN437" s="80"/>
      <c r="AO437" s="80"/>
      <c r="AP437" s="80"/>
    </row>
    <row r="438" spans="1:42" x14ac:dyDescent="0.2">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c r="AB438" s="80"/>
      <c r="AC438" s="80"/>
      <c r="AD438" s="80"/>
      <c r="AE438" s="80"/>
      <c r="AF438" s="80"/>
      <c r="AG438" s="80"/>
      <c r="AH438" s="80"/>
      <c r="AI438" s="80"/>
      <c r="AJ438" s="80"/>
      <c r="AK438" s="80"/>
      <c r="AL438" s="80"/>
      <c r="AM438" s="80"/>
      <c r="AN438" s="80"/>
      <c r="AO438" s="80"/>
      <c r="AP438" s="80"/>
    </row>
    <row r="439" spans="1:42" x14ac:dyDescent="0.2">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c r="AB439" s="80"/>
      <c r="AC439" s="80"/>
      <c r="AD439" s="80"/>
      <c r="AE439" s="80"/>
      <c r="AF439" s="80"/>
      <c r="AG439" s="80"/>
      <c r="AH439" s="80"/>
      <c r="AI439" s="80"/>
      <c r="AJ439" s="80"/>
      <c r="AK439" s="80"/>
      <c r="AL439" s="80"/>
      <c r="AM439" s="80"/>
      <c r="AN439" s="80"/>
      <c r="AO439" s="80"/>
      <c r="AP439" s="80"/>
    </row>
    <row r="440" spans="1:42" x14ac:dyDescent="0.2">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c r="AB440" s="80"/>
      <c r="AC440" s="80"/>
      <c r="AD440" s="80"/>
      <c r="AE440" s="80"/>
      <c r="AF440" s="80"/>
      <c r="AG440" s="80"/>
      <c r="AH440" s="80"/>
      <c r="AI440" s="80"/>
      <c r="AJ440" s="80"/>
      <c r="AK440" s="80"/>
      <c r="AL440" s="80"/>
      <c r="AM440" s="80"/>
      <c r="AN440" s="80"/>
      <c r="AO440" s="80"/>
      <c r="AP440" s="80"/>
    </row>
    <row r="441" spans="1:42" x14ac:dyDescent="0.2">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c r="AB441" s="80"/>
      <c r="AC441" s="80"/>
      <c r="AD441" s="80"/>
      <c r="AE441" s="80"/>
      <c r="AF441" s="80"/>
      <c r="AG441" s="80"/>
      <c r="AH441" s="80"/>
      <c r="AI441" s="80"/>
      <c r="AJ441" s="80"/>
      <c r="AK441" s="80"/>
      <c r="AL441" s="80"/>
      <c r="AM441" s="80"/>
      <c r="AN441" s="80"/>
      <c r="AO441" s="80"/>
      <c r="AP441" s="80"/>
    </row>
    <row r="442" spans="1:42" x14ac:dyDescent="0.2">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c r="AB442" s="80"/>
      <c r="AC442" s="80"/>
      <c r="AD442" s="80"/>
      <c r="AE442" s="80"/>
      <c r="AF442" s="80"/>
      <c r="AG442" s="80"/>
      <c r="AH442" s="80"/>
      <c r="AI442" s="80"/>
      <c r="AJ442" s="80"/>
      <c r="AK442" s="80"/>
      <c r="AL442" s="80"/>
      <c r="AM442" s="80"/>
      <c r="AN442" s="80"/>
      <c r="AO442" s="80"/>
      <c r="AP442" s="80"/>
    </row>
    <row r="443" spans="1:42" x14ac:dyDescent="0.2">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c r="AB443" s="80"/>
      <c r="AC443" s="80"/>
      <c r="AD443" s="80"/>
      <c r="AE443" s="80"/>
      <c r="AF443" s="80"/>
      <c r="AG443" s="80"/>
      <c r="AH443" s="80"/>
      <c r="AI443" s="80"/>
      <c r="AJ443" s="80"/>
      <c r="AK443" s="80"/>
      <c r="AL443" s="80"/>
      <c r="AM443" s="80"/>
      <c r="AN443" s="80"/>
      <c r="AO443" s="80"/>
      <c r="AP443" s="80"/>
    </row>
    <row r="444" spans="1:42" x14ac:dyDescent="0.2">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c r="AB444" s="80"/>
      <c r="AC444" s="80"/>
      <c r="AD444" s="80"/>
      <c r="AE444" s="80"/>
      <c r="AF444" s="80"/>
      <c r="AG444" s="80"/>
      <c r="AH444" s="80"/>
      <c r="AI444" s="80"/>
      <c r="AJ444" s="80"/>
      <c r="AK444" s="80"/>
      <c r="AL444" s="80"/>
      <c r="AM444" s="80"/>
      <c r="AN444" s="80"/>
      <c r="AO444" s="80"/>
      <c r="AP444" s="80"/>
    </row>
    <row r="445" spans="1:42" x14ac:dyDescent="0.2">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c r="AB445" s="80"/>
      <c r="AC445" s="80"/>
      <c r="AD445" s="80"/>
      <c r="AE445" s="80"/>
      <c r="AF445" s="80"/>
      <c r="AG445" s="80"/>
      <c r="AH445" s="80"/>
      <c r="AI445" s="80"/>
      <c r="AJ445" s="80"/>
      <c r="AK445" s="80"/>
      <c r="AL445" s="80"/>
      <c r="AM445" s="80"/>
      <c r="AN445" s="80"/>
      <c r="AO445" s="80"/>
      <c r="AP445" s="80"/>
    </row>
    <row r="446" spans="1:42" x14ac:dyDescent="0.2">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c r="AB446" s="80"/>
      <c r="AC446" s="80"/>
      <c r="AD446" s="80"/>
      <c r="AE446" s="80"/>
      <c r="AF446" s="80"/>
      <c r="AG446" s="80"/>
      <c r="AH446" s="80"/>
      <c r="AI446" s="80"/>
      <c r="AJ446" s="80"/>
      <c r="AK446" s="80"/>
      <c r="AL446" s="80"/>
      <c r="AM446" s="80"/>
      <c r="AN446" s="80"/>
      <c r="AO446" s="80"/>
      <c r="AP446" s="80"/>
    </row>
    <row r="447" spans="1:42" x14ac:dyDescent="0.2">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c r="AB447" s="80"/>
      <c r="AC447" s="80"/>
      <c r="AD447" s="80"/>
      <c r="AE447" s="80"/>
      <c r="AF447" s="80"/>
      <c r="AG447" s="80"/>
      <c r="AH447" s="80"/>
      <c r="AI447" s="80"/>
      <c r="AJ447" s="80"/>
      <c r="AK447" s="80"/>
      <c r="AL447" s="80"/>
      <c r="AM447" s="80"/>
      <c r="AN447" s="80"/>
      <c r="AO447" s="80"/>
      <c r="AP447" s="80"/>
    </row>
    <row r="448" spans="1:42" x14ac:dyDescent="0.2">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c r="AB448" s="80"/>
      <c r="AC448" s="80"/>
      <c r="AD448" s="80"/>
      <c r="AE448" s="80"/>
      <c r="AF448" s="80"/>
      <c r="AG448" s="80"/>
      <c r="AH448" s="80"/>
      <c r="AI448" s="80"/>
      <c r="AJ448" s="80"/>
      <c r="AK448" s="80"/>
      <c r="AL448" s="80"/>
      <c r="AM448" s="80"/>
      <c r="AN448" s="80"/>
      <c r="AO448" s="80"/>
      <c r="AP448" s="80"/>
    </row>
    <row r="449" spans="1:42" x14ac:dyDescent="0.2">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c r="AB449" s="80"/>
      <c r="AC449" s="80"/>
      <c r="AD449" s="80"/>
      <c r="AE449" s="80"/>
      <c r="AF449" s="80"/>
      <c r="AG449" s="80"/>
      <c r="AH449" s="80"/>
      <c r="AI449" s="80"/>
      <c r="AJ449" s="80"/>
      <c r="AK449" s="80"/>
      <c r="AL449" s="80"/>
      <c r="AM449" s="80"/>
      <c r="AN449" s="80"/>
      <c r="AO449" s="80"/>
      <c r="AP449" s="80"/>
    </row>
    <row r="450" spans="1:42" x14ac:dyDescent="0.2">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c r="AB450" s="80"/>
      <c r="AC450" s="80"/>
      <c r="AD450" s="80"/>
      <c r="AE450" s="80"/>
      <c r="AF450" s="80"/>
      <c r="AG450" s="80"/>
      <c r="AH450" s="80"/>
      <c r="AI450" s="80"/>
      <c r="AJ450" s="80"/>
      <c r="AK450" s="80"/>
      <c r="AL450" s="80"/>
      <c r="AM450" s="80"/>
      <c r="AN450" s="80"/>
      <c r="AO450" s="80"/>
      <c r="AP450" s="80"/>
    </row>
    <row r="451" spans="1:42" x14ac:dyDescent="0.2">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c r="AB451" s="80"/>
      <c r="AC451" s="80"/>
      <c r="AD451" s="80"/>
      <c r="AE451" s="80"/>
      <c r="AF451" s="80"/>
      <c r="AG451" s="80"/>
      <c r="AH451" s="80"/>
      <c r="AI451" s="80"/>
      <c r="AJ451" s="80"/>
      <c r="AK451" s="80"/>
      <c r="AL451" s="80"/>
      <c r="AM451" s="80"/>
      <c r="AN451" s="80"/>
      <c r="AO451" s="80"/>
      <c r="AP451" s="80"/>
    </row>
    <row r="452" spans="1:42" x14ac:dyDescent="0.2">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c r="AB452" s="80"/>
      <c r="AC452" s="80"/>
      <c r="AD452" s="80"/>
      <c r="AE452" s="80"/>
      <c r="AF452" s="80"/>
      <c r="AG452" s="80"/>
      <c r="AH452" s="80"/>
      <c r="AI452" s="80"/>
      <c r="AJ452" s="80"/>
      <c r="AK452" s="80"/>
      <c r="AL452" s="80"/>
      <c r="AM452" s="80"/>
      <c r="AN452" s="80"/>
      <c r="AO452" s="80"/>
      <c r="AP452" s="80"/>
    </row>
    <row r="453" spans="1:42" x14ac:dyDescent="0.2">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c r="AB453" s="80"/>
      <c r="AC453" s="80"/>
      <c r="AD453" s="80"/>
      <c r="AE453" s="80"/>
      <c r="AF453" s="80"/>
      <c r="AG453" s="80"/>
      <c r="AH453" s="80"/>
      <c r="AI453" s="80"/>
      <c r="AJ453" s="80"/>
      <c r="AK453" s="80"/>
      <c r="AL453" s="80"/>
      <c r="AM453" s="80"/>
      <c r="AN453" s="80"/>
      <c r="AO453" s="80"/>
      <c r="AP453" s="80"/>
    </row>
    <row r="454" spans="1:42" x14ac:dyDescent="0.2">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c r="AB454" s="80"/>
      <c r="AC454" s="80"/>
      <c r="AD454" s="80"/>
      <c r="AE454" s="80"/>
      <c r="AF454" s="80"/>
      <c r="AG454" s="80"/>
      <c r="AH454" s="80"/>
      <c r="AI454" s="80"/>
      <c r="AJ454" s="80"/>
      <c r="AK454" s="80"/>
      <c r="AL454" s="80"/>
      <c r="AM454" s="80"/>
      <c r="AN454" s="80"/>
      <c r="AO454" s="80"/>
      <c r="AP454" s="80"/>
    </row>
    <row r="455" spans="1:42" x14ac:dyDescent="0.2">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c r="AB455" s="80"/>
      <c r="AC455" s="80"/>
      <c r="AD455" s="80"/>
      <c r="AE455" s="80"/>
      <c r="AF455" s="80"/>
      <c r="AG455" s="80"/>
      <c r="AH455" s="80"/>
      <c r="AI455" s="80"/>
      <c r="AJ455" s="80"/>
      <c r="AK455" s="80"/>
      <c r="AL455" s="80"/>
      <c r="AM455" s="80"/>
      <c r="AN455" s="80"/>
      <c r="AO455" s="80"/>
      <c r="AP455" s="80"/>
    </row>
    <row r="456" spans="1:42" x14ac:dyDescent="0.2">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c r="AB456" s="80"/>
      <c r="AC456" s="80"/>
      <c r="AD456" s="80"/>
      <c r="AE456" s="80"/>
      <c r="AF456" s="80"/>
      <c r="AG456" s="80"/>
      <c r="AH456" s="80"/>
      <c r="AI456" s="80"/>
      <c r="AJ456" s="80"/>
      <c r="AK456" s="80"/>
      <c r="AL456" s="80"/>
      <c r="AM456" s="80"/>
      <c r="AN456" s="80"/>
      <c r="AO456" s="80"/>
      <c r="AP456" s="80"/>
    </row>
    <row r="457" spans="1:42" x14ac:dyDescent="0.2">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c r="AB457" s="80"/>
      <c r="AC457" s="80"/>
      <c r="AD457" s="80"/>
      <c r="AE457" s="80"/>
      <c r="AF457" s="80"/>
      <c r="AG457" s="80"/>
      <c r="AH457" s="80"/>
      <c r="AI457" s="80"/>
      <c r="AJ457" s="80"/>
      <c r="AK457" s="80"/>
      <c r="AL457" s="80"/>
      <c r="AM457" s="80"/>
      <c r="AN457" s="80"/>
      <c r="AO457" s="80"/>
      <c r="AP457" s="80"/>
    </row>
    <row r="458" spans="1:42" x14ac:dyDescent="0.2">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c r="AB458" s="80"/>
      <c r="AC458" s="80"/>
      <c r="AD458" s="80"/>
      <c r="AE458" s="80"/>
      <c r="AF458" s="80"/>
      <c r="AG458" s="80"/>
      <c r="AH458" s="80"/>
      <c r="AI458" s="80"/>
      <c r="AJ458" s="80"/>
      <c r="AK458" s="80"/>
      <c r="AL458" s="80"/>
      <c r="AM458" s="80"/>
      <c r="AN458" s="80"/>
      <c r="AO458" s="80"/>
      <c r="AP458" s="80"/>
    </row>
    <row r="459" spans="1:42" x14ac:dyDescent="0.2">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c r="AB459" s="80"/>
      <c r="AC459" s="80"/>
      <c r="AD459" s="80"/>
      <c r="AE459" s="80"/>
      <c r="AF459" s="80"/>
      <c r="AG459" s="80"/>
      <c r="AH459" s="80"/>
      <c r="AI459" s="80"/>
      <c r="AJ459" s="80"/>
      <c r="AK459" s="80"/>
      <c r="AL459" s="80"/>
      <c r="AM459" s="80"/>
      <c r="AN459" s="80"/>
      <c r="AO459" s="80"/>
      <c r="AP459" s="80"/>
    </row>
    <row r="460" spans="1:42" x14ac:dyDescent="0.2">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c r="AB460" s="80"/>
      <c r="AC460" s="80"/>
      <c r="AD460" s="80"/>
      <c r="AE460" s="80"/>
      <c r="AF460" s="80"/>
      <c r="AG460" s="80"/>
      <c r="AH460" s="80"/>
      <c r="AI460" s="80"/>
      <c r="AJ460" s="80"/>
      <c r="AK460" s="80"/>
      <c r="AL460" s="80"/>
      <c r="AM460" s="80"/>
      <c r="AN460" s="80"/>
      <c r="AO460" s="80"/>
      <c r="AP460" s="80"/>
    </row>
    <row r="461" spans="1:42" x14ac:dyDescent="0.2">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c r="AB461" s="80"/>
      <c r="AC461" s="80"/>
      <c r="AD461" s="80"/>
      <c r="AE461" s="80"/>
      <c r="AF461" s="80"/>
      <c r="AG461" s="80"/>
      <c r="AH461" s="80"/>
      <c r="AI461" s="80"/>
      <c r="AJ461" s="80"/>
      <c r="AK461" s="80"/>
      <c r="AL461" s="80"/>
      <c r="AM461" s="80"/>
      <c r="AN461" s="80"/>
      <c r="AO461" s="80"/>
      <c r="AP461" s="80"/>
    </row>
    <row r="462" spans="1:42" x14ac:dyDescent="0.2">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c r="AB462" s="80"/>
      <c r="AC462" s="80"/>
      <c r="AD462" s="80"/>
      <c r="AE462" s="80"/>
      <c r="AF462" s="80"/>
      <c r="AG462" s="80"/>
      <c r="AH462" s="80"/>
      <c r="AI462" s="80"/>
      <c r="AJ462" s="80"/>
      <c r="AK462" s="80"/>
      <c r="AL462" s="80"/>
      <c r="AM462" s="80"/>
      <c r="AN462" s="80"/>
      <c r="AO462" s="80"/>
      <c r="AP462" s="80"/>
    </row>
    <row r="463" spans="1:42" x14ac:dyDescent="0.2">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c r="AB463" s="80"/>
      <c r="AC463" s="80"/>
      <c r="AD463" s="80"/>
      <c r="AE463" s="80"/>
      <c r="AF463" s="80"/>
      <c r="AG463" s="80"/>
      <c r="AH463" s="80"/>
      <c r="AI463" s="80"/>
      <c r="AJ463" s="80"/>
      <c r="AK463" s="80"/>
      <c r="AL463" s="80"/>
      <c r="AM463" s="80"/>
      <c r="AN463" s="80"/>
      <c r="AO463" s="80"/>
      <c r="AP463" s="80"/>
    </row>
    <row r="464" spans="1:42" x14ac:dyDescent="0.2">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c r="AB464" s="80"/>
      <c r="AC464" s="80"/>
      <c r="AD464" s="80"/>
      <c r="AE464" s="80"/>
      <c r="AF464" s="80"/>
      <c r="AG464" s="80"/>
      <c r="AH464" s="80"/>
      <c r="AI464" s="80"/>
      <c r="AJ464" s="80"/>
      <c r="AK464" s="80"/>
      <c r="AL464" s="80"/>
      <c r="AM464" s="80"/>
      <c r="AN464" s="80"/>
      <c r="AO464" s="80"/>
      <c r="AP464" s="80"/>
    </row>
    <row r="465" spans="1:42" x14ac:dyDescent="0.2">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c r="AB465" s="80"/>
      <c r="AC465" s="80"/>
      <c r="AD465" s="80"/>
      <c r="AE465" s="80"/>
      <c r="AF465" s="80"/>
      <c r="AG465" s="80"/>
      <c r="AH465" s="80"/>
      <c r="AI465" s="80"/>
      <c r="AJ465" s="80"/>
      <c r="AK465" s="80"/>
      <c r="AL465" s="80"/>
      <c r="AM465" s="80"/>
      <c r="AN465" s="80"/>
      <c r="AO465" s="80"/>
      <c r="AP465" s="80"/>
    </row>
    <row r="466" spans="1:42" x14ac:dyDescent="0.2">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c r="AB466" s="80"/>
      <c r="AC466" s="80"/>
      <c r="AD466" s="80"/>
      <c r="AE466" s="80"/>
      <c r="AF466" s="80"/>
      <c r="AG466" s="80"/>
      <c r="AH466" s="80"/>
      <c r="AI466" s="80"/>
      <c r="AJ466" s="80"/>
      <c r="AK466" s="80"/>
      <c r="AL466" s="80"/>
      <c r="AM466" s="80"/>
      <c r="AN466" s="80"/>
      <c r="AO466" s="80"/>
      <c r="AP466" s="80"/>
    </row>
    <row r="467" spans="1:42" x14ac:dyDescent="0.2">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c r="AB467" s="80"/>
      <c r="AC467" s="80"/>
      <c r="AD467" s="80"/>
      <c r="AE467" s="80"/>
      <c r="AF467" s="80"/>
      <c r="AG467" s="80"/>
      <c r="AH467" s="80"/>
      <c r="AI467" s="80"/>
      <c r="AJ467" s="80"/>
      <c r="AK467" s="80"/>
      <c r="AL467" s="80"/>
      <c r="AM467" s="80"/>
      <c r="AN467" s="80"/>
      <c r="AO467" s="80"/>
      <c r="AP467" s="80"/>
    </row>
    <row r="468" spans="1:42" x14ac:dyDescent="0.2">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c r="AB468" s="80"/>
      <c r="AC468" s="80"/>
      <c r="AD468" s="80"/>
      <c r="AE468" s="80"/>
      <c r="AF468" s="80"/>
      <c r="AG468" s="80"/>
      <c r="AH468" s="80"/>
      <c r="AI468" s="80"/>
      <c r="AJ468" s="80"/>
      <c r="AK468" s="80"/>
      <c r="AL468" s="80"/>
      <c r="AM468" s="80"/>
      <c r="AN468" s="80"/>
      <c r="AO468" s="80"/>
      <c r="AP468" s="80"/>
    </row>
    <row r="469" spans="1:42" x14ac:dyDescent="0.2">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c r="AB469" s="80"/>
      <c r="AC469" s="80"/>
      <c r="AD469" s="80"/>
      <c r="AE469" s="80"/>
      <c r="AF469" s="80"/>
      <c r="AG469" s="80"/>
      <c r="AH469" s="80"/>
      <c r="AI469" s="80"/>
      <c r="AJ469" s="80"/>
      <c r="AK469" s="80"/>
      <c r="AL469" s="80"/>
      <c r="AM469" s="80"/>
      <c r="AN469" s="80"/>
      <c r="AO469" s="80"/>
      <c r="AP469" s="80"/>
    </row>
    <row r="470" spans="1:42" x14ac:dyDescent="0.2">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c r="AB470" s="80"/>
      <c r="AC470" s="80"/>
      <c r="AD470" s="80"/>
      <c r="AE470" s="80"/>
      <c r="AF470" s="80"/>
      <c r="AG470" s="80"/>
      <c r="AH470" s="80"/>
      <c r="AI470" s="80"/>
      <c r="AJ470" s="80"/>
      <c r="AK470" s="80"/>
      <c r="AL470" s="80"/>
      <c r="AM470" s="80"/>
      <c r="AN470" s="80"/>
      <c r="AO470" s="80"/>
      <c r="AP470" s="80"/>
    </row>
    <row r="471" spans="1:42" x14ac:dyDescent="0.2">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c r="AB471" s="80"/>
      <c r="AC471" s="80"/>
      <c r="AD471" s="80"/>
      <c r="AE471" s="80"/>
      <c r="AF471" s="80"/>
      <c r="AG471" s="80"/>
      <c r="AH471" s="80"/>
      <c r="AI471" s="80"/>
      <c r="AJ471" s="80"/>
      <c r="AK471" s="80"/>
      <c r="AL471" s="80"/>
      <c r="AM471" s="80"/>
      <c r="AN471" s="80"/>
      <c r="AO471" s="80"/>
      <c r="AP471" s="80"/>
    </row>
    <row r="472" spans="1:42" x14ac:dyDescent="0.2">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c r="AB472" s="80"/>
      <c r="AC472" s="80"/>
      <c r="AD472" s="80"/>
      <c r="AE472" s="80"/>
      <c r="AF472" s="80"/>
      <c r="AG472" s="80"/>
      <c r="AH472" s="80"/>
      <c r="AI472" s="80"/>
      <c r="AJ472" s="80"/>
      <c r="AK472" s="80"/>
      <c r="AL472" s="80"/>
      <c r="AM472" s="80"/>
      <c r="AN472" s="80"/>
      <c r="AO472" s="80"/>
      <c r="AP472" s="80"/>
    </row>
    <row r="473" spans="1:42" x14ac:dyDescent="0.2">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c r="AB473" s="80"/>
      <c r="AC473" s="80"/>
      <c r="AD473" s="80"/>
      <c r="AE473" s="80"/>
      <c r="AF473" s="80"/>
      <c r="AG473" s="80"/>
      <c r="AH473" s="80"/>
      <c r="AI473" s="80"/>
      <c r="AJ473" s="80"/>
      <c r="AK473" s="80"/>
      <c r="AL473" s="80"/>
      <c r="AM473" s="80"/>
      <c r="AN473" s="80"/>
      <c r="AO473" s="80"/>
      <c r="AP473" s="80"/>
    </row>
    <row r="474" spans="1:42" x14ac:dyDescent="0.2">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c r="AB474" s="80"/>
      <c r="AC474" s="80"/>
      <c r="AD474" s="80"/>
      <c r="AE474" s="80"/>
      <c r="AF474" s="80"/>
      <c r="AG474" s="80"/>
      <c r="AH474" s="80"/>
      <c r="AI474" s="80"/>
      <c r="AJ474" s="80"/>
      <c r="AK474" s="80"/>
      <c r="AL474" s="80"/>
      <c r="AM474" s="80"/>
      <c r="AN474" s="80"/>
      <c r="AO474" s="80"/>
      <c r="AP474" s="80"/>
    </row>
    <row r="475" spans="1:42" x14ac:dyDescent="0.2">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c r="AB475" s="80"/>
      <c r="AC475" s="80"/>
      <c r="AD475" s="80"/>
      <c r="AE475" s="80"/>
      <c r="AF475" s="80"/>
      <c r="AG475" s="80"/>
      <c r="AH475" s="80"/>
      <c r="AI475" s="80"/>
      <c r="AJ475" s="80"/>
      <c r="AK475" s="80"/>
      <c r="AL475" s="80"/>
      <c r="AM475" s="80"/>
      <c r="AN475" s="80"/>
      <c r="AO475" s="80"/>
      <c r="AP475" s="80"/>
    </row>
    <row r="476" spans="1:42" x14ac:dyDescent="0.2">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c r="AB476" s="80"/>
      <c r="AC476" s="80"/>
      <c r="AD476" s="80"/>
      <c r="AE476" s="80"/>
      <c r="AF476" s="80"/>
      <c r="AG476" s="80"/>
      <c r="AH476" s="80"/>
      <c r="AI476" s="80"/>
      <c r="AJ476" s="80"/>
      <c r="AK476" s="80"/>
      <c r="AL476" s="80"/>
      <c r="AM476" s="80"/>
      <c r="AN476" s="80"/>
      <c r="AO476" s="80"/>
      <c r="AP476" s="80"/>
    </row>
    <row r="477" spans="1:42" x14ac:dyDescent="0.2">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c r="AB477" s="80"/>
      <c r="AC477" s="80"/>
      <c r="AD477" s="80"/>
      <c r="AE477" s="80"/>
      <c r="AF477" s="80"/>
      <c r="AG477" s="80"/>
      <c r="AH477" s="80"/>
      <c r="AI477" s="80"/>
      <c r="AJ477" s="80"/>
      <c r="AK477" s="80"/>
      <c r="AL477" s="80"/>
      <c r="AM477" s="80"/>
      <c r="AN477" s="80"/>
      <c r="AO477" s="80"/>
      <c r="AP477" s="80"/>
    </row>
    <row r="478" spans="1:42" x14ac:dyDescent="0.2">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c r="AB478" s="80"/>
      <c r="AC478" s="80"/>
      <c r="AD478" s="80"/>
      <c r="AE478" s="80"/>
      <c r="AF478" s="80"/>
      <c r="AG478" s="80"/>
      <c r="AH478" s="80"/>
      <c r="AI478" s="80"/>
      <c r="AJ478" s="80"/>
      <c r="AK478" s="80"/>
      <c r="AL478" s="80"/>
      <c r="AM478" s="80"/>
      <c r="AN478" s="80"/>
      <c r="AO478" s="80"/>
      <c r="AP478" s="80"/>
    </row>
    <row r="479" spans="1:42" x14ac:dyDescent="0.2">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c r="AB479" s="80"/>
      <c r="AC479" s="80"/>
      <c r="AD479" s="80"/>
      <c r="AE479" s="80"/>
      <c r="AF479" s="80"/>
      <c r="AG479" s="80"/>
      <c r="AH479" s="80"/>
      <c r="AI479" s="80"/>
      <c r="AJ479" s="80"/>
      <c r="AK479" s="80"/>
      <c r="AL479" s="80"/>
      <c r="AM479" s="80"/>
      <c r="AN479" s="80"/>
      <c r="AO479" s="80"/>
      <c r="AP479" s="80"/>
    </row>
    <row r="480" spans="1:42" x14ac:dyDescent="0.2">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c r="AB480" s="80"/>
      <c r="AC480" s="80"/>
      <c r="AD480" s="80"/>
      <c r="AE480" s="80"/>
      <c r="AF480" s="80"/>
      <c r="AG480" s="80"/>
      <c r="AH480" s="80"/>
      <c r="AI480" s="80"/>
      <c r="AJ480" s="80"/>
      <c r="AK480" s="80"/>
      <c r="AL480" s="80"/>
      <c r="AM480" s="80"/>
      <c r="AN480" s="80"/>
      <c r="AO480" s="80"/>
      <c r="AP480" s="80"/>
    </row>
    <row r="481" spans="1:42" x14ac:dyDescent="0.2">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c r="AB481" s="80"/>
      <c r="AC481" s="80"/>
      <c r="AD481" s="80"/>
      <c r="AE481" s="80"/>
      <c r="AF481" s="80"/>
      <c r="AG481" s="80"/>
      <c r="AH481" s="80"/>
      <c r="AI481" s="80"/>
      <c r="AJ481" s="80"/>
      <c r="AK481" s="80"/>
      <c r="AL481" s="80"/>
      <c r="AM481" s="80"/>
      <c r="AN481" s="80"/>
      <c r="AO481" s="80"/>
      <c r="AP481" s="80"/>
    </row>
    <row r="482" spans="1:42" x14ac:dyDescent="0.2">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c r="AB482" s="80"/>
      <c r="AC482" s="80"/>
      <c r="AD482" s="80"/>
      <c r="AE482" s="80"/>
      <c r="AF482" s="80"/>
      <c r="AG482" s="80"/>
      <c r="AH482" s="80"/>
      <c r="AI482" s="80"/>
      <c r="AJ482" s="80"/>
      <c r="AK482" s="80"/>
      <c r="AL482" s="80"/>
      <c r="AM482" s="80"/>
      <c r="AN482" s="80"/>
      <c r="AO482" s="80"/>
      <c r="AP482" s="80"/>
    </row>
    <row r="483" spans="1:42" x14ac:dyDescent="0.2">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c r="AB483" s="80"/>
      <c r="AC483" s="80"/>
      <c r="AD483" s="80"/>
      <c r="AE483" s="80"/>
      <c r="AF483" s="80"/>
      <c r="AG483" s="80"/>
      <c r="AH483" s="80"/>
      <c r="AI483" s="80"/>
      <c r="AJ483" s="80"/>
      <c r="AK483" s="80"/>
      <c r="AL483" s="80"/>
      <c r="AM483" s="80"/>
      <c r="AN483" s="80"/>
      <c r="AO483" s="80"/>
      <c r="AP483" s="80"/>
    </row>
    <row r="484" spans="1:42" x14ac:dyDescent="0.2">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c r="AB484" s="80"/>
      <c r="AC484" s="80"/>
      <c r="AD484" s="80"/>
      <c r="AE484" s="80"/>
      <c r="AF484" s="80"/>
      <c r="AG484" s="80"/>
      <c r="AH484" s="80"/>
      <c r="AI484" s="80"/>
      <c r="AJ484" s="80"/>
      <c r="AK484" s="80"/>
      <c r="AL484" s="80"/>
      <c r="AM484" s="80"/>
      <c r="AN484" s="80"/>
      <c r="AO484" s="80"/>
      <c r="AP484" s="80"/>
    </row>
    <row r="485" spans="1:42" x14ac:dyDescent="0.2">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c r="AB485" s="80"/>
      <c r="AC485" s="80"/>
      <c r="AD485" s="80"/>
      <c r="AE485" s="80"/>
      <c r="AF485" s="80"/>
      <c r="AG485" s="80"/>
      <c r="AH485" s="80"/>
      <c r="AI485" s="80"/>
      <c r="AJ485" s="80"/>
      <c r="AK485" s="80"/>
      <c r="AL485" s="80"/>
      <c r="AM485" s="80"/>
      <c r="AN485" s="80"/>
      <c r="AO485" s="80"/>
      <c r="AP485" s="80"/>
    </row>
    <row r="486" spans="1:42" x14ac:dyDescent="0.2">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c r="AB486" s="80"/>
      <c r="AC486" s="80"/>
      <c r="AD486" s="80"/>
      <c r="AE486" s="80"/>
      <c r="AF486" s="80"/>
      <c r="AG486" s="80"/>
      <c r="AH486" s="80"/>
      <c r="AI486" s="80"/>
      <c r="AJ486" s="80"/>
      <c r="AK486" s="80"/>
      <c r="AL486" s="80"/>
      <c r="AM486" s="80"/>
      <c r="AN486" s="80"/>
      <c r="AO486" s="80"/>
      <c r="AP486" s="80"/>
    </row>
    <row r="487" spans="1:42" x14ac:dyDescent="0.2">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c r="AB487" s="80"/>
      <c r="AC487" s="80"/>
      <c r="AD487" s="80"/>
      <c r="AE487" s="80"/>
      <c r="AF487" s="80"/>
      <c r="AG487" s="80"/>
      <c r="AH487" s="80"/>
      <c r="AI487" s="80"/>
      <c r="AJ487" s="80"/>
      <c r="AK487" s="80"/>
      <c r="AL487" s="80"/>
      <c r="AM487" s="80"/>
      <c r="AN487" s="80"/>
      <c r="AO487" s="80"/>
      <c r="AP487" s="80"/>
    </row>
    <row r="488" spans="1:42" x14ac:dyDescent="0.2">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c r="AB488" s="80"/>
      <c r="AC488" s="80"/>
      <c r="AD488" s="80"/>
      <c r="AE488" s="80"/>
      <c r="AF488" s="80"/>
      <c r="AG488" s="80"/>
      <c r="AH488" s="80"/>
      <c r="AI488" s="80"/>
      <c r="AJ488" s="80"/>
      <c r="AK488" s="80"/>
      <c r="AL488" s="80"/>
      <c r="AM488" s="80"/>
      <c r="AN488" s="80"/>
      <c r="AO488" s="80"/>
      <c r="AP488" s="80"/>
    </row>
    <row r="489" spans="1:42" x14ac:dyDescent="0.2">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c r="AB489" s="80"/>
      <c r="AC489" s="80"/>
      <c r="AD489" s="80"/>
      <c r="AE489" s="80"/>
      <c r="AF489" s="80"/>
      <c r="AG489" s="80"/>
      <c r="AH489" s="80"/>
      <c r="AI489" s="80"/>
      <c r="AJ489" s="80"/>
      <c r="AK489" s="80"/>
      <c r="AL489" s="80"/>
      <c r="AM489" s="80"/>
      <c r="AN489" s="80"/>
      <c r="AO489" s="80"/>
      <c r="AP489" s="80"/>
    </row>
    <row r="490" spans="1:42" x14ac:dyDescent="0.2">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c r="AB490" s="80"/>
      <c r="AC490" s="80"/>
      <c r="AD490" s="80"/>
      <c r="AE490" s="80"/>
      <c r="AF490" s="80"/>
      <c r="AG490" s="80"/>
      <c r="AH490" s="80"/>
      <c r="AI490" s="80"/>
      <c r="AJ490" s="80"/>
      <c r="AK490" s="80"/>
      <c r="AL490" s="80"/>
      <c r="AM490" s="80"/>
      <c r="AN490" s="80"/>
      <c r="AO490" s="80"/>
      <c r="AP490" s="80"/>
    </row>
    <row r="491" spans="1:42" x14ac:dyDescent="0.2">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c r="AB491" s="80"/>
      <c r="AC491" s="80"/>
      <c r="AD491" s="80"/>
      <c r="AE491" s="80"/>
      <c r="AF491" s="80"/>
      <c r="AG491" s="80"/>
      <c r="AH491" s="80"/>
      <c r="AI491" s="80"/>
      <c r="AJ491" s="80"/>
      <c r="AK491" s="80"/>
      <c r="AL491" s="80"/>
      <c r="AM491" s="80"/>
      <c r="AN491" s="80"/>
      <c r="AO491" s="80"/>
      <c r="AP491" s="80"/>
    </row>
    <row r="492" spans="1:42" x14ac:dyDescent="0.2">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c r="AB492" s="80"/>
      <c r="AC492" s="80"/>
      <c r="AD492" s="80"/>
      <c r="AE492" s="80"/>
      <c r="AF492" s="80"/>
      <c r="AG492" s="80"/>
      <c r="AH492" s="80"/>
      <c r="AI492" s="80"/>
      <c r="AJ492" s="80"/>
      <c r="AK492" s="80"/>
      <c r="AL492" s="80"/>
      <c r="AM492" s="80"/>
      <c r="AN492" s="80"/>
      <c r="AO492" s="80"/>
      <c r="AP492" s="80"/>
    </row>
    <row r="493" spans="1:42" x14ac:dyDescent="0.2">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c r="AB493" s="80"/>
      <c r="AC493" s="80"/>
      <c r="AD493" s="80"/>
      <c r="AE493" s="80"/>
      <c r="AF493" s="80"/>
      <c r="AG493" s="80"/>
      <c r="AH493" s="80"/>
      <c r="AI493" s="80"/>
      <c r="AJ493" s="80"/>
      <c r="AK493" s="80"/>
      <c r="AL493" s="80"/>
      <c r="AM493" s="80"/>
      <c r="AN493" s="80"/>
      <c r="AO493" s="80"/>
      <c r="AP493" s="80"/>
    </row>
    <row r="494" spans="1:42" x14ac:dyDescent="0.2">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c r="AD494" s="80"/>
      <c r="AE494" s="80"/>
      <c r="AF494" s="80"/>
      <c r="AG494" s="80"/>
      <c r="AH494" s="80"/>
      <c r="AI494" s="80"/>
      <c r="AJ494" s="80"/>
      <c r="AK494" s="80"/>
      <c r="AL494" s="80"/>
      <c r="AM494" s="80"/>
      <c r="AN494" s="80"/>
      <c r="AO494" s="80"/>
      <c r="AP494" s="80"/>
    </row>
    <row r="495" spans="1:42" x14ac:dyDescent="0.2">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c r="AB495" s="80"/>
      <c r="AC495" s="80"/>
      <c r="AD495" s="80"/>
      <c r="AE495" s="80"/>
      <c r="AF495" s="80"/>
      <c r="AG495" s="80"/>
      <c r="AH495" s="80"/>
      <c r="AI495" s="80"/>
      <c r="AJ495" s="80"/>
      <c r="AK495" s="80"/>
      <c r="AL495" s="80"/>
      <c r="AM495" s="80"/>
      <c r="AN495" s="80"/>
      <c r="AO495" s="80"/>
      <c r="AP495" s="80"/>
    </row>
    <row r="496" spans="1:42" x14ac:dyDescent="0.2">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c r="AB496" s="80"/>
      <c r="AC496" s="80"/>
      <c r="AD496" s="80"/>
      <c r="AE496" s="80"/>
      <c r="AF496" s="80"/>
      <c r="AG496" s="80"/>
      <c r="AH496" s="80"/>
      <c r="AI496" s="80"/>
      <c r="AJ496" s="80"/>
      <c r="AK496" s="80"/>
      <c r="AL496" s="80"/>
      <c r="AM496" s="80"/>
      <c r="AN496" s="80"/>
      <c r="AO496" s="80"/>
      <c r="AP496" s="80"/>
    </row>
    <row r="497" spans="1:42" x14ac:dyDescent="0.2">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c r="AB497" s="80"/>
      <c r="AC497" s="80"/>
      <c r="AD497" s="80"/>
      <c r="AE497" s="80"/>
      <c r="AF497" s="80"/>
      <c r="AG497" s="80"/>
      <c r="AH497" s="80"/>
      <c r="AI497" s="80"/>
      <c r="AJ497" s="80"/>
      <c r="AK497" s="80"/>
      <c r="AL497" s="80"/>
      <c r="AM497" s="80"/>
      <c r="AN497" s="80"/>
      <c r="AO497" s="80"/>
      <c r="AP497" s="80"/>
    </row>
    <row r="498" spans="1:42" x14ac:dyDescent="0.2">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c r="AB498" s="80"/>
      <c r="AC498" s="80"/>
      <c r="AD498" s="80"/>
      <c r="AE498" s="80"/>
      <c r="AF498" s="80"/>
      <c r="AG498" s="80"/>
      <c r="AH498" s="80"/>
      <c r="AI498" s="80"/>
      <c r="AJ498" s="80"/>
      <c r="AK498" s="80"/>
      <c r="AL498" s="80"/>
      <c r="AM498" s="80"/>
      <c r="AN498" s="80"/>
      <c r="AO498" s="80"/>
      <c r="AP498" s="80"/>
    </row>
    <row r="499" spans="1:42" x14ac:dyDescent="0.2">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c r="AB499" s="80"/>
      <c r="AC499" s="80"/>
      <c r="AD499" s="80"/>
      <c r="AE499" s="80"/>
      <c r="AF499" s="80"/>
      <c r="AG499" s="80"/>
      <c r="AH499" s="80"/>
      <c r="AI499" s="80"/>
      <c r="AJ499" s="80"/>
      <c r="AK499" s="80"/>
      <c r="AL499" s="80"/>
      <c r="AM499" s="80"/>
      <c r="AN499" s="80"/>
      <c r="AO499" s="80"/>
      <c r="AP499" s="80"/>
    </row>
    <row r="500" spans="1:42" x14ac:dyDescent="0.2">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c r="AB500" s="80"/>
      <c r="AC500" s="80"/>
      <c r="AD500" s="80"/>
      <c r="AE500" s="80"/>
      <c r="AF500" s="80"/>
      <c r="AG500" s="80"/>
      <c r="AH500" s="80"/>
      <c r="AI500" s="80"/>
      <c r="AJ500" s="80"/>
      <c r="AK500" s="80"/>
      <c r="AL500" s="80"/>
      <c r="AM500" s="80"/>
      <c r="AN500" s="80"/>
      <c r="AO500" s="80"/>
      <c r="AP500" s="80"/>
    </row>
    <row r="501" spans="1:42" x14ac:dyDescent="0.2">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c r="AB501" s="80"/>
      <c r="AC501" s="80"/>
      <c r="AD501" s="80"/>
      <c r="AE501" s="80"/>
      <c r="AF501" s="80"/>
      <c r="AG501" s="80"/>
      <c r="AH501" s="80"/>
      <c r="AI501" s="80"/>
      <c r="AJ501" s="80"/>
      <c r="AK501" s="80"/>
      <c r="AL501" s="80"/>
      <c r="AM501" s="80"/>
      <c r="AN501" s="80"/>
      <c r="AO501" s="80"/>
      <c r="AP501" s="80"/>
    </row>
    <row r="502" spans="1:42" x14ac:dyDescent="0.2">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c r="AB502" s="80"/>
      <c r="AC502" s="80"/>
      <c r="AD502" s="80"/>
      <c r="AE502" s="80"/>
      <c r="AF502" s="80"/>
      <c r="AG502" s="80"/>
      <c r="AH502" s="80"/>
      <c r="AI502" s="80"/>
      <c r="AJ502" s="80"/>
      <c r="AK502" s="80"/>
      <c r="AL502" s="80"/>
      <c r="AM502" s="80"/>
      <c r="AN502" s="80"/>
      <c r="AO502" s="80"/>
      <c r="AP502" s="80"/>
    </row>
    <row r="503" spans="1:42" x14ac:dyDescent="0.2">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c r="AB503" s="80"/>
      <c r="AC503" s="80"/>
      <c r="AD503" s="80"/>
      <c r="AE503" s="80"/>
      <c r="AF503" s="80"/>
      <c r="AG503" s="80"/>
      <c r="AH503" s="80"/>
      <c r="AI503" s="80"/>
      <c r="AJ503" s="80"/>
      <c r="AK503" s="80"/>
      <c r="AL503" s="80"/>
      <c r="AM503" s="80"/>
      <c r="AN503" s="80"/>
      <c r="AO503" s="80"/>
      <c r="AP503" s="80"/>
    </row>
    <row r="504" spans="1:42" x14ac:dyDescent="0.2">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c r="AB504" s="80"/>
      <c r="AC504" s="80"/>
      <c r="AD504" s="80"/>
      <c r="AE504" s="80"/>
      <c r="AF504" s="80"/>
      <c r="AG504" s="80"/>
      <c r="AH504" s="80"/>
      <c r="AI504" s="80"/>
      <c r="AJ504" s="80"/>
      <c r="AK504" s="80"/>
      <c r="AL504" s="80"/>
      <c r="AM504" s="80"/>
      <c r="AN504" s="80"/>
      <c r="AO504" s="80"/>
      <c r="AP504" s="80"/>
    </row>
    <row r="505" spans="1:42" x14ac:dyDescent="0.2">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c r="AB505" s="80"/>
      <c r="AC505" s="80"/>
      <c r="AD505" s="80"/>
      <c r="AE505" s="80"/>
      <c r="AF505" s="80"/>
      <c r="AG505" s="80"/>
      <c r="AH505" s="80"/>
      <c r="AI505" s="80"/>
      <c r="AJ505" s="80"/>
      <c r="AK505" s="80"/>
      <c r="AL505" s="80"/>
      <c r="AM505" s="80"/>
      <c r="AN505" s="80"/>
      <c r="AO505" s="80"/>
      <c r="AP505" s="80"/>
    </row>
    <row r="506" spans="1:42" x14ac:dyDescent="0.2">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c r="AB506" s="80"/>
      <c r="AC506" s="80"/>
      <c r="AD506" s="80"/>
      <c r="AE506" s="80"/>
      <c r="AF506" s="80"/>
      <c r="AG506" s="80"/>
      <c r="AH506" s="80"/>
      <c r="AI506" s="80"/>
      <c r="AJ506" s="80"/>
      <c r="AK506" s="80"/>
      <c r="AL506" s="80"/>
      <c r="AM506" s="80"/>
      <c r="AN506" s="80"/>
      <c r="AO506" s="80"/>
      <c r="AP506" s="80"/>
    </row>
    <row r="507" spans="1:42" x14ac:dyDescent="0.2">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c r="AB507" s="80"/>
      <c r="AC507" s="80"/>
      <c r="AD507" s="80"/>
      <c r="AE507" s="80"/>
      <c r="AF507" s="80"/>
      <c r="AG507" s="80"/>
      <c r="AH507" s="80"/>
      <c r="AI507" s="80"/>
      <c r="AJ507" s="80"/>
      <c r="AK507" s="80"/>
      <c r="AL507" s="80"/>
      <c r="AM507" s="80"/>
      <c r="AN507" s="80"/>
      <c r="AO507" s="80"/>
      <c r="AP507" s="80"/>
    </row>
    <row r="508" spans="1:42" x14ac:dyDescent="0.2">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c r="AB508" s="80"/>
      <c r="AC508" s="80"/>
      <c r="AD508" s="80"/>
      <c r="AE508" s="80"/>
      <c r="AF508" s="80"/>
      <c r="AG508" s="80"/>
      <c r="AH508" s="80"/>
      <c r="AI508" s="80"/>
      <c r="AJ508" s="80"/>
      <c r="AK508" s="80"/>
      <c r="AL508" s="80"/>
      <c r="AM508" s="80"/>
      <c r="AN508" s="80"/>
      <c r="AO508" s="80"/>
      <c r="AP508" s="80"/>
    </row>
    <row r="509" spans="1:42" x14ac:dyDescent="0.2">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c r="AB509" s="80"/>
      <c r="AC509" s="80"/>
      <c r="AD509" s="80"/>
      <c r="AE509" s="80"/>
      <c r="AF509" s="80"/>
      <c r="AG509" s="80"/>
      <c r="AH509" s="80"/>
      <c r="AI509" s="80"/>
      <c r="AJ509" s="80"/>
      <c r="AK509" s="80"/>
      <c r="AL509" s="80"/>
      <c r="AM509" s="80"/>
      <c r="AN509" s="80"/>
      <c r="AO509" s="80"/>
      <c r="AP509" s="80"/>
    </row>
    <row r="510" spans="1:42" x14ac:dyDescent="0.2">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c r="AB510" s="80"/>
      <c r="AC510" s="80"/>
      <c r="AD510" s="80"/>
      <c r="AE510" s="80"/>
      <c r="AF510" s="80"/>
      <c r="AG510" s="80"/>
      <c r="AH510" s="80"/>
      <c r="AI510" s="80"/>
      <c r="AJ510" s="80"/>
      <c r="AK510" s="80"/>
      <c r="AL510" s="80"/>
      <c r="AM510" s="80"/>
      <c r="AN510" s="80"/>
      <c r="AO510" s="80"/>
      <c r="AP510" s="80"/>
    </row>
    <row r="511" spans="1:42" x14ac:dyDescent="0.2">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80"/>
      <c r="AE511" s="80"/>
      <c r="AF511" s="80"/>
      <c r="AG511" s="80"/>
      <c r="AH511" s="80"/>
      <c r="AI511" s="80"/>
      <c r="AJ511" s="80"/>
      <c r="AK511" s="80"/>
      <c r="AL511" s="80"/>
      <c r="AM511" s="80"/>
      <c r="AN511" s="80"/>
      <c r="AO511" s="80"/>
      <c r="AP511" s="80"/>
    </row>
    <row r="512" spans="1:42" x14ac:dyDescent="0.2">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c r="AB512" s="80"/>
      <c r="AC512" s="80"/>
      <c r="AD512" s="80"/>
      <c r="AE512" s="80"/>
      <c r="AF512" s="80"/>
      <c r="AG512" s="80"/>
      <c r="AH512" s="80"/>
      <c r="AI512" s="80"/>
      <c r="AJ512" s="80"/>
      <c r="AK512" s="80"/>
      <c r="AL512" s="80"/>
      <c r="AM512" s="80"/>
      <c r="AN512" s="80"/>
      <c r="AO512" s="80"/>
      <c r="AP512" s="80"/>
    </row>
    <row r="513" spans="1:42" x14ac:dyDescent="0.2">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c r="AB513" s="80"/>
      <c r="AC513" s="80"/>
      <c r="AD513" s="80"/>
      <c r="AE513" s="80"/>
      <c r="AF513" s="80"/>
      <c r="AG513" s="80"/>
      <c r="AH513" s="80"/>
      <c r="AI513" s="80"/>
      <c r="AJ513" s="80"/>
      <c r="AK513" s="80"/>
      <c r="AL513" s="80"/>
      <c r="AM513" s="80"/>
      <c r="AN513" s="80"/>
      <c r="AO513" s="80"/>
      <c r="AP513" s="80"/>
    </row>
    <row r="514" spans="1:42" x14ac:dyDescent="0.2">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c r="AB514" s="80"/>
      <c r="AC514" s="80"/>
      <c r="AD514" s="80"/>
      <c r="AE514" s="80"/>
      <c r="AF514" s="80"/>
      <c r="AG514" s="80"/>
      <c r="AH514" s="80"/>
      <c r="AI514" s="80"/>
      <c r="AJ514" s="80"/>
      <c r="AK514" s="80"/>
      <c r="AL514" s="80"/>
      <c r="AM514" s="80"/>
      <c r="AN514" s="80"/>
      <c r="AO514" s="80"/>
      <c r="AP514" s="80"/>
    </row>
    <row r="515" spans="1:42" x14ac:dyDescent="0.2">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c r="AB515" s="80"/>
      <c r="AC515" s="80"/>
      <c r="AD515" s="80"/>
      <c r="AE515" s="80"/>
      <c r="AF515" s="80"/>
      <c r="AG515" s="80"/>
      <c r="AH515" s="80"/>
      <c r="AI515" s="80"/>
      <c r="AJ515" s="80"/>
      <c r="AK515" s="80"/>
      <c r="AL515" s="80"/>
      <c r="AM515" s="80"/>
      <c r="AN515" s="80"/>
      <c r="AO515" s="80"/>
      <c r="AP515" s="80"/>
    </row>
    <row r="516" spans="1:42" x14ac:dyDescent="0.2">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c r="AB516" s="80"/>
      <c r="AC516" s="80"/>
      <c r="AD516" s="80"/>
      <c r="AE516" s="80"/>
      <c r="AF516" s="80"/>
      <c r="AG516" s="80"/>
      <c r="AH516" s="80"/>
      <c r="AI516" s="80"/>
      <c r="AJ516" s="80"/>
      <c r="AK516" s="80"/>
      <c r="AL516" s="80"/>
      <c r="AM516" s="80"/>
      <c r="AN516" s="80"/>
      <c r="AO516" s="80"/>
      <c r="AP516" s="80"/>
    </row>
    <row r="517" spans="1:42" x14ac:dyDescent="0.2">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c r="AB517" s="80"/>
      <c r="AC517" s="80"/>
      <c r="AD517" s="80"/>
      <c r="AE517" s="80"/>
      <c r="AF517" s="80"/>
      <c r="AG517" s="80"/>
      <c r="AH517" s="80"/>
      <c r="AI517" s="80"/>
      <c r="AJ517" s="80"/>
      <c r="AK517" s="80"/>
      <c r="AL517" s="80"/>
      <c r="AM517" s="80"/>
      <c r="AN517" s="80"/>
      <c r="AO517" s="80"/>
      <c r="AP517" s="80"/>
    </row>
    <row r="518" spans="1:42" x14ac:dyDescent="0.2">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c r="AB518" s="80"/>
      <c r="AC518" s="80"/>
      <c r="AD518" s="80"/>
      <c r="AE518" s="80"/>
      <c r="AF518" s="80"/>
      <c r="AG518" s="80"/>
      <c r="AH518" s="80"/>
      <c r="AI518" s="80"/>
      <c r="AJ518" s="80"/>
      <c r="AK518" s="80"/>
      <c r="AL518" s="80"/>
      <c r="AM518" s="80"/>
      <c r="AN518" s="80"/>
      <c r="AO518" s="80"/>
      <c r="AP518" s="80"/>
    </row>
    <row r="519" spans="1:42" x14ac:dyDescent="0.2">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c r="AB519" s="80"/>
      <c r="AC519" s="80"/>
      <c r="AD519" s="80"/>
      <c r="AE519" s="80"/>
      <c r="AF519" s="80"/>
      <c r="AG519" s="80"/>
      <c r="AH519" s="80"/>
      <c r="AI519" s="80"/>
      <c r="AJ519" s="80"/>
      <c r="AK519" s="80"/>
      <c r="AL519" s="80"/>
      <c r="AM519" s="80"/>
      <c r="AN519" s="80"/>
      <c r="AO519" s="80"/>
      <c r="AP519" s="80"/>
    </row>
    <row r="520" spans="1:42" x14ac:dyDescent="0.2">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c r="AB520" s="80"/>
      <c r="AC520" s="80"/>
      <c r="AD520" s="80"/>
      <c r="AE520" s="80"/>
      <c r="AF520" s="80"/>
      <c r="AG520" s="80"/>
      <c r="AH520" s="80"/>
      <c r="AI520" s="80"/>
      <c r="AJ520" s="80"/>
      <c r="AK520" s="80"/>
      <c r="AL520" s="80"/>
      <c r="AM520" s="80"/>
      <c r="AN520" s="80"/>
      <c r="AO520" s="80"/>
      <c r="AP520" s="80"/>
    </row>
    <row r="521" spans="1:42" x14ac:dyDescent="0.2">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c r="AB521" s="80"/>
      <c r="AC521" s="80"/>
      <c r="AD521" s="80"/>
      <c r="AE521" s="80"/>
      <c r="AF521" s="80"/>
      <c r="AG521" s="80"/>
      <c r="AH521" s="80"/>
      <c r="AI521" s="80"/>
      <c r="AJ521" s="80"/>
      <c r="AK521" s="80"/>
      <c r="AL521" s="80"/>
      <c r="AM521" s="80"/>
      <c r="AN521" s="80"/>
      <c r="AO521" s="80"/>
      <c r="AP521" s="80"/>
    </row>
    <row r="522" spans="1:42" x14ac:dyDescent="0.2">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c r="AB522" s="80"/>
      <c r="AC522" s="80"/>
      <c r="AD522" s="80"/>
      <c r="AE522" s="80"/>
      <c r="AF522" s="80"/>
      <c r="AG522" s="80"/>
      <c r="AH522" s="80"/>
      <c r="AI522" s="80"/>
      <c r="AJ522" s="80"/>
      <c r="AK522" s="80"/>
      <c r="AL522" s="80"/>
      <c r="AM522" s="80"/>
      <c r="AN522" s="80"/>
      <c r="AO522" s="80"/>
      <c r="AP522" s="80"/>
    </row>
    <row r="523" spans="1:42" x14ac:dyDescent="0.2">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c r="AB523" s="80"/>
      <c r="AC523" s="80"/>
      <c r="AD523" s="80"/>
      <c r="AE523" s="80"/>
      <c r="AF523" s="80"/>
      <c r="AG523" s="80"/>
      <c r="AH523" s="80"/>
      <c r="AI523" s="80"/>
      <c r="AJ523" s="80"/>
      <c r="AK523" s="80"/>
      <c r="AL523" s="80"/>
      <c r="AM523" s="80"/>
      <c r="AN523" s="80"/>
      <c r="AO523" s="80"/>
      <c r="AP523" s="80"/>
    </row>
    <row r="524" spans="1:42" x14ac:dyDescent="0.2">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c r="AB524" s="80"/>
      <c r="AC524" s="80"/>
      <c r="AD524" s="80"/>
      <c r="AE524" s="80"/>
      <c r="AF524" s="80"/>
      <c r="AG524" s="80"/>
      <c r="AH524" s="80"/>
      <c r="AI524" s="80"/>
      <c r="AJ524" s="80"/>
      <c r="AK524" s="80"/>
      <c r="AL524" s="80"/>
      <c r="AM524" s="80"/>
      <c r="AN524" s="80"/>
      <c r="AO524" s="80"/>
      <c r="AP524" s="80"/>
    </row>
    <row r="525" spans="1:42" x14ac:dyDescent="0.2">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c r="AB525" s="80"/>
      <c r="AC525" s="80"/>
      <c r="AD525" s="80"/>
      <c r="AE525" s="80"/>
      <c r="AF525" s="80"/>
      <c r="AG525" s="80"/>
      <c r="AH525" s="80"/>
      <c r="AI525" s="80"/>
      <c r="AJ525" s="80"/>
      <c r="AK525" s="80"/>
      <c r="AL525" s="80"/>
      <c r="AM525" s="80"/>
      <c r="AN525" s="80"/>
      <c r="AO525" s="80"/>
      <c r="AP525" s="80"/>
    </row>
    <row r="526" spans="1:42" x14ac:dyDescent="0.2">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c r="AB526" s="80"/>
      <c r="AC526" s="80"/>
      <c r="AD526" s="80"/>
      <c r="AE526" s="80"/>
      <c r="AF526" s="80"/>
      <c r="AG526" s="80"/>
      <c r="AH526" s="80"/>
      <c r="AI526" s="80"/>
      <c r="AJ526" s="80"/>
      <c r="AK526" s="80"/>
      <c r="AL526" s="80"/>
      <c r="AM526" s="80"/>
      <c r="AN526" s="80"/>
      <c r="AO526" s="80"/>
      <c r="AP526" s="80"/>
    </row>
    <row r="527" spans="1:42" x14ac:dyDescent="0.2">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c r="AB527" s="80"/>
      <c r="AC527" s="80"/>
      <c r="AD527" s="80"/>
      <c r="AE527" s="80"/>
      <c r="AF527" s="80"/>
      <c r="AG527" s="80"/>
      <c r="AH527" s="80"/>
      <c r="AI527" s="80"/>
      <c r="AJ527" s="80"/>
      <c r="AK527" s="80"/>
      <c r="AL527" s="80"/>
      <c r="AM527" s="80"/>
      <c r="AN527" s="80"/>
      <c r="AO527" s="80"/>
      <c r="AP527" s="80"/>
    </row>
    <row r="528" spans="1:42" x14ac:dyDescent="0.2">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c r="AB528" s="80"/>
      <c r="AC528" s="80"/>
      <c r="AD528" s="80"/>
      <c r="AE528" s="80"/>
      <c r="AF528" s="80"/>
      <c r="AG528" s="80"/>
      <c r="AH528" s="80"/>
      <c r="AI528" s="80"/>
      <c r="AJ528" s="80"/>
      <c r="AK528" s="80"/>
      <c r="AL528" s="80"/>
      <c r="AM528" s="80"/>
      <c r="AN528" s="80"/>
      <c r="AO528" s="80"/>
      <c r="AP528" s="80"/>
    </row>
    <row r="529" spans="1:42" x14ac:dyDescent="0.2">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c r="AB529" s="80"/>
      <c r="AC529" s="80"/>
      <c r="AD529" s="80"/>
      <c r="AE529" s="80"/>
      <c r="AF529" s="80"/>
      <c r="AG529" s="80"/>
      <c r="AH529" s="80"/>
      <c r="AI529" s="80"/>
      <c r="AJ529" s="80"/>
      <c r="AK529" s="80"/>
      <c r="AL529" s="80"/>
      <c r="AM529" s="80"/>
      <c r="AN529" s="80"/>
      <c r="AO529" s="80"/>
      <c r="AP529" s="80"/>
    </row>
    <row r="530" spans="1:42" x14ac:dyDescent="0.2">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c r="AB530" s="80"/>
      <c r="AC530" s="80"/>
      <c r="AD530" s="80"/>
      <c r="AE530" s="80"/>
      <c r="AF530" s="80"/>
      <c r="AG530" s="80"/>
      <c r="AH530" s="80"/>
      <c r="AI530" s="80"/>
      <c r="AJ530" s="80"/>
      <c r="AK530" s="80"/>
      <c r="AL530" s="80"/>
      <c r="AM530" s="80"/>
      <c r="AN530" s="80"/>
      <c r="AO530" s="80"/>
      <c r="AP530" s="80"/>
    </row>
    <row r="531" spans="1:42" x14ac:dyDescent="0.2">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c r="AB531" s="80"/>
      <c r="AC531" s="80"/>
      <c r="AD531" s="80"/>
      <c r="AE531" s="80"/>
      <c r="AF531" s="80"/>
      <c r="AG531" s="80"/>
      <c r="AH531" s="80"/>
      <c r="AI531" s="80"/>
      <c r="AJ531" s="80"/>
      <c r="AK531" s="80"/>
      <c r="AL531" s="80"/>
      <c r="AM531" s="80"/>
      <c r="AN531" s="80"/>
      <c r="AO531" s="80"/>
      <c r="AP531" s="80"/>
    </row>
    <row r="532" spans="1:42" x14ac:dyDescent="0.2">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c r="AB532" s="80"/>
      <c r="AC532" s="80"/>
      <c r="AD532" s="80"/>
      <c r="AE532" s="80"/>
      <c r="AF532" s="80"/>
      <c r="AG532" s="80"/>
      <c r="AH532" s="80"/>
      <c r="AI532" s="80"/>
      <c r="AJ532" s="80"/>
      <c r="AK532" s="80"/>
      <c r="AL532" s="80"/>
      <c r="AM532" s="80"/>
      <c r="AN532" s="80"/>
      <c r="AO532" s="80"/>
      <c r="AP532" s="80"/>
    </row>
    <row r="533" spans="1:42" x14ac:dyDescent="0.2">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c r="AB533" s="80"/>
      <c r="AC533" s="80"/>
      <c r="AD533" s="80"/>
      <c r="AE533" s="80"/>
      <c r="AF533" s="80"/>
      <c r="AG533" s="80"/>
      <c r="AH533" s="80"/>
      <c r="AI533" s="80"/>
      <c r="AJ533" s="80"/>
      <c r="AK533" s="80"/>
      <c r="AL533" s="80"/>
      <c r="AM533" s="80"/>
      <c r="AN533" s="80"/>
      <c r="AO533" s="80"/>
      <c r="AP533" s="80"/>
    </row>
    <row r="534" spans="1:42" x14ac:dyDescent="0.2">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c r="AB534" s="80"/>
      <c r="AC534" s="80"/>
      <c r="AD534" s="80"/>
      <c r="AE534" s="80"/>
      <c r="AF534" s="80"/>
      <c r="AG534" s="80"/>
      <c r="AH534" s="80"/>
      <c r="AI534" s="80"/>
      <c r="AJ534" s="80"/>
      <c r="AK534" s="80"/>
      <c r="AL534" s="80"/>
      <c r="AM534" s="80"/>
      <c r="AN534" s="80"/>
      <c r="AO534" s="80"/>
      <c r="AP534" s="80"/>
    </row>
    <row r="535" spans="1:42" x14ac:dyDescent="0.2">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c r="AB535" s="80"/>
      <c r="AC535" s="80"/>
      <c r="AD535" s="80"/>
      <c r="AE535" s="80"/>
      <c r="AF535" s="80"/>
      <c r="AG535" s="80"/>
      <c r="AH535" s="80"/>
      <c r="AI535" s="80"/>
      <c r="AJ535" s="80"/>
      <c r="AK535" s="80"/>
      <c r="AL535" s="80"/>
      <c r="AM535" s="80"/>
      <c r="AN535" s="80"/>
      <c r="AO535" s="80"/>
      <c r="AP535" s="80"/>
    </row>
    <row r="536" spans="1:42" x14ac:dyDescent="0.2">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c r="AB536" s="80"/>
      <c r="AC536" s="80"/>
      <c r="AD536" s="80"/>
      <c r="AE536" s="80"/>
      <c r="AF536" s="80"/>
      <c r="AG536" s="80"/>
      <c r="AH536" s="80"/>
      <c r="AI536" s="80"/>
      <c r="AJ536" s="80"/>
      <c r="AK536" s="80"/>
      <c r="AL536" s="80"/>
      <c r="AM536" s="80"/>
      <c r="AN536" s="80"/>
      <c r="AO536" s="80"/>
      <c r="AP536" s="80"/>
    </row>
    <row r="537" spans="1:42" x14ac:dyDescent="0.2">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c r="AB537" s="80"/>
      <c r="AC537" s="80"/>
      <c r="AD537" s="80"/>
      <c r="AE537" s="80"/>
      <c r="AF537" s="80"/>
      <c r="AG537" s="80"/>
      <c r="AH537" s="80"/>
      <c r="AI537" s="80"/>
      <c r="AJ537" s="80"/>
      <c r="AK537" s="80"/>
      <c r="AL537" s="80"/>
      <c r="AM537" s="80"/>
      <c r="AN537" s="80"/>
      <c r="AO537" s="80"/>
      <c r="AP537" s="80"/>
    </row>
    <row r="538" spans="1:42" x14ac:dyDescent="0.2">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c r="AB538" s="80"/>
      <c r="AC538" s="80"/>
      <c r="AD538" s="80"/>
      <c r="AE538" s="80"/>
      <c r="AF538" s="80"/>
      <c r="AG538" s="80"/>
      <c r="AH538" s="80"/>
      <c r="AI538" s="80"/>
      <c r="AJ538" s="80"/>
      <c r="AK538" s="80"/>
      <c r="AL538" s="80"/>
      <c r="AM538" s="80"/>
      <c r="AN538" s="80"/>
      <c r="AO538" s="80"/>
      <c r="AP538" s="80"/>
    </row>
    <row r="539" spans="1:42" x14ac:dyDescent="0.2">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c r="AB539" s="80"/>
      <c r="AC539" s="80"/>
      <c r="AD539" s="80"/>
      <c r="AE539" s="80"/>
      <c r="AF539" s="80"/>
      <c r="AG539" s="80"/>
      <c r="AH539" s="80"/>
      <c r="AI539" s="80"/>
      <c r="AJ539" s="80"/>
      <c r="AK539" s="80"/>
      <c r="AL539" s="80"/>
      <c r="AM539" s="80"/>
      <c r="AN539" s="80"/>
      <c r="AO539" s="80"/>
      <c r="AP539" s="80"/>
    </row>
    <row r="540" spans="1:42" x14ac:dyDescent="0.2">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c r="AB540" s="80"/>
      <c r="AC540" s="80"/>
      <c r="AD540" s="80"/>
      <c r="AE540" s="80"/>
      <c r="AF540" s="80"/>
      <c r="AG540" s="80"/>
      <c r="AH540" s="80"/>
      <c r="AI540" s="80"/>
      <c r="AJ540" s="80"/>
      <c r="AK540" s="80"/>
      <c r="AL540" s="80"/>
      <c r="AM540" s="80"/>
      <c r="AN540" s="80"/>
      <c r="AO540" s="80"/>
      <c r="AP540" s="80"/>
    </row>
    <row r="541" spans="1:42" x14ac:dyDescent="0.2">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c r="AB541" s="80"/>
      <c r="AC541" s="80"/>
      <c r="AD541" s="80"/>
      <c r="AE541" s="80"/>
      <c r="AF541" s="80"/>
      <c r="AG541" s="80"/>
      <c r="AH541" s="80"/>
      <c r="AI541" s="80"/>
      <c r="AJ541" s="80"/>
      <c r="AK541" s="80"/>
      <c r="AL541" s="80"/>
      <c r="AM541" s="80"/>
      <c r="AN541" s="80"/>
      <c r="AO541" s="80"/>
      <c r="AP541" s="80"/>
    </row>
    <row r="542" spans="1:42" x14ac:dyDescent="0.2">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c r="AB542" s="80"/>
      <c r="AC542" s="80"/>
      <c r="AD542" s="80"/>
      <c r="AE542" s="80"/>
      <c r="AF542" s="80"/>
      <c r="AG542" s="80"/>
      <c r="AH542" s="80"/>
      <c r="AI542" s="80"/>
      <c r="AJ542" s="80"/>
      <c r="AK542" s="80"/>
      <c r="AL542" s="80"/>
      <c r="AM542" s="80"/>
      <c r="AN542" s="80"/>
      <c r="AO542" s="80"/>
      <c r="AP542" s="80"/>
    </row>
    <row r="543" spans="1:42" x14ac:dyDescent="0.2">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c r="AB543" s="80"/>
      <c r="AC543" s="80"/>
      <c r="AD543" s="80"/>
      <c r="AE543" s="80"/>
      <c r="AF543" s="80"/>
      <c r="AG543" s="80"/>
      <c r="AH543" s="80"/>
      <c r="AI543" s="80"/>
      <c r="AJ543" s="80"/>
      <c r="AK543" s="80"/>
      <c r="AL543" s="80"/>
      <c r="AM543" s="80"/>
      <c r="AN543" s="80"/>
      <c r="AO543" s="80"/>
      <c r="AP543" s="80"/>
    </row>
    <row r="544" spans="1:42" x14ac:dyDescent="0.2">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c r="AB544" s="80"/>
      <c r="AC544" s="80"/>
      <c r="AD544" s="80"/>
      <c r="AE544" s="80"/>
      <c r="AF544" s="80"/>
      <c r="AG544" s="80"/>
      <c r="AH544" s="80"/>
      <c r="AI544" s="80"/>
      <c r="AJ544" s="80"/>
      <c r="AK544" s="80"/>
      <c r="AL544" s="80"/>
      <c r="AM544" s="80"/>
      <c r="AN544" s="80"/>
      <c r="AO544" s="80"/>
      <c r="AP544" s="80"/>
    </row>
    <row r="545" spans="1:42" x14ac:dyDescent="0.2">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c r="AB545" s="80"/>
      <c r="AC545" s="80"/>
      <c r="AD545" s="80"/>
      <c r="AE545" s="80"/>
      <c r="AF545" s="80"/>
      <c r="AG545" s="80"/>
      <c r="AH545" s="80"/>
      <c r="AI545" s="80"/>
      <c r="AJ545" s="80"/>
      <c r="AK545" s="80"/>
      <c r="AL545" s="80"/>
      <c r="AM545" s="80"/>
      <c r="AN545" s="80"/>
      <c r="AO545" s="80"/>
      <c r="AP545" s="80"/>
    </row>
    <row r="546" spans="1:42" x14ac:dyDescent="0.2">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c r="AB546" s="80"/>
      <c r="AC546" s="80"/>
      <c r="AD546" s="80"/>
      <c r="AE546" s="80"/>
      <c r="AF546" s="80"/>
      <c r="AG546" s="80"/>
      <c r="AH546" s="80"/>
      <c r="AI546" s="80"/>
      <c r="AJ546" s="80"/>
      <c r="AK546" s="80"/>
      <c r="AL546" s="80"/>
      <c r="AM546" s="80"/>
      <c r="AN546" s="80"/>
      <c r="AO546" s="80"/>
      <c r="AP546" s="80"/>
    </row>
    <row r="547" spans="1:42" x14ac:dyDescent="0.2">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c r="AB547" s="80"/>
      <c r="AC547" s="80"/>
      <c r="AD547" s="80"/>
      <c r="AE547" s="80"/>
      <c r="AF547" s="80"/>
      <c r="AG547" s="80"/>
      <c r="AH547" s="80"/>
      <c r="AI547" s="80"/>
      <c r="AJ547" s="80"/>
      <c r="AK547" s="80"/>
      <c r="AL547" s="80"/>
      <c r="AM547" s="80"/>
      <c r="AN547" s="80"/>
      <c r="AO547" s="80"/>
      <c r="AP547" s="80"/>
    </row>
    <row r="548" spans="1:42" x14ac:dyDescent="0.2">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c r="AB548" s="80"/>
      <c r="AC548" s="80"/>
      <c r="AD548" s="80"/>
      <c r="AE548" s="80"/>
      <c r="AF548" s="80"/>
      <c r="AG548" s="80"/>
      <c r="AH548" s="80"/>
      <c r="AI548" s="80"/>
      <c r="AJ548" s="80"/>
      <c r="AK548" s="80"/>
      <c r="AL548" s="80"/>
      <c r="AM548" s="80"/>
      <c r="AN548" s="80"/>
      <c r="AO548" s="80"/>
      <c r="AP548" s="80"/>
    </row>
    <row r="549" spans="1:42" x14ac:dyDescent="0.2">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c r="AB549" s="80"/>
      <c r="AC549" s="80"/>
      <c r="AD549" s="80"/>
      <c r="AE549" s="80"/>
      <c r="AF549" s="80"/>
      <c r="AG549" s="80"/>
      <c r="AH549" s="80"/>
      <c r="AI549" s="80"/>
      <c r="AJ549" s="80"/>
      <c r="AK549" s="80"/>
      <c r="AL549" s="80"/>
      <c r="AM549" s="80"/>
      <c r="AN549" s="80"/>
      <c r="AO549" s="80"/>
      <c r="AP549" s="80"/>
    </row>
    <row r="550" spans="1:42" x14ac:dyDescent="0.2">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c r="AB550" s="80"/>
      <c r="AC550" s="80"/>
      <c r="AD550" s="80"/>
      <c r="AE550" s="80"/>
      <c r="AF550" s="80"/>
      <c r="AG550" s="80"/>
      <c r="AH550" s="80"/>
      <c r="AI550" s="80"/>
      <c r="AJ550" s="80"/>
      <c r="AK550" s="80"/>
      <c r="AL550" s="80"/>
      <c r="AM550" s="80"/>
      <c r="AN550" s="80"/>
      <c r="AO550" s="80"/>
      <c r="AP550" s="80"/>
    </row>
    <row r="551" spans="1:42" x14ac:dyDescent="0.2">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c r="AB551" s="80"/>
      <c r="AC551" s="80"/>
      <c r="AD551" s="80"/>
      <c r="AE551" s="80"/>
      <c r="AF551" s="80"/>
      <c r="AG551" s="80"/>
      <c r="AH551" s="80"/>
      <c r="AI551" s="80"/>
      <c r="AJ551" s="80"/>
      <c r="AK551" s="80"/>
      <c r="AL551" s="80"/>
      <c r="AM551" s="80"/>
      <c r="AN551" s="80"/>
      <c r="AO551" s="80"/>
      <c r="AP551" s="80"/>
    </row>
    <row r="552" spans="1:42" x14ac:dyDescent="0.2">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c r="AB552" s="80"/>
      <c r="AC552" s="80"/>
      <c r="AD552" s="80"/>
      <c r="AE552" s="80"/>
      <c r="AF552" s="80"/>
      <c r="AG552" s="80"/>
      <c r="AH552" s="80"/>
      <c r="AI552" s="80"/>
      <c r="AJ552" s="80"/>
      <c r="AK552" s="80"/>
      <c r="AL552" s="80"/>
      <c r="AM552" s="80"/>
      <c r="AN552" s="80"/>
      <c r="AO552" s="80"/>
      <c r="AP552" s="80"/>
    </row>
    <row r="553" spans="1:42" x14ac:dyDescent="0.2">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c r="AB553" s="80"/>
      <c r="AC553" s="80"/>
      <c r="AD553" s="80"/>
      <c r="AE553" s="80"/>
      <c r="AF553" s="80"/>
      <c r="AG553" s="80"/>
      <c r="AH553" s="80"/>
      <c r="AI553" s="80"/>
      <c r="AJ553" s="80"/>
      <c r="AK553" s="80"/>
      <c r="AL553" s="80"/>
      <c r="AM553" s="80"/>
      <c r="AN553" s="80"/>
      <c r="AO553" s="80"/>
      <c r="AP553" s="80"/>
    </row>
    <row r="554" spans="1:42" x14ac:dyDescent="0.2">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c r="AB554" s="80"/>
      <c r="AC554" s="80"/>
      <c r="AD554" s="80"/>
      <c r="AE554" s="80"/>
      <c r="AF554" s="80"/>
      <c r="AG554" s="80"/>
      <c r="AH554" s="80"/>
      <c r="AI554" s="80"/>
      <c r="AJ554" s="80"/>
      <c r="AK554" s="80"/>
      <c r="AL554" s="80"/>
      <c r="AM554" s="80"/>
      <c r="AN554" s="80"/>
      <c r="AO554" s="80"/>
      <c r="AP554" s="80"/>
    </row>
    <row r="555" spans="1:42" x14ac:dyDescent="0.2">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c r="AB555" s="80"/>
      <c r="AC555" s="80"/>
      <c r="AD555" s="80"/>
      <c r="AE555" s="80"/>
      <c r="AF555" s="80"/>
      <c r="AG555" s="80"/>
      <c r="AH555" s="80"/>
      <c r="AI555" s="80"/>
      <c r="AJ555" s="80"/>
      <c r="AK555" s="80"/>
      <c r="AL555" s="80"/>
      <c r="AM555" s="80"/>
      <c r="AN555" s="80"/>
      <c r="AO555" s="80"/>
      <c r="AP555" s="80"/>
    </row>
    <row r="556" spans="1:42" x14ac:dyDescent="0.2">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c r="AB556" s="80"/>
      <c r="AC556" s="80"/>
      <c r="AD556" s="80"/>
      <c r="AE556" s="80"/>
      <c r="AF556" s="80"/>
      <c r="AG556" s="80"/>
      <c r="AH556" s="80"/>
      <c r="AI556" s="80"/>
      <c r="AJ556" s="80"/>
      <c r="AK556" s="80"/>
      <c r="AL556" s="80"/>
      <c r="AM556" s="80"/>
      <c r="AN556" s="80"/>
      <c r="AO556" s="80"/>
      <c r="AP556" s="80"/>
    </row>
    <row r="557" spans="1:42" x14ac:dyDescent="0.2">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c r="AB557" s="80"/>
      <c r="AC557" s="80"/>
      <c r="AD557" s="80"/>
      <c r="AE557" s="80"/>
      <c r="AF557" s="80"/>
      <c r="AG557" s="80"/>
      <c r="AH557" s="80"/>
      <c r="AI557" s="80"/>
      <c r="AJ557" s="80"/>
      <c r="AK557" s="80"/>
      <c r="AL557" s="80"/>
      <c r="AM557" s="80"/>
      <c r="AN557" s="80"/>
      <c r="AO557" s="80"/>
      <c r="AP557" s="80"/>
    </row>
    <row r="558" spans="1:42" x14ac:dyDescent="0.2">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c r="AB558" s="80"/>
      <c r="AC558" s="80"/>
      <c r="AD558" s="80"/>
      <c r="AE558" s="80"/>
      <c r="AF558" s="80"/>
      <c r="AG558" s="80"/>
      <c r="AH558" s="80"/>
      <c r="AI558" s="80"/>
      <c r="AJ558" s="80"/>
      <c r="AK558" s="80"/>
      <c r="AL558" s="80"/>
      <c r="AM558" s="80"/>
      <c r="AN558" s="80"/>
      <c r="AO558" s="80"/>
      <c r="AP558" s="80"/>
    </row>
    <row r="559" spans="1:42" x14ac:dyDescent="0.2">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c r="AB559" s="80"/>
      <c r="AC559" s="80"/>
      <c r="AD559" s="80"/>
      <c r="AE559" s="80"/>
      <c r="AF559" s="80"/>
      <c r="AG559" s="80"/>
      <c r="AH559" s="80"/>
      <c r="AI559" s="80"/>
      <c r="AJ559" s="80"/>
      <c r="AK559" s="80"/>
      <c r="AL559" s="80"/>
      <c r="AM559" s="80"/>
      <c r="AN559" s="80"/>
      <c r="AO559" s="80"/>
      <c r="AP559" s="80"/>
    </row>
    <row r="560" spans="1:42" x14ac:dyDescent="0.2">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c r="AB560" s="80"/>
      <c r="AC560" s="80"/>
      <c r="AD560" s="80"/>
      <c r="AE560" s="80"/>
      <c r="AF560" s="80"/>
      <c r="AG560" s="80"/>
      <c r="AH560" s="80"/>
      <c r="AI560" s="80"/>
      <c r="AJ560" s="80"/>
      <c r="AK560" s="80"/>
      <c r="AL560" s="80"/>
      <c r="AM560" s="80"/>
      <c r="AN560" s="80"/>
      <c r="AO560" s="80"/>
      <c r="AP560" s="80"/>
    </row>
    <row r="561" spans="1:42" x14ac:dyDescent="0.2">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c r="AB561" s="80"/>
      <c r="AC561" s="80"/>
      <c r="AD561" s="80"/>
      <c r="AE561" s="80"/>
      <c r="AF561" s="80"/>
      <c r="AG561" s="80"/>
      <c r="AH561" s="80"/>
      <c r="AI561" s="80"/>
      <c r="AJ561" s="80"/>
      <c r="AK561" s="80"/>
      <c r="AL561" s="80"/>
      <c r="AM561" s="80"/>
      <c r="AN561" s="80"/>
      <c r="AO561" s="80"/>
      <c r="AP561" s="80"/>
    </row>
    <row r="562" spans="1:42" x14ac:dyDescent="0.2">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c r="AB562" s="80"/>
      <c r="AC562" s="80"/>
      <c r="AD562" s="80"/>
      <c r="AE562" s="80"/>
      <c r="AF562" s="80"/>
      <c r="AG562" s="80"/>
      <c r="AH562" s="80"/>
      <c r="AI562" s="80"/>
      <c r="AJ562" s="80"/>
      <c r="AK562" s="80"/>
      <c r="AL562" s="80"/>
      <c r="AM562" s="80"/>
      <c r="AN562" s="80"/>
      <c r="AO562" s="80"/>
      <c r="AP562" s="80"/>
    </row>
    <row r="563" spans="1:42" x14ac:dyDescent="0.2">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c r="AB563" s="80"/>
      <c r="AC563" s="80"/>
      <c r="AD563" s="80"/>
      <c r="AE563" s="80"/>
      <c r="AF563" s="80"/>
      <c r="AG563" s="80"/>
      <c r="AH563" s="80"/>
      <c r="AI563" s="80"/>
      <c r="AJ563" s="80"/>
      <c r="AK563" s="80"/>
      <c r="AL563" s="80"/>
      <c r="AM563" s="80"/>
      <c r="AN563" s="80"/>
      <c r="AO563" s="80"/>
      <c r="AP563" s="80"/>
    </row>
    <row r="564" spans="1:42" x14ac:dyDescent="0.2">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c r="AB564" s="80"/>
      <c r="AC564" s="80"/>
      <c r="AD564" s="80"/>
      <c r="AE564" s="80"/>
      <c r="AF564" s="80"/>
      <c r="AG564" s="80"/>
      <c r="AH564" s="80"/>
      <c r="AI564" s="80"/>
      <c r="AJ564" s="80"/>
      <c r="AK564" s="80"/>
      <c r="AL564" s="80"/>
      <c r="AM564" s="80"/>
      <c r="AN564" s="80"/>
      <c r="AO564" s="80"/>
      <c r="AP564" s="80"/>
    </row>
    <row r="565" spans="1:42" x14ac:dyDescent="0.2">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c r="AB565" s="80"/>
      <c r="AC565" s="80"/>
      <c r="AD565" s="80"/>
      <c r="AE565" s="80"/>
      <c r="AF565" s="80"/>
      <c r="AG565" s="80"/>
      <c r="AH565" s="80"/>
      <c r="AI565" s="80"/>
      <c r="AJ565" s="80"/>
      <c r="AK565" s="80"/>
      <c r="AL565" s="80"/>
      <c r="AM565" s="80"/>
      <c r="AN565" s="80"/>
      <c r="AO565" s="80"/>
      <c r="AP565" s="80"/>
    </row>
    <row r="566" spans="1:42" x14ac:dyDescent="0.2">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c r="AB566" s="80"/>
      <c r="AC566" s="80"/>
      <c r="AD566" s="80"/>
      <c r="AE566" s="80"/>
      <c r="AF566" s="80"/>
      <c r="AG566" s="80"/>
      <c r="AH566" s="80"/>
      <c r="AI566" s="80"/>
      <c r="AJ566" s="80"/>
      <c r="AK566" s="80"/>
      <c r="AL566" s="80"/>
      <c r="AM566" s="80"/>
      <c r="AN566" s="80"/>
      <c r="AO566" s="80"/>
      <c r="AP566" s="80"/>
    </row>
    <row r="567" spans="1:42" x14ac:dyDescent="0.2">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c r="AB567" s="80"/>
      <c r="AC567" s="80"/>
      <c r="AD567" s="80"/>
      <c r="AE567" s="80"/>
      <c r="AF567" s="80"/>
      <c r="AG567" s="80"/>
      <c r="AH567" s="80"/>
      <c r="AI567" s="80"/>
      <c r="AJ567" s="80"/>
      <c r="AK567" s="80"/>
      <c r="AL567" s="80"/>
      <c r="AM567" s="80"/>
      <c r="AN567" s="80"/>
      <c r="AO567" s="80"/>
      <c r="AP567" s="80"/>
    </row>
    <row r="568" spans="1:42" x14ac:dyDescent="0.2">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c r="AB568" s="80"/>
      <c r="AC568" s="80"/>
      <c r="AD568" s="80"/>
      <c r="AE568" s="80"/>
      <c r="AF568" s="80"/>
      <c r="AG568" s="80"/>
      <c r="AH568" s="80"/>
      <c r="AI568" s="80"/>
      <c r="AJ568" s="80"/>
      <c r="AK568" s="80"/>
      <c r="AL568" s="80"/>
      <c r="AM568" s="80"/>
      <c r="AN568" s="80"/>
      <c r="AO568" s="80"/>
      <c r="AP568" s="80"/>
    </row>
    <row r="569" spans="1:42" x14ac:dyDescent="0.2">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c r="AB569" s="80"/>
      <c r="AC569" s="80"/>
      <c r="AD569" s="80"/>
      <c r="AE569" s="80"/>
      <c r="AF569" s="80"/>
      <c r="AG569" s="80"/>
      <c r="AH569" s="80"/>
      <c r="AI569" s="80"/>
      <c r="AJ569" s="80"/>
      <c r="AK569" s="80"/>
      <c r="AL569" s="80"/>
      <c r="AM569" s="80"/>
      <c r="AN569" s="80"/>
      <c r="AO569" s="80"/>
      <c r="AP569" s="80"/>
    </row>
    <row r="570" spans="1:42" x14ac:dyDescent="0.2">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c r="AB570" s="80"/>
      <c r="AC570" s="80"/>
      <c r="AD570" s="80"/>
      <c r="AE570" s="80"/>
      <c r="AF570" s="80"/>
      <c r="AG570" s="80"/>
      <c r="AH570" s="80"/>
      <c r="AI570" s="80"/>
      <c r="AJ570" s="80"/>
      <c r="AK570" s="80"/>
      <c r="AL570" s="80"/>
      <c r="AM570" s="80"/>
      <c r="AN570" s="80"/>
      <c r="AO570" s="80"/>
      <c r="AP570" s="80"/>
    </row>
    <row r="571" spans="1:42" x14ac:dyDescent="0.2">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c r="AB571" s="80"/>
      <c r="AC571" s="80"/>
      <c r="AD571" s="80"/>
      <c r="AE571" s="80"/>
      <c r="AF571" s="80"/>
      <c r="AG571" s="80"/>
      <c r="AH571" s="80"/>
      <c r="AI571" s="80"/>
      <c r="AJ571" s="80"/>
      <c r="AK571" s="80"/>
      <c r="AL571" s="80"/>
      <c r="AM571" s="80"/>
      <c r="AN571" s="80"/>
      <c r="AO571" s="80"/>
      <c r="AP571" s="80"/>
    </row>
    <row r="572" spans="1:42" x14ac:dyDescent="0.2">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c r="AB572" s="80"/>
      <c r="AC572" s="80"/>
      <c r="AD572" s="80"/>
      <c r="AE572" s="80"/>
      <c r="AF572" s="80"/>
      <c r="AG572" s="80"/>
      <c r="AH572" s="80"/>
      <c r="AI572" s="80"/>
      <c r="AJ572" s="80"/>
      <c r="AK572" s="80"/>
      <c r="AL572" s="80"/>
      <c r="AM572" s="80"/>
      <c r="AN572" s="80"/>
      <c r="AO572" s="80"/>
      <c r="AP572" s="80"/>
    </row>
    <row r="573" spans="1:42" x14ac:dyDescent="0.2">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c r="AB573" s="80"/>
      <c r="AC573" s="80"/>
      <c r="AD573" s="80"/>
      <c r="AE573" s="80"/>
      <c r="AF573" s="80"/>
      <c r="AG573" s="80"/>
      <c r="AH573" s="80"/>
      <c r="AI573" s="80"/>
      <c r="AJ573" s="80"/>
      <c r="AK573" s="80"/>
      <c r="AL573" s="80"/>
      <c r="AM573" s="80"/>
      <c r="AN573" s="80"/>
      <c r="AO573" s="80"/>
      <c r="AP573" s="80"/>
    </row>
    <row r="574" spans="1:42" x14ac:dyDescent="0.2">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c r="AB574" s="80"/>
      <c r="AC574" s="80"/>
      <c r="AD574" s="80"/>
      <c r="AE574" s="80"/>
      <c r="AF574" s="80"/>
      <c r="AG574" s="80"/>
      <c r="AH574" s="80"/>
      <c r="AI574" s="80"/>
      <c r="AJ574" s="80"/>
      <c r="AK574" s="80"/>
      <c r="AL574" s="80"/>
      <c r="AM574" s="80"/>
      <c r="AN574" s="80"/>
      <c r="AO574" s="80"/>
      <c r="AP574" s="80"/>
    </row>
    <row r="575" spans="1:42" x14ac:dyDescent="0.2">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c r="AB575" s="80"/>
      <c r="AC575" s="80"/>
      <c r="AD575" s="80"/>
      <c r="AE575" s="80"/>
      <c r="AF575" s="80"/>
      <c r="AG575" s="80"/>
      <c r="AH575" s="80"/>
      <c r="AI575" s="80"/>
      <c r="AJ575" s="80"/>
      <c r="AK575" s="80"/>
      <c r="AL575" s="80"/>
      <c r="AM575" s="80"/>
      <c r="AN575" s="80"/>
      <c r="AO575" s="80"/>
      <c r="AP575" s="80"/>
    </row>
    <row r="576" spans="1:42" x14ac:dyDescent="0.2">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c r="AB576" s="80"/>
      <c r="AC576" s="80"/>
      <c r="AD576" s="80"/>
      <c r="AE576" s="80"/>
      <c r="AF576" s="80"/>
      <c r="AG576" s="80"/>
      <c r="AH576" s="80"/>
      <c r="AI576" s="80"/>
      <c r="AJ576" s="80"/>
      <c r="AK576" s="80"/>
      <c r="AL576" s="80"/>
      <c r="AM576" s="80"/>
      <c r="AN576" s="80"/>
      <c r="AO576" s="80"/>
      <c r="AP576" s="80"/>
    </row>
    <row r="577" spans="1:42" x14ac:dyDescent="0.2">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c r="AB577" s="80"/>
      <c r="AC577" s="80"/>
      <c r="AD577" s="80"/>
      <c r="AE577" s="80"/>
      <c r="AF577" s="80"/>
      <c r="AG577" s="80"/>
      <c r="AH577" s="80"/>
      <c r="AI577" s="80"/>
      <c r="AJ577" s="80"/>
      <c r="AK577" s="80"/>
      <c r="AL577" s="80"/>
      <c r="AM577" s="80"/>
      <c r="AN577" s="80"/>
      <c r="AO577" s="80"/>
      <c r="AP577" s="80"/>
    </row>
    <row r="578" spans="1:42" x14ac:dyDescent="0.2">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c r="AB578" s="80"/>
      <c r="AC578" s="80"/>
      <c r="AD578" s="80"/>
      <c r="AE578" s="80"/>
      <c r="AF578" s="80"/>
      <c r="AG578" s="80"/>
      <c r="AH578" s="80"/>
      <c r="AI578" s="80"/>
      <c r="AJ578" s="80"/>
      <c r="AK578" s="80"/>
      <c r="AL578" s="80"/>
      <c r="AM578" s="80"/>
      <c r="AN578" s="80"/>
      <c r="AO578" s="80"/>
      <c r="AP578" s="80"/>
    </row>
    <row r="579" spans="1:42" x14ac:dyDescent="0.2">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c r="AB579" s="80"/>
      <c r="AC579" s="80"/>
      <c r="AD579" s="80"/>
      <c r="AE579" s="80"/>
      <c r="AF579" s="80"/>
      <c r="AG579" s="80"/>
      <c r="AH579" s="80"/>
      <c r="AI579" s="80"/>
      <c r="AJ579" s="80"/>
      <c r="AK579" s="80"/>
      <c r="AL579" s="80"/>
      <c r="AM579" s="80"/>
      <c r="AN579" s="80"/>
      <c r="AO579" s="80"/>
      <c r="AP579" s="80"/>
    </row>
    <row r="580" spans="1:42" x14ac:dyDescent="0.2">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c r="AB580" s="80"/>
      <c r="AC580" s="80"/>
      <c r="AD580" s="80"/>
      <c r="AE580" s="80"/>
      <c r="AF580" s="80"/>
      <c r="AG580" s="80"/>
      <c r="AH580" s="80"/>
      <c r="AI580" s="80"/>
      <c r="AJ580" s="80"/>
      <c r="AK580" s="80"/>
      <c r="AL580" s="80"/>
      <c r="AM580" s="80"/>
      <c r="AN580" s="80"/>
      <c r="AO580" s="80"/>
      <c r="AP580" s="80"/>
    </row>
    <row r="581" spans="1:42" x14ac:dyDescent="0.2">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c r="AB581" s="80"/>
      <c r="AC581" s="80"/>
      <c r="AD581" s="80"/>
      <c r="AE581" s="80"/>
      <c r="AF581" s="80"/>
      <c r="AG581" s="80"/>
      <c r="AH581" s="80"/>
      <c r="AI581" s="80"/>
      <c r="AJ581" s="80"/>
      <c r="AK581" s="80"/>
      <c r="AL581" s="80"/>
      <c r="AM581" s="80"/>
      <c r="AN581" s="80"/>
      <c r="AO581" s="80"/>
      <c r="AP581" s="80"/>
    </row>
    <row r="582" spans="1:42" x14ac:dyDescent="0.2">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c r="AB582" s="80"/>
      <c r="AC582" s="80"/>
      <c r="AD582" s="80"/>
      <c r="AE582" s="80"/>
      <c r="AF582" s="80"/>
      <c r="AG582" s="80"/>
      <c r="AH582" s="80"/>
      <c r="AI582" s="80"/>
      <c r="AJ582" s="80"/>
      <c r="AK582" s="80"/>
      <c r="AL582" s="80"/>
      <c r="AM582" s="80"/>
      <c r="AN582" s="80"/>
      <c r="AO582" s="80"/>
      <c r="AP582" s="80"/>
    </row>
    <row r="583" spans="1:42" x14ac:dyDescent="0.2">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c r="AB583" s="80"/>
      <c r="AC583" s="80"/>
      <c r="AD583" s="80"/>
      <c r="AE583" s="80"/>
      <c r="AF583" s="80"/>
      <c r="AG583" s="80"/>
      <c r="AH583" s="80"/>
      <c r="AI583" s="80"/>
      <c r="AJ583" s="80"/>
      <c r="AK583" s="80"/>
      <c r="AL583" s="80"/>
      <c r="AM583" s="80"/>
      <c r="AN583" s="80"/>
      <c r="AO583" s="80"/>
      <c r="AP583" s="80"/>
    </row>
    <row r="584" spans="1:42" x14ac:dyDescent="0.2">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c r="AB584" s="80"/>
      <c r="AC584" s="80"/>
      <c r="AD584" s="80"/>
      <c r="AE584" s="80"/>
      <c r="AF584" s="80"/>
      <c r="AG584" s="80"/>
      <c r="AH584" s="80"/>
      <c r="AI584" s="80"/>
      <c r="AJ584" s="80"/>
      <c r="AK584" s="80"/>
      <c r="AL584" s="80"/>
      <c r="AM584" s="80"/>
      <c r="AN584" s="80"/>
      <c r="AO584" s="80"/>
      <c r="AP584" s="80"/>
    </row>
    <row r="585" spans="1:42" x14ac:dyDescent="0.2">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c r="AB585" s="80"/>
      <c r="AC585" s="80"/>
      <c r="AD585" s="80"/>
      <c r="AE585" s="80"/>
      <c r="AF585" s="80"/>
      <c r="AG585" s="80"/>
      <c r="AH585" s="80"/>
      <c r="AI585" s="80"/>
      <c r="AJ585" s="80"/>
      <c r="AK585" s="80"/>
      <c r="AL585" s="80"/>
      <c r="AM585" s="80"/>
      <c r="AN585" s="80"/>
      <c r="AO585" s="80"/>
      <c r="AP585" s="80"/>
    </row>
    <row r="586" spans="1:42" x14ac:dyDescent="0.2">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c r="AB586" s="80"/>
      <c r="AC586" s="80"/>
      <c r="AD586" s="80"/>
      <c r="AE586" s="80"/>
      <c r="AF586" s="80"/>
      <c r="AG586" s="80"/>
      <c r="AH586" s="80"/>
      <c r="AI586" s="80"/>
      <c r="AJ586" s="80"/>
      <c r="AK586" s="80"/>
      <c r="AL586" s="80"/>
      <c r="AM586" s="80"/>
      <c r="AN586" s="80"/>
      <c r="AO586" s="80"/>
      <c r="AP586" s="80"/>
    </row>
    <row r="587" spans="1:42" x14ac:dyDescent="0.2">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c r="AB587" s="80"/>
      <c r="AC587" s="80"/>
      <c r="AD587" s="80"/>
      <c r="AE587" s="80"/>
      <c r="AF587" s="80"/>
      <c r="AG587" s="80"/>
      <c r="AH587" s="80"/>
      <c r="AI587" s="80"/>
      <c r="AJ587" s="80"/>
      <c r="AK587" s="80"/>
      <c r="AL587" s="80"/>
      <c r="AM587" s="80"/>
      <c r="AN587" s="80"/>
      <c r="AO587" s="80"/>
      <c r="AP587" s="80"/>
    </row>
    <row r="588" spans="1:42" x14ac:dyDescent="0.2">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c r="AB588" s="80"/>
      <c r="AC588" s="80"/>
      <c r="AD588" s="80"/>
      <c r="AE588" s="80"/>
      <c r="AF588" s="80"/>
      <c r="AG588" s="80"/>
      <c r="AH588" s="80"/>
      <c r="AI588" s="80"/>
      <c r="AJ588" s="80"/>
      <c r="AK588" s="80"/>
      <c r="AL588" s="80"/>
      <c r="AM588" s="80"/>
      <c r="AN588" s="80"/>
      <c r="AO588" s="80"/>
      <c r="AP588" s="80"/>
    </row>
    <row r="589" spans="1:42" x14ac:dyDescent="0.2">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c r="AB589" s="80"/>
      <c r="AC589" s="80"/>
      <c r="AD589" s="80"/>
      <c r="AE589" s="80"/>
      <c r="AF589" s="80"/>
      <c r="AG589" s="80"/>
      <c r="AH589" s="80"/>
      <c r="AI589" s="80"/>
      <c r="AJ589" s="80"/>
      <c r="AK589" s="80"/>
      <c r="AL589" s="80"/>
      <c r="AM589" s="80"/>
      <c r="AN589" s="80"/>
      <c r="AO589" s="80"/>
      <c r="AP589" s="80"/>
    </row>
    <row r="590" spans="1:42" x14ac:dyDescent="0.2">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c r="AB590" s="80"/>
      <c r="AC590" s="80"/>
      <c r="AD590" s="80"/>
      <c r="AE590" s="80"/>
      <c r="AF590" s="80"/>
      <c r="AG590" s="80"/>
      <c r="AH590" s="80"/>
      <c r="AI590" s="80"/>
      <c r="AJ590" s="80"/>
      <c r="AK590" s="80"/>
      <c r="AL590" s="80"/>
      <c r="AM590" s="80"/>
      <c r="AN590" s="80"/>
      <c r="AO590" s="80"/>
      <c r="AP590" s="80"/>
    </row>
    <row r="591" spans="1:42" x14ac:dyDescent="0.2">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c r="AB591" s="80"/>
      <c r="AC591" s="80"/>
      <c r="AD591" s="80"/>
      <c r="AE591" s="80"/>
      <c r="AF591" s="80"/>
      <c r="AG591" s="80"/>
      <c r="AH591" s="80"/>
      <c r="AI591" s="80"/>
      <c r="AJ591" s="80"/>
      <c r="AK591" s="80"/>
      <c r="AL591" s="80"/>
      <c r="AM591" s="80"/>
      <c r="AN591" s="80"/>
      <c r="AO591" s="80"/>
      <c r="AP591" s="80"/>
    </row>
    <row r="592" spans="1:42" x14ac:dyDescent="0.2">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c r="AB592" s="80"/>
      <c r="AC592" s="80"/>
      <c r="AD592" s="80"/>
      <c r="AE592" s="80"/>
      <c r="AF592" s="80"/>
      <c r="AG592" s="80"/>
      <c r="AH592" s="80"/>
      <c r="AI592" s="80"/>
      <c r="AJ592" s="80"/>
      <c r="AK592" s="80"/>
      <c r="AL592" s="80"/>
      <c r="AM592" s="80"/>
      <c r="AN592" s="80"/>
      <c r="AO592" s="80"/>
      <c r="AP592" s="80"/>
    </row>
    <row r="593" spans="1:42" x14ac:dyDescent="0.2">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c r="AB593" s="80"/>
      <c r="AC593" s="80"/>
      <c r="AD593" s="80"/>
      <c r="AE593" s="80"/>
      <c r="AF593" s="80"/>
      <c r="AG593" s="80"/>
      <c r="AH593" s="80"/>
      <c r="AI593" s="80"/>
      <c r="AJ593" s="80"/>
      <c r="AK593" s="80"/>
      <c r="AL593" s="80"/>
      <c r="AM593" s="80"/>
      <c r="AN593" s="80"/>
      <c r="AO593" s="80"/>
      <c r="AP593" s="80"/>
    </row>
    <row r="594" spans="1:42" x14ac:dyDescent="0.2">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c r="AB594" s="80"/>
      <c r="AC594" s="80"/>
      <c r="AD594" s="80"/>
      <c r="AE594" s="80"/>
      <c r="AF594" s="80"/>
      <c r="AG594" s="80"/>
      <c r="AH594" s="80"/>
      <c r="AI594" s="80"/>
      <c r="AJ594" s="80"/>
      <c r="AK594" s="80"/>
      <c r="AL594" s="80"/>
      <c r="AM594" s="80"/>
      <c r="AN594" s="80"/>
      <c r="AO594" s="80"/>
      <c r="AP594" s="80"/>
    </row>
    <row r="595" spans="1:42" x14ac:dyDescent="0.2">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c r="AB595" s="80"/>
      <c r="AC595" s="80"/>
      <c r="AD595" s="80"/>
      <c r="AE595" s="80"/>
      <c r="AF595" s="80"/>
      <c r="AG595" s="80"/>
      <c r="AH595" s="80"/>
      <c r="AI595" s="80"/>
      <c r="AJ595" s="80"/>
      <c r="AK595" s="80"/>
      <c r="AL595" s="80"/>
      <c r="AM595" s="80"/>
      <c r="AN595" s="80"/>
      <c r="AO595" s="80"/>
      <c r="AP595" s="80"/>
    </row>
    <row r="596" spans="1:42" x14ac:dyDescent="0.2">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c r="AB596" s="80"/>
      <c r="AC596" s="80"/>
      <c r="AD596" s="80"/>
      <c r="AE596" s="80"/>
      <c r="AF596" s="80"/>
      <c r="AG596" s="80"/>
      <c r="AH596" s="80"/>
      <c r="AI596" s="80"/>
      <c r="AJ596" s="80"/>
      <c r="AK596" s="80"/>
      <c r="AL596" s="80"/>
      <c r="AM596" s="80"/>
      <c r="AN596" s="80"/>
      <c r="AO596" s="80"/>
      <c r="AP596" s="80"/>
    </row>
    <row r="597" spans="1:42" x14ac:dyDescent="0.2">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c r="AB597" s="80"/>
      <c r="AC597" s="80"/>
      <c r="AD597" s="80"/>
      <c r="AE597" s="80"/>
      <c r="AF597" s="80"/>
      <c r="AG597" s="80"/>
      <c r="AH597" s="80"/>
      <c r="AI597" s="80"/>
      <c r="AJ597" s="80"/>
      <c r="AK597" s="80"/>
      <c r="AL597" s="80"/>
      <c r="AM597" s="80"/>
      <c r="AN597" s="80"/>
      <c r="AO597" s="80"/>
      <c r="AP597" s="80"/>
    </row>
    <row r="598" spans="1:42" x14ac:dyDescent="0.2">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c r="AB598" s="80"/>
      <c r="AC598" s="80"/>
      <c r="AD598" s="80"/>
      <c r="AE598" s="80"/>
      <c r="AF598" s="80"/>
      <c r="AG598" s="80"/>
      <c r="AH598" s="80"/>
      <c r="AI598" s="80"/>
      <c r="AJ598" s="80"/>
      <c r="AK598" s="80"/>
      <c r="AL598" s="80"/>
      <c r="AM598" s="80"/>
      <c r="AN598" s="80"/>
      <c r="AO598" s="80"/>
      <c r="AP598" s="80"/>
    </row>
    <row r="599" spans="1:42" x14ac:dyDescent="0.2">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c r="AB599" s="80"/>
      <c r="AC599" s="80"/>
      <c r="AD599" s="80"/>
      <c r="AE599" s="80"/>
      <c r="AF599" s="80"/>
      <c r="AG599" s="80"/>
      <c r="AH599" s="80"/>
      <c r="AI599" s="80"/>
      <c r="AJ599" s="80"/>
      <c r="AK599" s="80"/>
      <c r="AL599" s="80"/>
      <c r="AM599" s="80"/>
      <c r="AN599" s="80"/>
      <c r="AO599" s="80"/>
      <c r="AP599" s="80"/>
    </row>
    <row r="600" spans="1:42" x14ac:dyDescent="0.2">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c r="AB600" s="80"/>
      <c r="AC600" s="80"/>
      <c r="AD600" s="80"/>
      <c r="AE600" s="80"/>
      <c r="AF600" s="80"/>
      <c r="AG600" s="80"/>
      <c r="AH600" s="80"/>
      <c r="AI600" s="80"/>
      <c r="AJ600" s="80"/>
      <c r="AK600" s="80"/>
      <c r="AL600" s="80"/>
      <c r="AM600" s="80"/>
      <c r="AN600" s="80"/>
      <c r="AO600" s="80"/>
      <c r="AP600" s="80"/>
    </row>
    <row r="601" spans="1:42" x14ac:dyDescent="0.2">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c r="AB601" s="80"/>
      <c r="AC601" s="80"/>
      <c r="AD601" s="80"/>
      <c r="AE601" s="80"/>
      <c r="AF601" s="80"/>
      <c r="AG601" s="80"/>
      <c r="AH601" s="80"/>
      <c r="AI601" s="80"/>
      <c r="AJ601" s="80"/>
      <c r="AK601" s="80"/>
      <c r="AL601" s="80"/>
      <c r="AM601" s="80"/>
      <c r="AN601" s="80"/>
      <c r="AO601" s="80"/>
      <c r="AP601" s="80"/>
    </row>
    <row r="602" spans="1:42" x14ac:dyDescent="0.2">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c r="AB602" s="80"/>
      <c r="AC602" s="80"/>
      <c r="AD602" s="80"/>
      <c r="AE602" s="80"/>
      <c r="AF602" s="80"/>
      <c r="AG602" s="80"/>
      <c r="AH602" s="80"/>
      <c r="AI602" s="80"/>
      <c r="AJ602" s="80"/>
      <c r="AK602" s="80"/>
      <c r="AL602" s="80"/>
      <c r="AM602" s="80"/>
      <c r="AN602" s="80"/>
      <c r="AO602" s="80"/>
      <c r="AP602" s="80"/>
    </row>
    <row r="603" spans="1:42" x14ac:dyDescent="0.2">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c r="AB603" s="80"/>
      <c r="AC603" s="80"/>
      <c r="AD603" s="80"/>
      <c r="AE603" s="80"/>
      <c r="AF603" s="80"/>
      <c r="AG603" s="80"/>
      <c r="AH603" s="80"/>
      <c r="AI603" s="80"/>
      <c r="AJ603" s="80"/>
      <c r="AK603" s="80"/>
      <c r="AL603" s="80"/>
      <c r="AM603" s="80"/>
      <c r="AN603" s="80"/>
      <c r="AO603" s="80"/>
      <c r="AP603" s="80"/>
    </row>
    <row r="604" spans="1:42" x14ac:dyDescent="0.2">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c r="AB604" s="80"/>
      <c r="AC604" s="80"/>
      <c r="AD604" s="80"/>
      <c r="AE604" s="80"/>
      <c r="AF604" s="80"/>
      <c r="AG604" s="80"/>
      <c r="AH604" s="80"/>
      <c r="AI604" s="80"/>
      <c r="AJ604" s="80"/>
      <c r="AK604" s="80"/>
      <c r="AL604" s="80"/>
      <c r="AM604" s="80"/>
      <c r="AN604" s="80"/>
      <c r="AO604" s="80"/>
      <c r="AP604" s="80"/>
    </row>
    <row r="605" spans="1:42" x14ac:dyDescent="0.2">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c r="AB605" s="80"/>
      <c r="AC605" s="80"/>
      <c r="AD605" s="80"/>
      <c r="AE605" s="80"/>
      <c r="AF605" s="80"/>
      <c r="AG605" s="80"/>
      <c r="AH605" s="80"/>
      <c r="AI605" s="80"/>
      <c r="AJ605" s="80"/>
      <c r="AK605" s="80"/>
      <c r="AL605" s="80"/>
      <c r="AM605" s="80"/>
      <c r="AN605" s="80"/>
      <c r="AO605" s="80"/>
      <c r="AP605" s="80"/>
    </row>
    <row r="606" spans="1:42" x14ac:dyDescent="0.2">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c r="AB606" s="80"/>
      <c r="AC606" s="80"/>
      <c r="AD606" s="80"/>
      <c r="AE606" s="80"/>
      <c r="AF606" s="80"/>
      <c r="AG606" s="80"/>
      <c r="AH606" s="80"/>
      <c r="AI606" s="80"/>
      <c r="AJ606" s="80"/>
      <c r="AK606" s="80"/>
      <c r="AL606" s="80"/>
      <c r="AM606" s="80"/>
      <c r="AN606" s="80"/>
      <c r="AO606" s="80"/>
      <c r="AP606" s="80"/>
    </row>
    <row r="607" spans="1:42" x14ac:dyDescent="0.2">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c r="AB607" s="80"/>
      <c r="AC607" s="80"/>
      <c r="AD607" s="80"/>
      <c r="AE607" s="80"/>
      <c r="AF607" s="80"/>
      <c r="AG607" s="80"/>
      <c r="AH607" s="80"/>
      <c r="AI607" s="80"/>
      <c r="AJ607" s="80"/>
      <c r="AK607" s="80"/>
      <c r="AL607" s="80"/>
      <c r="AM607" s="80"/>
      <c r="AN607" s="80"/>
      <c r="AO607" s="80"/>
      <c r="AP607" s="80"/>
    </row>
    <row r="608" spans="1:42" x14ac:dyDescent="0.2">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c r="AB608" s="80"/>
      <c r="AC608" s="80"/>
      <c r="AD608" s="80"/>
      <c r="AE608" s="80"/>
      <c r="AF608" s="80"/>
      <c r="AG608" s="80"/>
      <c r="AH608" s="80"/>
      <c r="AI608" s="80"/>
      <c r="AJ608" s="80"/>
      <c r="AK608" s="80"/>
      <c r="AL608" s="80"/>
      <c r="AM608" s="80"/>
      <c r="AN608" s="80"/>
      <c r="AO608" s="80"/>
      <c r="AP608" s="80"/>
    </row>
    <row r="609" spans="1:42" x14ac:dyDescent="0.2">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c r="AB609" s="80"/>
      <c r="AC609" s="80"/>
      <c r="AD609" s="80"/>
      <c r="AE609" s="80"/>
      <c r="AF609" s="80"/>
      <c r="AG609" s="80"/>
      <c r="AH609" s="80"/>
      <c r="AI609" s="80"/>
      <c r="AJ609" s="80"/>
      <c r="AK609" s="80"/>
      <c r="AL609" s="80"/>
      <c r="AM609" s="80"/>
      <c r="AN609" s="80"/>
      <c r="AO609" s="80"/>
      <c r="AP609" s="80"/>
    </row>
    <row r="610" spans="1:42" x14ac:dyDescent="0.2">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c r="AB610" s="80"/>
      <c r="AC610" s="80"/>
      <c r="AD610" s="80"/>
      <c r="AE610" s="80"/>
      <c r="AF610" s="80"/>
      <c r="AG610" s="80"/>
      <c r="AH610" s="80"/>
      <c r="AI610" s="80"/>
      <c r="AJ610" s="80"/>
      <c r="AK610" s="80"/>
      <c r="AL610" s="80"/>
      <c r="AM610" s="80"/>
      <c r="AN610" s="80"/>
      <c r="AO610" s="80"/>
      <c r="AP610" s="80"/>
    </row>
    <row r="611" spans="1:42" x14ac:dyDescent="0.2">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c r="AB611" s="80"/>
      <c r="AC611" s="80"/>
      <c r="AD611" s="80"/>
      <c r="AE611" s="80"/>
      <c r="AF611" s="80"/>
      <c r="AG611" s="80"/>
      <c r="AH611" s="80"/>
      <c r="AI611" s="80"/>
      <c r="AJ611" s="80"/>
      <c r="AK611" s="80"/>
      <c r="AL611" s="80"/>
      <c r="AM611" s="80"/>
      <c r="AN611" s="80"/>
      <c r="AO611" s="80"/>
      <c r="AP611" s="80"/>
    </row>
    <row r="612" spans="1:42" x14ac:dyDescent="0.2">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c r="AB612" s="80"/>
      <c r="AC612" s="80"/>
      <c r="AD612" s="80"/>
      <c r="AE612" s="80"/>
      <c r="AF612" s="80"/>
      <c r="AG612" s="80"/>
      <c r="AH612" s="80"/>
      <c r="AI612" s="80"/>
      <c r="AJ612" s="80"/>
      <c r="AK612" s="80"/>
      <c r="AL612" s="80"/>
      <c r="AM612" s="80"/>
      <c r="AN612" s="80"/>
      <c r="AO612" s="80"/>
      <c r="AP612" s="80"/>
    </row>
    <row r="613" spans="1:42" x14ac:dyDescent="0.2">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c r="AB613" s="80"/>
      <c r="AC613" s="80"/>
      <c r="AD613" s="80"/>
      <c r="AE613" s="80"/>
      <c r="AF613" s="80"/>
      <c r="AG613" s="80"/>
      <c r="AH613" s="80"/>
      <c r="AI613" s="80"/>
      <c r="AJ613" s="80"/>
      <c r="AK613" s="80"/>
      <c r="AL613" s="80"/>
      <c r="AM613" s="80"/>
      <c r="AN613" s="80"/>
      <c r="AO613" s="80"/>
      <c r="AP613" s="80"/>
    </row>
    <row r="614" spans="1:42" x14ac:dyDescent="0.2">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c r="AB614" s="80"/>
      <c r="AC614" s="80"/>
      <c r="AD614" s="80"/>
      <c r="AE614" s="80"/>
      <c r="AF614" s="80"/>
      <c r="AG614" s="80"/>
      <c r="AH614" s="80"/>
      <c r="AI614" s="80"/>
      <c r="AJ614" s="80"/>
      <c r="AK614" s="80"/>
      <c r="AL614" s="80"/>
      <c r="AM614" s="80"/>
      <c r="AN614" s="80"/>
      <c r="AO614" s="80"/>
      <c r="AP614" s="80"/>
    </row>
    <row r="615" spans="1:42" x14ac:dyDescent="0.2">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c r="AB615" s="80"/>
      <c r="AC615" s="80"/>
      <c r="AD615" s="80"/>
      <c r="AE615" s="80"/>
      <c r="AF615" s="80"/>
      <c r="AG615" s="80"/>
      <c r="AH615" s="80"/>
      <c r="AI615" s="80"/>
      <c r="AJ615" s="80"/>
      <c r="AK615" s="80"/>
      <c r="AL615" s="80"/>
      <c r="AM615" s="80"/>
      <c r="AN615" s="80"/>
      <c r="AO615" s="80"/>
      <c r="AP615" s="80"/>
    </row>
    <row r="616" spans="1:42" x14ac:dyDescent="0.2">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c r="AB616" s="80"/>
      <c r="AC616" s="80"/>
      <c r="AD616" s="80"/>
      <c r="AE616" s="80"/>
      <c r="AF616" s="80"/>
      <c r="AG616" s="80"/>
      <c r="AH616" s="80"/>
      <c r="AI616" s="80"/>
      <c r="AJ616" s="80"/>
      <c r="AK616" s="80"/>
      <c r="AL616" s="80"/>
      <c r="AM616" s="80"/>
      <c r="AN616" s="80"/>
      <c r="AO616" s="80"/>
      <c r="AP616" s="80"/>
    </row>
    <row r="617" spans="1:42" x14ac:dyDescent="0.2">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c r="AB617" s="80"/>
      <c r="AC617" s="80"/>
      <c r="AD617" s="80"/>
      <c r="AE617" s="80"/>
      <c r="AF617" s="80"/>
      <c r="AG617" s="80"/>
      <c r="AH617" s="80"/>
      <c r="AI617" s="80"/>
      <c r="AJ617" s="80"/>
      <c r="AK617" s="80"/>
      <c r="AL617" s="80"/>
      <c r="AM617" s="80"/>
      <c r="AN617" s="80"/>
      <c r="AO617" s="80"/>
      <c r="AP617" s="80"/>
    </row>
    <row r="618" spans="1:42" x14ac:dyDescent="0.2">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c r="AB618" s="80"/>
      <c r="AC618" s="80"/>
      <c r="AD618" s="80"/>
      <c r="AE618" s="80"/>
      <c r="AF618" s="80"/>
      <c r="AG618" s="80"/>
      <c r="AH618" s="80"/>
      <c r="AI618" s="80"/>
      <c r="AJ618" s="80"/>
      <c r="AK618" s="80"/>
      <c r="AL618" s="80"/>
      <c r="AM618" s="80"/>
      <c r="AN618" s="80"/>
      <c r="AO618" s="80"/>
      <c r="AP618" s="80"/>
    </row>
    <row r="619" spans="1:42" x14ac:dyDescent="0.2">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c r="AB619" s="80"/>
      <c r="AC619" s="80"/>
      <c r="AD619" s="80"/>
      <c r="AE619" s="80"/>
      <c r="AF619" s="80"/>
      <c r="AG619" s="80"/>
      <c r="AH619" s="80"/>
      <c r="AI619" s="80"/>
      <c r="AJ619" s="80"/>
      <c r="AK619" s="80"/>
      <c r="AL619" s="80"/>
      <c r="AM619" s="80"/>
      <c r="AN619" s="80"/>
      <c r="AO619" s="80"/>
      <c r="AP619" s="80"/>
    </row>
    <row r="620" spans="1:42" x14ac:dyDescent="0.2">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c r="AB620" s="80"/>
      <c r="AC620" s="80"/>
      <c r="AD620" s="80"/>
      <c r="AE620" s="80"/>
      <c r="AF620" s="80"/>
      <c r="AG620" s="80"/>
      <c r="AH620" s="80"/>
      <c r="AI620" s="80"/>
      <c r="AJ620" s="80"/>
      <c r="AK620" s="80"/>
      <c r="AL620" s="80"/>
      <c r="AM620" s="80"/>
      <c r="AN620" s="80"/>
      <c r="AO620" s="80"/>
      <c r="AP620" s="80"/>
    </row>
    <row r="621" spans="1:42" x14ac:dyDescent="0.2">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c r="AB621" s="80"/>
      <c r="AC621" s="80"/>
      <c r="AD621" s="80"/>
      <c r="AE621" s="80"/>
      <c r="AF621" s="80"/>
      <c r="AG621" s="80"/>
      <c r="AH621" s="80"/>
      <c r="AI621" s="80"/>
      <c r="AJ621" s="80"/>
      <c r="AK621" s="80"/>
      <c r="AL621" s="80"/>
      <c r="AM621" s="80"/>
      <c r="AN621" s="80"/>
      <c r="AO621" s="80"/>
      <c r="AP621" s="80"/>
    </row>
    <row r="622" spans="1:42" x14ac:dyDescent="0.2">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c r="AB622" s="80"/>
      <c r="AC622" s="80"/>
      <c r="AD622" s="80"/>
      <c r="AE622" s="80"/>
      <c r="AF622" s="80"/>
      <c r="AG622" s="80"/>
      <c r="AH622" s="80"/>
      <c r="AI622" s="80"/>
      <c r="AJ622" s="80"/>
      <c r="AK622" s="80"/>
      <c r="AL622" s="80"/>
      <c r="AM622" s="80"/>
      <c r="AN622" s="80"/>
      <c r="AO622" s="80"/>
      <c r="AP622" s="80"/>
    </row>
    <row r="623" spans="1:42" x14ac:dyDescent="0.2">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c r="AB623" s="80"/>
      <c r="AC623" s="80"/>
      <c r="AD623" s="80"/>
      <c r="AE623" s="80"/>
      <c r="AF623" s="80"/>
      <c r="AG623" s="80"/>
      <c r="AH623" s="80"/>
      <c r="AI623" s="80"/>
      <c r="AJ623" s="80"/>
      <c r="AK623" s="80"/>
      <c r="AL623" s="80"/>
      <c r="AM623" s="80"/>
      <c r="AN623" s="80"/>
      <c r="AO623" s="80"/>
      <c r="AP623" s="80"/>
    </row>
    <row r="624" spans="1:42" x14ac:dyDescent="0.2">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c r="AB624" s="80"/>
      <c r="AC624" s="80"/>
      <c r="AD624" s="80"/>
      <c r="AE624" s="80"/>
      <c r="AF624" s="80"/>
      <c r="AG624" s="80"/>
      <c r="AH624" s="80"/>
      <c r="AI624" s="80"/>
      <c r="AJ624" s="80"/>
      <c r="AK624" s="80"/>
      <c r="AL624" s="80"/>
      <c r="AM624" s="80"/>
      <c r="AN624" s="80"/>
      <c r="AO624" s="80"/>
      <c r="AP624" s="80"/>
    </row>
    <row r="625" spans="1:42" x14ac:dyDescent="0.2">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c r="AB625" s="80"/>
      <c r="AC625" s="80"/>
      <c r="AD625" s="80"/>
      <c r="AE625" s="80"/>
      <c r="AF625" s="80"/>
      <c r="AG625" s="80"/>
      <c r="AH625" s="80"/>
      <c r="AI625" s="80"/>
      <c r="AJ625" s="80"/>
      <c r="AK625" s="80"/>
      <c r="AL625" s="80"/>
      <c r="AM625" s="80"/>
      <c r="AN625" s="80"/>
      <c r="AO625" s="80"/>
      <c r="AP625" s="80"/>
    </row>
    <row r="626" spans="1:42" x14ac:dyDescent="0.2">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c r="AB626" s="80"/>
      <c r="AC626" s="80"/>
      <c r="AD626" s="80"/>
      <c r="AE626" s="80"/>
      <c r="AF626" s="80"/>
      <c r="AG626" s="80"/>
      <c r="AH626" s="80"/>
      <c r="AI626" s="80"/>
      <c r="AJ626" s="80"/>
      <c r="AK626" s="80"/>
      <c r="AL626" s="80"/>
      <c r="AM626" s="80"/>
      <c r="AN626" s="80"/>
      <c r="AO626" s="80"/>
      <c r="AP626" s="80"/>
    </row>
    <row r="627" spans="1:42" x14ac:dyDescent="0.2">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c r="AB627" s="80"/>
      <c r="AC627" s="80"/>
      <c r="AD627" s="80"/>
      <c r="AE627" s="80"/>
      <c r="AF627" s="80"/>
      <c r="AG627" s="80"/>
      <c r="AH627" s="80"/>
      <c r="AI627" s="80"/>
      <c r="AJ627" s="80"/>
      <c r="AK627" s="80"/>
      <c r="AL627" s="80"/>
      <c r="AM627" s="80"/>
      <c r="AN627" s="80"/>
      <c r="AO627" s="80"/>
      <c r="AP627" s="80"/>
    </row>
    <row r="628" spans="1:42" x14ac:dyDescent="0.2">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c r="AB628" s="80"/>
      <c r="AC628" s="80"/>
      <c r="AD628" s="80"/>
      <c r="AE628" s="80"/>
      <c r="AF628" s="80"/>
      <c r="AG628" s="80"/>
      <c r="AH628" s="80"/>
      <c r="AI628" s="80"/>
      <c r="AJ628" s="80"/>
      <c r="AK628" s="80"/>
      <c r="AL628" s="80"/>
      <c r="AM628" s="80"/>
      <c r="AN628" s="80"/>
      <c r="AO628" s="80"/>
      <c r="AP628" s="80"/>
    </row>
    <row r="629" spans="1:42" x14ac:dyDescent="0.2">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c r="AB629" s="80"/>
      <c r="AC629" s="80"/>
      <c r="AD629" s="80"/>
      <c r="AE629" s="80"/>
      <c r="AF629" s="80"/>
      <c r="AG629" s="80"/>
      <c r="AH629" s="80"/>
      <c r="AI629" s="80"/>
      <c r="AJ629" s="80"/>
      <c r="AK629" s="80"/>
      <c r="AL629" s="80"/>
      <c r="AM629" s="80"/>
      <c r="AN629" s="80"/>
      <c r="AO629" s="80"/>
      <c r="AP629" s="80"/>
    </row>
    <row r="630" spans="1:42" x14ac:dyDescent="0.2">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c r="AB630" s="80"/>
      <c r="AC630" s="80"/>
      <c r="AD630" s="80"/>
      <c r="AE630" s="80"/>
      <c r="AF630" s="80"/>
      <c r="AG630" s="80"/>
      <c r="AH630" s="80"/>
      <c r="AI630" s="80"/>
      <c r="AJ630" s="80"/>
      <c r="AK630" s="80"/>
      <c r="AL630" s="80"/>
      <c r="AM630" s="80"/>
      <c r="AN630" s="80"/>
      <c r="AO630" s="80"/>
      <c r="AP630" s="80"/>
    </row>
    <row r="631" spans="1:42" x14ac:dyDescent="0.2">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c r="AB631" s="80"/>
      <c r="AC631" s="80"/>
      <c r="AD631" s="80"/>
      <c r="AE631" s="80"/>
      <c r="AF631" s="80"/>
      <c r="AG631" s="80"/>
      <c r="AH631" s="80"/>
      <c r="AI631" s="80"/>
      <c r="AJ631" s="80"/>
      <c r="AK631" s="80"/>
      <c r="AL631" s="80"/>
      <c r="AM631" s="80"/>
      <c r="AN631" s="80"/>
      <c r="AO631" s="80"/>
      <c r="AP631" s="80"/>
    </row>
    <row r="632" spans="1:42" x14ac:dyDescent="0.2">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c r="AB632" s="80"/>
      <c r="AC632" s="80"/>
      <c r="AD632" s="80"/>
      <c r="AE632" s="80"/>
      <c r="AF632" s="80"/>
      <c r="AG632" s="80"/>
      <c r="AH632" s="80"/>
      <c r="AI632" s="80"/>
      <c r="AJ632" s="80"/>
      <c r="AK632" s="80"/>
      <c r="AL632" s="80"/>
      <c r="AM632" s="80"/>
      <c r="AN632" s="80"/>
      <c r="AO632" s="80"/>
      <c r="AP632" s="80"/>
    </row>
    <row r="633" spans="1:42" x14ac:dyDescent="0.2">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c r="AB633" s="80"/>
      <c r="AC633" s="80"/>
      <c r="AD633" s="80"/>
      <c r="AE633" s="80"/>
      <c r="AF633" s="80"/>
      <c r="AG633" s="80"/>
      <c r="AH633" s="80"/>
      <c r="AI633" s="80"/>
      <c r="AJ633" s="80"/>
      <c r="AK633" s="80"/>
      <c r="AL633" s="80"/>
      <c r="AM633" s="80"/>
      <c r="AN633" s="80"/>
      <c r="AO633" s="80"/>
      <c r="AP633" s="80"/>
    </row>
    <row r="634" spans="1:42" x14ac:dyDescent="0.2">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c r="AB634" s="80"/>
      <c r="AC634" s="80"/>
      <c r="AD634" s="80"/>
      <c r="AE634" s="80"/>
      <c r="AF634" s="80"/>
      <c r="AG634" s="80"/>
      <c r="AH634" s="80"/>
      <c r="AI634" s="80"/>
      <c r="AJ634" s="80"/>
      <c r="AK634" s="80"/>
      <c r="AL634" s="80"/>
      <c r="AM634" s="80"/>
      <c r="AN634" s="80"/>
      <c r="AO634" s="80"/>
      <c r="AP634" s="80"/>
    </row>
    <row r="635" spans="1:42" x14ac:dyDescent="0.2">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c r="AB635" s="80"/>
      <c r="AC635" s="80"/>
      <c r="AD635" s="80"/>
      <c r="AE635" s="80"/>
      <c r="AF635" s="80"/>
      <c r="AG635" s="80"/>
      <c r="AH635" s="80"/>
      <c r="AI635" s="80"/>
      <c r="AJ635" s="80"/>
      <c r="AK635" s="80"/>
      <c r="AL635" s="80"/>
      <c r="AM635" s="80"/>
      <c r="AN635" s="80"/>
      <c r="AO635" s="80"/>
      <c r="AP635" s="80"/>
    </row>
    <row r="636" spans="1:42" x14ac:dyDescent="0.2">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c r="AB636" s="80"/>
      <c r="AC636" s="80"/>
      <c r="AD636" s="80"/>
      <c r="AE636" s="80"/>
      <c r="AF636" s="80"/>
      <c r="AG636" s="80"/>
      <c r="AH636" s="80"/>
      <c r="AI636" s="80"/>
      <c r="AJ636" s="80"/>
      <c r="AK636" s="80"/>
      <c r="AL636" s="80"/>
      <c r="AM636" s="80"/>
      <c r="AN636" s="80"/>
      <c r="AO636" s="80"/>
      <c r="AP636" s="80"/>
    </row>
    <row r="637" spans="1:42" x14ac:dyDescent="0.2">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c r="AB637" s="80"/>
      <c r="AC637" s="80"/>
      <c r="AD637" s="80"/>
      <c r="AE637" s="80"/>
      <c r="AF637" s="80"/>
      <c r="AG637" s="80"/>
      <c r="AH637" s="80"/>
      <c r="AI637" s="80"/>
      <c r="AJ637" s="80"/>
      <c r="AK637" s="80"/>
      <c r="AL637" s="80"/>
      <c r="AM637" s="80"/>
      <c r="AN637" s="80"/>
      <c r="AO637" s="80"/>
      <c r="AP637" s="80"/>
    </row>
    <row r="638" spans="1:42" x14ac:dyDescent="0.2">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c r="AB638" s="80"/>
      <c r="AC638" s="80"/>
      <c r="AD638" s="80"/>
      <c r="AE638" s="80"/>
      <c r="AF638" s="80"/>
      <c r="AG638" s="80"/>
      <c r="AH638" s="80"/>
      <c r="AI638" s="80"/>
      <c r="AJ638" s="80"/>
      <c r="AK638" s="80"/>
      <c r="AL638" s="80"/>
      <c r="AM638" s="80"/>
      <c r="AN638" s="80"/>
      <c r="AO638" s="80"/>
      <c r="AP638" s="80"/>
    </row>
    <row r="639" spans="1:42" x14ac:dyDescent="0.2">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c r="AB639" s="80"/>
      <c r="AC639" s="80"/>
      <c r="AD639" s="80"/>
      <c r="AE639" s="80"/>
      <c r="AF639" s="80"/>
      <c r="AG639" s="80"/>
      <c r="AH639" s="80"/>
      <c r="AI639" s="80"/>
      <c r="AJ639" s="80"/>
      <c r="AK639" s="80"/>
      <c r="AL639" s="80"/>
      <c r="AM639" s="80"/>
      <c r="AN639" s="80"/>
      <c r="AO639" s="80"/>
      <c r="AP639" s="80"/>
    </row>
    <row r="640" spans="1:42" x14ac:dyDescent="0.2">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c r="AB640" s="80"/>
      <c r="AC640" s="80"/>
      <c r="AD640" s="80"/>
      <c r="AE640" s="80"/>
      <c r="AF640" s="80"/>
      <c r="AG640" s="80"/>
      <c r="AH640" s="80"/>
      <c r="AI640" s="80"/>
      <c r="AJ640" s="80"/>
      <c r="AK640" s="80"/>
      <c r="AL640" s="80"/>
      <c r="AM640" s="80"/>
      <c r="AN640" s="80"/>
      <c r="AO640" s="80"/>
      <c r="AP640" s="80"/>
    </row>
    <row r="641" spans="1:42" x14ac:dyDescent="0.2">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c r="AB641" s="80"/>
      <c r="AC641" s="80"/>
      <c r="AD641" s="80"/>
      <c r="AE641" s="80"/>
      <c r="AF641" s="80"/>
      <c r="AG641" s="80"/>
      <c r="AH641" s="80"/>
      <c r="AI641" s="80"/>
      <c r="AJ641" s="80"/>
      <c r="AK641" s="80"/>
      <c r="AL641" s="80"/>
      <c r="AM641" s="80"/>
      <c r="AN641" s="80"/>
      <c r="AO641" s="80"/>
      <c r="AP641" s="80"/>
    </row>
    <row r="642" spans="1:42" x14ac:dyDescent="0.2">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c r="AB642" s="80"/>
      <c r="AC642" s="80"/>
      <c r="AD642" s="80"/>
      <c r="AE642" s="80"/>
      <c r="AF642" s="80"/>
      <c r="AG642" s="80"/>
      <c r="AH642" s="80"/>
      <c r="AI642" s="80"/>
      <c r="AJ642" s="80"/>
      <c r="AK642" s="80"/>
      <c r="AL642" s="80"/>
      <c r="AM642" s="80"/>
      <c r="AN642" s="80"/>
      <c r="AO642" s="80"/>
      <c r="AP642" s="80"/>
    </row>
    <row r="643" spans="1:42" x14ac:dyDescent="0.2">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c r="AB643" s="80"/>
      <c r="AC643" s="80"/>
      <c r="AD643" s="80"/>
      <c r="AE643" s="80"/>
      <c r="AF643" s="80"/>
      <c r="AG643" s="80"/>
      <c r="AH643" s="80"/>
      <c r="AI643" s="80"/>
      <c r="AJ643" s="80"/>
      <c r="AK643" s="80"/>
      <c r="AL643" s="80"/>
      <c r="AM643" s="80"/>
      <c r="AN643" s="80"/>
      <c r="AO643" s="80"/>
      <c r="AP643" s="80"/>
    </row>
    <row r="644" spans="1:42" x14ac:dyDescent="0.2">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c r="AB644" s="80"/>
      <c r="AC644" s="80"/>
      <c r="AD644" s="80"/>
      <c r="AE644" s="80"/>
      <c r="AF644" s="80"/>
      <c r="AG644" s="80"/>
      <c r="AH644" s="80"/>
      <c r="AI644" s="80"/>
      <c r="AJ644" s="80"/>
      <c r="AK644" s="80"/>
      <c r="AL644" s="80"/>
      <c r="AM644" s="80"/>
      <c r="AN644" s="80"/>
      <c r="AO644" s="80"/>
      <c r="AP644" s="80"/>
    </row>
    <row r="645" spans="1:42" x14ac:dyDescent="0.2">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c r="AB645" s="80"/>
      <c r="AC645" s="80"/>
      <c r="AD645" s="80"/>
      <c r="AE645" s="80"/>
      <c r="AF645" s="80"/>
      <c r="AG645" s="80"/>
      <c r="AH645" s="80"/>
      <c r="AI645" s="80"/>
      <c r="AJ645" s="80"/>
      <c r="AK645" s="80"/>
      <c r="AL645" s="80"/>
      <c r="AM645" s="80"/>
      <c r="AN645" s="80"/>
      <c r="AO645" s="80"/>
      <c r="AP645" s="80"/>
    </row>
    <row r="646" spans="1:42" x14ac:dyDescent="0.2">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c r="AB646" s="80"/>
      <c r="AC646" s="80"/>
      <c r="AD646" s="80"/>
      <c r="AE646" s="80"/>
      <c r="AF646" s="80"/>
      <c r="AG646" s="80"/>
      <c r="AH646" s="80"/>
      <c r="AI646" s="80"/>
      <c r="AJ646" s="80"/>
      <c r="AK646" s="80"/>
      <c r="AL646" s="80"/>
      <c r="AM646" s="80"/>
      <c r="AN646" s="80"/>
      <c r="AO646" s="80"/>
      <c r="AP646" s="80"/>
    </row>
    <row r="647" spans="1:42" x14ac:dyDescent="0.2">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c r="AB647" s="80"/>
      <c r="AC647" s="80"/>
      <c r="AD647" s="80"/>
      <c r="AE647" s="80"/>
      <c r="AF647" s="80"/>
      <c r="AG647" s="80"/>
      <c r="AH647" s="80"/>
      <c r="AI647" s="80"/>
      <c r="AJ647" s="80"/>
      <c r="AK647" s="80"/>
      <c r="AL647" s="80"/>
      <c r="AM647" s="80"/>
      <c r="AN647" s="80"/>
      <c r="AO647" s="80"/>
      <c r="AP647" s="80"/>
    </row>
    <row r="648" spans="1:42" x14ac:dyDescent="0.2">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c r="AB648" s="80"/>
      <c r="AC648" s="80"/>
      <c r="AD648" s="80"/>
      <c r="AE648" s="80"/>
      <c r="AF648" s="80"/>
      <c r="AG648" s="80"/>
      <c r="AH648" s="80"/>
      <c r="AI648" s="80"/>
      <c r="AJ648" s="80"/>
      <c r="AK648" s="80"/>
      <c r="AL648" s="80"/>
      <c r="AM648" s="80"/>
      <c r="AN648" s="80"/>
      <c r="AO648" s="80"/>
      <c r="AP648" s="80"/>
    </row>
    <row r="649" spans="1:42" x14ac:dyDescent="0.2">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c r="AB649" s="80"/>
      <c r="AC649" s="80"/>
      <c r="AD649" s="80"/>
      <c r="AE649" s="80"/>
      <c r="AF649" s="80"/>
      <c r="AG649" s="80"/>
      <c r="AH649" s="80"/>
      <c r="AI649" s="80"/>
      <c r="AJ649" s="80"/>
      <c r="AK649" s="80"/>
      <c r="AL649" s="80"/>
      <c r="AM649" s="80"/>
      <c r="AN649" s="80"/>
      <c r="AO649" s="80"/>
      <c r="AP649" s="80"/>
    </row>
    <row r="650" spans="1:42" x14ac:dyDescent="0.2">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c r="AB650" s="80"/>
      <c r="AC650" s="80"/>
      <c r="AD650" s="80"/>
      <c r="AE650" s="80"/>
      <c r="AF650" s="80"/>
      <c r="AG650" s="80"/>
      <c r="AH650" s="80"/>
      <c r="AI650" s="80"/>
      <c r="AJ650" s="80"/>
      <c r="AK650" s="80"/>
      <c r="AL650" s="80"/>
      <c r="AM650" s="80"/>
      <c r="AN650" s="80"/>
      <c r="AO650" s="80"/>
      <c r="AP650" s="80"/>
    </row>
    <row r="651" spans="1:42" x14ac:dyDescent="0.2">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c r="AB651" s="80"/>
      <c r="AC651" s="80"/>
      <c r="AD651" s="80"/>
      <c r="AE651" s="80"/>
      <c r="AF651" s="80"/>
      <c r="AG651" s="80"/>
      <c r="AH651" s="80"/>
      <c r="AI651" s="80"/>
      <c r="AJ651" s="80"/>
      <c r="AK651" s="80"/>
      <c r="AL651" s="80"/>
      <c r="AM651" s="80"/>
      <c r="AN651" s="80"/>
      <c r="AO651" s="80"/>
      <c r="AP651" s="80"/>
    </row>
    <row r="652" spans="1:42" x14ac:dyDescent="0.2">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c r="AB652" s="80"/>
      <c r="AC652" s="80"/>
      <c r="AD652" s="80"/>
      <c r="AE652" s="80"/>
      <c r="AF652" s="80"/>
      <c r="AG652" s="80"/>
      <c r="AH652" s="80"/>
      <c r="AI652" s="80"/>
      <c r="AJ652" s="80"/>
      <c r="AK652" s="80"/>
      <c r="AL652" s="80"/>
      <c r="AM652" s="80"/>
      <c r="AN652" s="80"/>
      <c r="AO652" s="80"/>
      <c r="AP652" s="80"/>
    </row>
    <row r="653" spans="1:42" x14ac:dyDescent="0.2">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c r="AB653" s="80"/>
      <c r="AC653" s="80"/>
      <c r="AD653" s="80"/>
      <c r="AE653" s="80"/>
      <c r="AF653" s="80"/>
      <c r="AG653" s="80"/>
      <c r="AH653" s="80"/>
      <c r="AI653" s="80"/>
      <c r="AJ653" s="80"/>
      <c r="AK653" s="80"/>
      <c r="AL653" s="80"/>
      <c r="AM653" s="80"/>
      <c r="AN653" s="80"/>
      <c r="AO653" s="80"/>
      <c r="AP653" s="80"/>
    </row>
    <row r="654" spans="1:42" x14ac:dyDescent="0.2">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c r="AB654" s="80"/>
      <c r="AC654" s="80"/>
      <c r="AD654" s="80"/>
      <c r="AE654" s="80"/>
      <c r="AF654" s="80"/>
      <c r="AG654" s="80"/>
      <c r="AH654" s="80"/>
      <c r="AI654" s="80"/>
      <c r="AJ654" s="80"/>
      <c r="AK654" s="80"/>
      <c r="AL654" s="80"/>
      <c r="AM654" s="80"/>
      <c r="AN654" s="80"/>
      <c r="AO654" s="80"/>
      <c r="AP654" s="80"/>
    </row>
    <row r="655" spans="1:42" x14ac:dyDescent="0.2">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c r="AB655" s="80"/>
      <c r="AC655" s="80"/>
      <c r="AD655" s="80"/>
      <c r="AE655" s="80"/>
      <c r="AF655" s="80"/>
      <c r="AG655" s="80"/>
      <c r="AH655" s="80"/>
      <c r="AI655" s="80"/>
      <c r="AJ655" s="80"/>
      <c r="AK655" s="80"/>
      <c r="AL655" s="80"/>
      <c r="AM655" s="80"/>
      <c r="AN655" s="80"/>
      <c r="AO655" s="80"/>
      <c r="AP655" s="80"/>
    </row>
    <row r="656" spans="1:42" x14ac:dyDescent="0.2">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c r="AB656" s="80"/>
      <c r="AC656" s="80"/>
      <c r="AD656" s="80"/>
      <c r="AE656" s="80"/>
      <c r="AF656" s="80"/>
      <c r="AG656" s="80"/>
      <c r="AH656" s="80"/>
      <c r="AI656" s="80"/>
      <c r="AJ656" s="80"/>
      <c r="AK656" s="80"/>
      <c r="AL656" s="80"/>
      <c r="AM656" s="80"/>
      <c r="AN656" s="80"/>
      <c r="AO656" s="80"/>
      <c r="AP656" s="80"/>
    </row>
    <row r="657" spans="1:42" x14ac:dyDescent="0.2">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c r="AB657" s="80"/>
      <c r="AC657" s="80"/>
      <c r="AD657" s="80"/>
      <c r="AE657" s="80"/>
      <c r="AF657" s="80"/>
      <c r="AG657" s="80"/>
      <c r="AH657" s="80"/>
      <c r="AI657" s="80"/>
      <c r="AJ657" s="80"/>
      <c r="AK657" s="80"/>
      <c r="AL657" s="80"/>
      <c r="AM657" s="80"/>
      <c r="AN657" s="80"/>
      <c r="AO657" s="80"/>
      <c r="AP657" s="80"/>
    </row>
    <row r="658" spans="1:42" x14ac:dyDescent="0.2">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c r="AB658" s="80"/>
      <c r="AC658" s="80"/>
      <c r="AD658" s="80"/>
      <c r="AE658" s="80"/>
      <c r="AF658" s="80"/>
      <c r="AG658" s="80"/>
      <c r="AH658" s="80"/>
      <c r="AI658" s="80"/>
      <c r="AJ658" s="80"/>
      <c r="AK658" s="80"/>
      <c r="AL658" s="80"/>
      <c r="AM658" s="80"/>
      <c r="AN658" s="80"/>
      <c r="AO658" s="80"/>
      <c r="AP658" s="80"/>
    </row>
    <row r="659" spans="1:42" x14ac:dyDescent="0.2">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c r="AB659" s="80"/>
      <c r="AC659" s="80"/>
      <c r="AD659" s="80"/>
      <c r="AE659" s="80"/>
      <c r="AF659" s="80"/>
      <c r="AG659" s="80"/>
      <c r="AH659" s="80"/>
      <c r="AI659" s="80"/>
      <c r="AJ659" s="80"/>
      <c r="AK659" s="80"/>
      <c r="AL659" s="80"/>
      <c r="AM659" s="80"/>
      <c r="AN659" s="80"/>
      <c r="AO659" s="80"/>
      <c r="AP659" s="80"/>
    </row>
    <row r="660" spans="1:42" x14ac:dyDescent="0.2">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c r="AB660" s="80"/>
      <c r="AC660" s="80"/>
      <c r="AD660" s="80"/>
      <c r="AE660" s="80"/>
      <c r="AF660" s="80"/>
      <c r="AG660" s="80"/>
      <c r="AH660" s="80"/>
      <c r="AI660" s="80"/>
      <c r="AJ660" s="80"/>
      <c r="AK660" s="80"/>
      <c r="AL660" s="80"/>
      <c r="AM660" s="80"/>
      <c r="AN660" s="80"/>
      <c r="AO660" s="80"/>
      <c r="AP660" s="80"/>
    </row>
    <row r="661" spans="1:42" x14ac:dyDescent="0.2">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c r="AB661" s="80"/>
      <c r="AC661" s="80"/>
      <c r="AD661" s="80"/>
      <c r="AE661" s="80"/>
      <c r="AF661" s="80"/>
      <c r="AG661" s="80"/>
      <c r="AH661" s="80"/>
      <c r="AI661" s="80"/>
      <c r="AJ661" s="80"/>
      <c r="AK661" s="80"/>
      <c r="AL661" s="80"/>
      <c r="AM661" s="80"/>
      <c r="AN661" s="80"/>
      <c r="AO661" s="80"/>
      <c r="AP661" s="80"/>
    </row>
    <row r="662" spans="1:42" x14ac:dyDescent="0.2">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c r="AB662" s="80"/>
      <c r="AC662" s="80"/>
      <c r="AD662" s="80"/>
      <c r="AE662" s="80"/>
      <c r="AF662" s="80"/>
      <c r="AG662" s="80"/>
      <c r="AH662" s="80"/>
      <c r="AI662" s="80"/>
      <c r="AJ662" s="80"/>
      <c r="AK662" s="80"/>
      <c r="AL662" s="80"/>
      <c r="AM662" s="80"/>
      <c r="AN662" s="80"/>
      <c r="AO662" s="80"/>
      <c r="AP662" s="80"/>
    </row>
    <row r="663" spans="1:42" x14ac:dyDescent="0.2">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c r="AB663" s="80"/>
      <c r="AC663" s="80"/>
      <c r="AD663" s="80"/>
      <c r="AE663" s="80"/>
      <c r="AF663" s="80"/>
      <c r="AG663" s="80"/>
      <c r="AH663" s="80"/>
      <c r="AI663" s="80"/>
      <c r="AJ663" s="80"/>
      <c r="AK663" s="80"/>
      <c r="AL663" s="80"/>
      <c r="AM663" s="80"/>
      <c r="AN663" s="80"/>
      <c r="AO663" s="80"/>
      <c r="AP663" s="80"/>
    </row>
    <row r="664" spans="1:42" x14ac:dyDescent="0.2">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c r="AB664" s="80"/>
      <c r="AC664" s="80"/>
      <c r="AD664" s="80"/>
      <c r="AE664" s="80"/>
      <c r="AF664" s="80"/>
      <c r="AG664" s="80"/>
      <c r="AH664" s="80"/>
      <c r="AI664" s="80"/>
      <c r="AJ664" s="80"/>
      <c r="AK664" s="80"/>
      <c r="AL664" s="80"/>
      <c r="AM664" s="80"/>
      <c r="AN664" s="80"/>
      <c r="AO664" s="80"/>
      <c r="AP664" s="80"/>
    </row>
    <row r="665" spans="1:42" x14ac:dyDescent="0.2">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c r="AB665" s="80"/>
      <c r="AC665" s="80"/>
      <c r="AD665" s="80"/>
      <c r="AE665" s="80"/>
      <c r="AF665" s="80"/>
      <c r="AG665" s="80"/>
      <c r="AH665" s="80"/>
      <c r="AI665" s="80"/>
      <c r="AJ665" s="80"/>
      <c r="AK665" s="80"/>
      <c r="AL665" s="80"/>
      <c r="AM665" s="80"/>
      <c r="AN665" s="80"/>
      <c r="AO665" s="80"/>
      <c r="AP665" s="80"/>
    </row>
    <row r="666" spans="1:42" x14ac:dyDescent="0.2">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c r="AB666" s="80"/>
      <c r="AC666" s="80"/>
      <c r="AD666" s="80"/>
      <c r="AE666" s="80"/>
      <c r="AF666" s="80"/>
      <c r="AG666" s="80"/>
      <c r="AH666" s="80"/>
      <c r="AI666" s="80"/>
      <c r="AJ666" s="80"/>
      <c r="AK666" s="80"/>
      <c r="AL666" s="80"/>
      <c r="AM666" s="80"/>
      <c r="AN666" s="80"/>
      <c r="AO666" s="80"/>
      <c r="AP666" s="80"/>
    </row>
    <row r="667" spans="1:42" x14ac:dyDescent="0.2">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c r="AB667" s="80"/>
      <c r="AC667" s="80"/>
      <c r="AD667" s="80"/>
      <c r="AE667" s="80"/>
      <c r="AF667" s="80"/>
      <c r="AG667" s="80"/>
      <c r="AH667" s="80"/>
      <c r="AI667" s="80"/>
      <c r="AJ667" s="80"/>
      <c r="AK667" s="80"/>
      <c r="AL667" s="80"/>
      <c r="AM667" s="80"/>
      <c r="AN667" s="80"/>
      <c r="AO667" s="80"/>
      <c r="AP667" s="80"/>
    </row>
    <row r="668" spans="1:42" x14ac:dyDescent="0.2">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c r="AB668" s="80"/>
      <c r="AC668" s="80"/>
      <c r="AD668" s="80"/>
      <c r="AE668" s="80"/>
      <c r="AF668" s="80"/>
      <c r="AG668" s="80"/>
      <c r="AH668" s="80"/>
      <c r="AI668" s="80"/>
      <c r="AJ668" s="80"/>
      <c r="AK668" s="80"/>
      <c r="AL668" s="80"/>
      <c r="AM668" s="80"/>
      <c r="AN668" s="80"/>
      <c r="AO668" s="80"/>
      <c r="AP668" s="80"/>
    </row>
    <row r="669" spans="1:42" x14ac:dyDescent="0.2">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c r="AB669" s="80"/>
      <c r="AC669" s="80"/>
      <c r="AD669" s="80"/>
      <c r="AE669" s="80"/>
      <c r="AF669" s="80"/>
      <c r="AG669" s="80"/>
      <c r="AH669" s="80"/>
      <c r="AI669" s="80"/>
      <c r="AJ669" s="80"/>
      <c r="AK669" s="80"/>
      <c r="AL669" s="80"/>
      <c r="AM669" s="80"/>
      <c r="AN669" s="80"/>
      <c r="AO669" s="80"/>
      <c r="AP669" s="80"/>
    </row>
    <row r="670" spans="1:42" x14ac:dyDescent="0.2">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c r="AB670" s="80"/>
      <c r="AC670" s="80"/>
      <c r="AD670" s="80"/>
      <c r="AE670" s="80"/>
      <c r="AF670" s="80"/>
      <c r="AG670" s="80"/>
      <c r="AH670" s="80"/>
      <c r="AI670" s="80"/>
      <c r="AJ670" s="80"/>
      <c r="AK670" s="80"/>
      <c r="AL670" s="80"/>
      <c r="AM670" s="80"/>
      <c r="AN670" s="80"/>
      <c r="AO670" s="80"/>
      <c r="AP670" s="80"/>
    </row>
    <row r="671" spans="1:42" x14ac:dyDescent="0.2">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c r="AB671" s="80"/>
      <c r="AC671" s="80"/>
      <c r="AD671" s="80"/>
      <c r="AE671" s="80"/>
      <c r="AF671" s="80"/>
      <c r="AG671" s="80"/>
      <c r="AH671" s="80"/>
      <c r="AI671" s="80"/>
      <c r="AJ671" s="80"/>
      <c r="AK671" s="80"/>
      <c r="AL671" s="80"/>
      <c r="AM671" s="80"/>
      <c r="AN671" s="80"/>
      <c r="AO671" s="80"/>
      <c r="AP671" s="80"/>
    </row>
    <row r="672" spans="1:42" x14ac:dyDescent="0.2">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c r="AB672" s="80"/>
      <c r="AC672" s="80"/>
      <c r="AD672" s="80"/>
      <c r="AE672" s="80"/>
      <c r="AF672" s="80"/>
      <c r="AG672" s="80"/>
      <c r="AH672" s="80"/>
      <c r="AI672" s="80"/>
      <c r="AJ672" s="80"/>
      <c r="AK672" s="80"/>
      <c r="AL672" s="80"/>
      <c r="AM672" s="80"/>
      <c r="AN672" s="80"/>
      <c r="AO672" s="80"/>
      <c r="AP672" s="80"/>
    </row>
    <row r="673" spans="1:42" x14ac:dyDescent="0.2">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c r="AB673" s="80"/>
      <c r="AC673" s="80"/>
      <c r="AD673" s="80"/>
      <c r="AE673" s="80"/>
      <c r="AF673" s="80"/>
      <c r="AG673" s="80"/>
      <c r="AH673" s="80"/>
      <c r="AI673" s="80"/>
      <c r="AJ673" s="80"/>
      <c r="AK673" s="80"/>
      <c r="AL673" s="80"/>
      <c r="AM673" s="80"/>
      <c r="AN673" s="80"/>
      <c r="AO673" s="80"/>
      <c r="AP673" s="80"/>
    </row>
    <row r="674" spans="1:42" x14ac:dyDescent="0.2">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c r="AB674" s="80"/>
      <c r="AC674" s="80"/>
      <c r="AD674" s="80"/>
      <c r="AE674" s="80"/>
      <c r="AF674" s="80"/>
      <c r="AG674" s="80"/>
      <c r="AH674" s="80"/>
      <c r="AI674" s="80"/>
      <c r="AJ674" s="80"/>
      <c r="AK674" s="80"/>
      <c r="AL674" s="80"/>
      <c r="AM674" s="80"/>
      <c r="AN674" s="80"/>
      <c r="AO674" s="80"/>
      <c r="AP674" s="80"/>
    </row>
    <row r="675" spans="1:42" x14ac:dyDescent="0.2">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c r="AB675" s="80"/>
      <c r="AC675" s="80"/>
      <c r="AD675" s="80"/>
      <c r="AE675" s="80"/>
      <c r="AF675" s="80"/>
      <c r="AG675" s="80"/>
      <c r="AH675" s="80"/>
      <c r="AI675" s="80"/>
      <c r="AJ675" s="80"/>
      <c r="AK675" s="80"/>
      <c r="AL675" s="80"/>
      <c r="AM675" s="80"/>
      <c r="AN675" s="80"/>
      <c r="AO675" s="80"/>
      <c r="AP675" s="80"/>
    </row>
    <row r="676" spans="1:42" x14ac:dyDescent="0.2">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c r="AB676" s="80"/>
      <c r="AC676" s="80"/>
      <c r="AD676" s="80"/>
      <c r="AE676" s="80"/>
      <c r="AF676" s="80"/>
      <c r="AG676" s="80"/>
      <c r="AH676" s="80"/>
      <c r="AI676" s="80"/>
      <c r="AJ676" s="80"/>
      <c r="AK676" s="80"/>
      <c r="AL676" s="80"/>
      <c r="AM676" s="80"/>
      <c r="AN676" s="80"/>
      <c r="AO676" s="80"/>
      <c r="AP676" s="80"/>
    </row>
    <row r="677" spans="1:42" x14ac:dyDescent="0.2">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c r="AB677" s="80"/>
      <c r="AC677" s="80"/>
      <c r="AD677" s="80"/>
      <c r="AE677" s="80"/>
      <c r="AF677" s="80"/>
      <c r="AG677" s="80"/>
      <c r="AH677" s="80"/>
      <c r="AI677" s="80"/>
      <c r="AJ677" s="80"/>
      <c r="AK677" s="80"/>
      <c r="AL677" s="80"/>
      <c r="AM677" s="80"/>
      <c r="AN677" s="80"/>
      <c r="AO677" s="80"/>
      <c r="AP677" s="80"/>
    </row>
    <row r="678" spans="1:42" x14ac:dyDescent="0.2">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c r="AB678" s="80"/>
      <c r="AC678" s="80"/>
      <c r="AD678" s="80"/>
      <c r="AE678" s="80"/>
      <c r="AF678" s="80"/>
      <c r="AG678" s="80"/>
      <c r="AH678" s="80"/>
      <c r="AI678" s="80"/>
      <c r="AJ678" s="80"/>
      <c r="AK678" s="80"/>
      <c r="AL678" s="80"/>
      <c r="AM678" s="80"/>
      <c r="AN678" s="80"/>
      <c r="AO678" s="80"/>
      <c r="AP678" s="80"/>
    </row>
    <row r="679" spans="1:42" x14ac:dyDescent="0.2">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c r="AB679" s="80"/>
      <c r="AC679" s="80"/>
      <c r="AD679" s="80"/>
      <c r="AE679" s="80"/>
      <c r="AF679" s="80"/>
      <c r="AG679" s="80"/>
      <c r="AH679" s="80"/>
      <c r="AI679" s="80"/>
      <c r="AJ679" s="80"/>
      <c r="AK679" s="80"/>
      <c r="AL679" s="80"/>
      <c r="AM679" s="80"/>
      <c r="AN679" s="80"/>
      <c r="AO679" s="80"/>
      <c r="AP679" s="80"/>
    </row>
    <row r="680" spans="1:42" x14ac:dyDescent="0.2">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c r="AB680" s="80"/>
      <c r="AC680" s="80"/>
      <c r="AD680" s="80"/>
      <c r="AE680" s="80"/>
      <c r="AF680" s="80"/>
      <c r="AG680" s="80"/>
      <c r="AH680" s="80"/>
      <c r="AI680" s="80"/>
      <c r="AJ680" s="80"/>
      <c r="AK680" s="80"/>
      <c r="AL680" s="80"/>
      <c r="AM680" s="80"/>
      <c r="AN680" s="80"/>
      <c r="AO680" s="80"/>
      <c r="AP680" s="80"/>
    </row>
    <row r="681" spans="1:42" x14ac:dyDescent="0.2">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c r="AB681" s="80"/>
      <c r="AC681" s="80"/>
      <c r="AD681" s="80"/>
      <c r="AE681" s="80"/>
      <c r="AF681" s="80"/>
      <c r="AG681" s="80"/>
      <c r="AH681" s="80"/>
      <c r="AI681" s="80"/>
      <c r="AJ681" s="80"/>
      <c r="AK681" s="80"/>
      <c r="AL681" s="80"/>
      <c r="AM681" s="80"/>
      <c r="AN681" s="80"/>
      <c r="AO681" s="80"/>
      <c r="AP681" s="80"/>
    </row>
    <row r="682" spans="1:42" x14ac:dyDescent="0.2">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c r="AB682" s="80"/>
      <c r="AC682" s="80"/>
      <c r="AD682" s="80"/>
      <c r="AE682" s="80"/>
      <c r="AF682" s="80"/>
      <c r="AG682" s="80"/>
      <c r="AH682" s="80"/>
      <c r="AI682" s="80"/>
      <c r="AJ682" s="80"/>
      <c r="AK682" s="80"/>
      <c r="AL682" s="80"/>
      <c r="AM682" s="80"/>
      <c r="AN682" s="80"/>
      <c r="AO682" s="80"/>
      <c r="AP682" s="80"/>
    </row>
    <row r="683" spans="1:42" x14ac:dyDescent="0.2">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c r="AB683" s="80"/>
      <c r="AC683" s="80"/>
      <c r="AD683" s="80"/>
      <c r="AE683" s="80"/>
      <c r="AF683" s="80"/>
      <c r="AG683" s="80"/>
      <c r="AH683" s="80"/>
      <c r="AI683" s="80"/>
      <c r="AJ683" s="80"/>
      <c r="AK683" s="80"/>
      <c r="AL683" s="80"/>
      <c r="AM683" s="80"/>
      <c r="AN683" s="80"/>
      <c r="AO683" s="80"/>
      <c r="AP683" s="80"/>
    </row>
    <row r="684" spans="1:42" x14ac:dyDescent="0.2">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c r="AB684" s="80"/>
      <c r="AC684" s="80"/>
      <c r="AD684" s="80"/>
      <c r="AE684" s="80"/>
      <c r="AF684" s="80"/>
      <c r="AG684" s="80"/>
      <c r="AH684" s="80"/>
      <c r="AI684" s="80"/>
      <c r="AJ684" s="80"/>
      <c r="AK684" s="80"/>
      <c r="AL684" s="80"/>
      <c r="AM684" s="80"/>
      <c r="AN684" s="80"/>
      <c r="AO684" s="80"/>
      <c r="AP684" s="80"/>
    </row>
    <row r="685" spans="1:42" x14ac:dyDescent="0.2">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c r="AB685" s="80"/>
      <c r="AC685" s="80"/>
      <c r="AD685" s="80"/>
      <c r="AE685" s="80"/>
      <c r="AF685" s="80"/>
      <c r="AG685" s="80"/>
      <c r="AH685" s="80"/>
      <c r="AI685" s="80"/>
      <c r="AJ685" s="80"/>
      <c r="AK685" s="80"/>
      <c r="AL685" s="80"/>
      <c r="AM685" s="80"/>
      <c r="AN685" s="80"/>
      <c r="AO685" s="80"/>
      <c r="AP685" s="80"/>
    </row>
    <row r="686" spans="1:42" x14ac:dyDescent="0.2">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c r="AB686" s="80"/>
      <c r="AC686" s="80"/>
      <c r="AD686" s="80"/>
      <c r="AE686" s="80"/>
      <c r="AF686" s="80"/>
      <c r="AG686" s="80"/>
      <c r="AH686" s="80"/>
      <c r="AI686" s="80"/>
      <c r="AJ686" s="80"/>
      <c r="AK686" s="80"/>
      <c r="AL686" s="80"/>
      <c r="AM686" s="80"/>
      <c r="AN686" s="80"/>
      <c r="AO686" s="80"/>
      <c r="AP686" s="80"/>
    </row>
    <row r="687" spans="1:42" x14ac:dyDescent="0.2">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c r="AB687" s="80"/>
      <c r="AC687" s="80"/>
      <c r="AD687" s="80"/>
      <c r="AE687" s="80"/>
      <c r="AF687" s="80"/>
      <c r="AG687" s="80"/>
      <c r="AH687" s="80"/>
      <c r="AI687" s="80"/>
      <c r="AJ687" s="80"/>
      <c r="AK687" s="80"/>
      <c r="AL687" s="80"/>
      <c r="AM687" s="80"/>
      <c r="AN687" s="80"/>
      <c r="AO687" s="80"/>
      <c r="AP687" s="80"/>
    </row>
    <row r="688" spans="1:42" x14ac:dyDescent="0.2">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c r="AB688" s="80"/>
      <c r="AC688" s="80"/>
      <c r="AD688" s="80"/>
      <c r="AE688" s="80"/>
      <c r="AF688" s="80"/>
      <c r="AG688" s="80"/>
      <c r="AH688" s="80"/>
      <c r="AI688" s="80"/>
      <c r="AJ688" s="80"/>
      <c r="AK688" s="80"/>
      <c r="AL688" s="80"/>
      <c r="AM688" s="80"/>
      <c r="AN688" s="80"/>
      <c r="AO688" s="80"/>
      <c r="AP688" s="80"/>
    </row>
    <row r="689" spans="1:42" x14ac:dyDescent="0.2">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c r="AB689" s="80"/>
      <c r="AC689" s="80"/>
      <c r="AD689" s="80"/>
      <c r="AE689" s="80"/>
      <c r="AF689" s="80"/>
      <c r="AG689" s="80"/>
      <c r="AH689" s="80"/>
      <c r="AI689" s="80"/>
      <c r="AJ689" s="80"/>
      <c r="AK689" s="80"/>
      <c r="AL689" s="80"/>
      <c r="AM689" s="80"/>
      <c r="AN689" s="80"/>
      <c r="AO689" s="80"/>
      <c r="AP689" s="80"/>
    </row>
    <row r="690" spans="1:42" x14ac:dyDescent="0.2">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c r="AB690" s="80"/>
      <c r="AC690" s="80"/>
      <c r="AD690" s="80"/>
      <c r="AE690" s="80"/>
      <c r="AF690" s="80"/>
      <c r="AG690" s="80"/>
      <c r="AH690" s="80"/>
      <c r="AI690" s="80"/>
      <c r="AJ690" s="80"/>
      <c r="AK690" s="80"/>
      <c r="AL690" s="80"/>
      <c r="AM690" s="80"/>
      <c r="AN690" s="80"/>
      <c r="AO690" s="80"/>
      <c r="AP690" s="80"/>
    </row>
    <row r="691" spans="1:42" x14ac:dyDescent="0.2">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c r="AB691" s="80"/>
      <c r="AC691" s="80"/>
      <c r="AD691" s="80"/>
      <c r="AE691" s="80"/>
      <c r="AF691" s="80"/>
      <c r="AG691" s="80"/>
      <c r="AH691" s="80"/>
      <c r="AI691" s="80"/>
      <c r="AJ691" s="80"/>
      <c r="AK691" s="80"/>
      <c r="AL691" s="80"/>
      <c r="AM691" s="80"/>
      <c r="AN691" s="80"/>
      <c r="AO691" s="80"/>
      <c r="AP691" s="80"/>
    </row>
    <row r="692" spans="1:42" x14ac:dyDescent="0.2">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c r="AB692" s="80"/>
      <c r="AC692" s="80"/>
      <c r="AD692" s="80"/>
      <c r="AE692" s="80"/>
      <c r="AF692" s="80"/>
      <c r="AG692" s="80"/>
      <c r="AH692" s="80"/>
      <c r="AI692" s="80"/>
      <c r="AJ692" s="80"/>
      <c r="AK692" s="80"/>
      <c r="AL692" s="80"/>
      <c r="AM692" s="80"/>
      <c r="AN692" s="80"/>
      <c r="AO692" s="80"/>
      <c r="AP692" s="80"/>
    </row>
    <row r="693" spans="1:42" x14ac:dyDescent="0.2">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c r="AB693" s="80"/>
      <c r="AC693" s="80"/>
      <c r="AD693" s="80"/>
      <c r="AE693" s="80"/>
      <c r="AF693" s="80"/>
      <c r="AG693" s="80"/>
      <c r="AH693" s="80"/>
      <c r="AI693" s="80"/>
      <c r="AJ693" s="80"/>
      <c r="AK693" s="80"/>
      <c r="AL693" s="80"/>
      <c r="AM693" s="80"/>
      <c r="AN693" s="80"/>
      <c r="AO693" s="80"/>
      <c r="AP693" s="80"/>
    </row>
    <row r="694" spans="1:42" x14ac:dyDescent="0.2">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c r="AB694" s="80"/>
      <c r="AC694" s="80"/>
      <c r="AD694" s="80"/>
      <c r="AE694" s="80"/>
      <c r="AF694" s="80"/>
      <c r="AG694" s="80"/>
      <c r="AH694" s="80"/>
      <c r="AI694" s="80"/>
      <c r="AJ694" s="80"/>
      <c r="AK694" s="80"/>
      <c r="AL694" s="80"/>
      <c r="AM694" s="80"/>
      <c r="AN694" s="80"/>
      <c r="AO694" s="80"/>
      <c r="AP694" s="80"/>
    </row>
    <row r="695" spans="1:42" x14ac:dyDescent="0.2">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c r="AB695" s="80"/>
      <c r="AC695" s="80"/>
      <c r="AD695" s="80"/>
      <c r="AE695" s="80"/>
      <c r="AF695" s="80"/>
      <c r="AG695" s="80"/>
      <c r="AH695" s="80"/>
      <c r="AI695" s="80"/>
      <c r="AJ695" s="80"/>
      <c r="AK695" s="80"/>
      <c r="AL695" s="80"/>
      <c r="AM695" s="80"/>
      <c r="AN695" s="80"/>
      <c r="AO695" s="80"/>
      <c r="AP695" s="80"/>
    </row>
    <row r="696" spans="1:42" x14ac:dyDescent="0.2">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c r="AB696" s="80"/>
      <c r="AC696" s="80"/>
      <c r="AD696" s="80"/>
      <c r="AE696" s="80"/>
      <c r="AF696" s="80"/>
      <c r="AG696" s="80"/>
      <c r="AH696" s="80"/>
      <c r="AI696" s="80"/>
      <c r="AJ696" s="80"/>
      <c r="AK696" s="80"/>
      <c r="AL696" s="80"/>
      <c r="AM696" s="80"/>
      <c r="AN696" s="80"/>
      <c r="AO696" s="80"/>
      <c r="AP696" s="80"/>
    </row>
    <row r="697" spans="1:42" x14ac:dyDescent="0.2">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c r="AB697" s="80"/>
      <c r="AC697" s="80"/>
      <c r="AD697" s="80"/>
      <c r="AE697" s="80"/>
      <c r="AF697" s="80"/>
      <c r="AG697" s="80"/>
      <c r="AH697" s="80"/>
      <c r="AI697" s="80"/>
      <c r="AJ697" s="80"/>
      <c r="AK697" s="80"/>
      <c r="AL697" s="80"/>
      <c r="AM697" s="80"/>
      <c r="AN697" s="80"/>
      <c r="AO697" s="80"/>
      <c r="AP697" s="80"/>
    </row>
    <row r="698" spans="1:42" x14ac:dyDescent="0.2">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c r="AB698" s="80"/>
      <c r="AC698" s="80"/>
      <c r="AD698" s="80"/>
      <c r="AE698" s="80"/>
      <c r="AF698" s="80"/>
      <c r="AG698" s="80"/>
      <c r="AH698" s="80"/>
      <c r="AI698" s="80"/>
      <c r="AJ698" s="80"/>
      <c r="AK698" s="80"/>
      <c r="AL698" s="80"/>
      <c r="AM698" s="80"/>
      <c r="AN698" s="80"/>
      <c r="AO698" s="80"/>
      <c r="AP698" s="80"/>
    </row>
    <row r="699" spans="1:42" x14ac:dyDescent="0.2">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c r="AB699" s="80"/>
      <c r="AC699" s="80"/>
      <c r="AD699" s="80"/>
      <c r="AE699" s="80"/>
      <c r="AF699" s="80"/>
      <c r="AG699" s="80"/>
      <c r="AH699" s="80"/>
      <c r="AI699" s="80"/>
      <c r="AJ699" s="80"/>
      <c r="AK699" s="80"/>
      <c r="AL699" s="80"/>
      <c r="AM699" s="80"/>
      <c r="AN699" s="80"/>
      <c r="AO699" s="80"/>
      <c r="AP699" s="80"/>
    </row>
    <row r="700" spans="1:42" x14ac:dyDescent="0.2">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c r="AB700" s="80"/>
      <c r="AC700" s="80"/>
      <c r="AD700" s="80"/>
      <c r="AE700" s="80"/>
      <c r="AF700" s="80"/>
      <c r="AG700" s="80"/>
      <c r="AH700" s="80"/>
      <c r="AI700" s="80"/>
      <c r="AJ700" s="80"/>
      <c r="AK700" s="80"/>
      <c r="AL700" s="80"/>
      <c r="AM700" s="80"/>
      <c r="AN700" s="80"/>
      <c r="AO700" s="80"/>
      <c r="AP700" s="80"/>
    </row>
    <row r="701" spans="1:42" x14ac:dyDescent="0.2">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c r="AB701" s="80"/>
      <c r="AC701" s="80"/>
      <c r="AD701" s="80"/>
      <c r="AE701" s="80"/>
      <c r="AF701" s="80"/>
      <c r="AG701" s="80"/>
      <c r="AH701" s="80"/>
      <c r="AI701" s="80"/>
      <c r="AJ701" s="80"/>
      <c r="AK701" s="80"/>
      <c r="AL701" s="80"/>
      <c r="AM701" s="80"/>
      <c r="AN701" s="80"/>
      <c r="AO701" s="80"/>
      <c r="AP701" s="80"/>
    </row>
    <row r="702" spans="1:42" x14ac:dyDescent="0.2">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c r="AB702" s="80"/>
      <c r="AC702" s="80"/>
      <c r="AD702" s="80"/>
      <c r="AE702" s="80"/>
      <c r="AF702" s="80"/>
      <c r="AG702" s="80"/>
      <c r="AH702" s="80"/>
      <c r="AI702" s="80"/>
      <c r="AJ702" s="80"/>
      <c r="AK702" s="80"/>
      <c r="AL702" s="80"/>
      <c r="AM702" s="80"/>
      <c r="AN702" s="80"/>
      <c r="AO702" s="80"/>
      <c r="AP702" s="80"/>
    </row>
    <row r="703" spans="1:42" x14ac:dyDescent="0.2">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c r="AB703" s="80"/>
      <c r="AC703" s="80"/>
      <c r="AD703" s="80"/>
      <c r="AE703" s="80"/>
      <c r="AF703" s="80"/>
      <c r="AG703" s="80"/>
      <c r="AH703" s="80"/>
      <c r="AI703" s="80"/>
      <c r="AJ703" s="80"/>
      <c r="AK703" s="80"/>
      <c r="AL703" s="80"/>
      <c r="AM703" s="80"/>
      <c r="AN703" s="80"/>
      <c r="AO703" s="80"/>
      <c r="AP703" s="80"/>
    </row>
    <row r="704" spans="1:42" x14ac:dyDescent="0.2">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c r="AB704" s="80"/>
      <c r="AC704" s="80"/>
      <c r="AD704" s="80"/>
      <c r="AE704" s="80"/>
      <c r="AF704" s="80"/>
      <c r="AG704" s="80"/>
      <c r="AH704" s="80"/>
      <c r="AI704" s="80"/>
      <c r="AJ704" s="80"/>
      <c r="AK704" s="80"/>
      <c r="AL704" s="80"/>
      <c r="AM704" s="80"/>
      <c r="AN704" s="80"/>
      <c r="AO704" s="80"/>
      <c r="AP704" s="80"/>
    </row>
    <row r="705" spans="1:42" x14ac:dyDescent="0.2">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c r="AB705" s="80"/>
      <c r="AC705" s="80"/>
      <c r="AD705" s="80"/>
      <c r="AE705" s="80"/>
      <c r="AF705" s="80"/>
      <c r="AG705" s="80"/>
      <c r="AH705" s="80"/>
      <c r="AI705" s="80"/>
      <c r="AJ705" s="80"/>
      <c r="AK705" s="80"/>
      <c r="AL705" s="80"/>
      <c r="AM705" s="80"/>
      <c r="AN705" s="80"/>
      <c r="AO705" s="80"/>
      <c r="AP705" s="80"/>
    </row>
    <row r="706" spans="1:42" x14ac:dyDescent="0.2">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c r="AB706" s="80"/>
      <c r="AC706" s="80"/>
      <c r="AD706" s="80"/>
      <c r="AE706" s="80"/>
      <c r="AF706" s="80"/>
      <c r="AG706" s="80"/>
      <c r="AH706" s="80"/>
      <c r="AI706" s="80"/>
      <c r="AJ706" s="80"/>
      <c r="AK706" s="80"/>
      <c r="AL706" s="80"/>
      <c r="AM706" s="80"/>
      <c r="AN706" s="80"/>
      <c r="AO706" s="80"/>
      <c r="AP706" s="80"/>
    </row>
    <row r="707" spans="1:42" x14ac:dyDescent="0.2">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c r="AB707" s="80"/>
      <c r="AC707" s="80"/>
      <c r="AD707" s="80"/>
      <c r="AE707" s="80"/>
      <c r="AF707" s="80"/>
      <c r="AG707" s="80"/>
      <c r="AH707" s="80"/>
      <c r="AI707" s="80"/>
      <c r="AJ707" s="80"/>
      <c r="AK707" s="80"/>
      <c r="AL707" s="80"/>
      <c r="AM707" s="80"/>
      <c r="AN707" s="80"/>
      <c r="AO707" s="80"/>
      <c r="AP707" s="80"/>
    </row>
    <row r="708" spans="1:42" x14ac:dyDescent="0.2">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c r="AB708" s="80"/>
      <c r="AC708" s="80"/>
      <c r="AD708" s="80"/>
      <c r="AE708" s="80"/>
      <c r="AF708" s="80"/>
      <c r="AG708" s="80"/>
      <c r="AH708" s="80"/>
      <c r="AI708" s="80"/>
      <c r="AJ708" s="80"/>
      <c r="AK708" s="80"/>
      <c r="AL708" s="80"/>
      <c r="AM708" s="80"/>
      <c r="AN708" s="80"/>
      <c r="AO708" s="80"/>
      <c r="AP708" s="80"/>
    </row>
    <row r="709" spans="1:42" x14ac:dyDescent="0.2">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c r="AB709" s="80"/>
      <c r="AC709" s="80"/>
      <c r="AD709" s="80"/>
      <c r="AE709" s="80"/>
      <c r="AF709" s="80"/>
      <c r="AG709" s="80"/>
      <c r="AH709" s="80"/>
      <c r="AI709" s="80"/>
      <c r="AJ709" s="80"/>
      <c r="AK709" s="80"/>
      <c r="AL709" s="80"/>
      <c r="AM709" s="80"/>
      <c r="AN709" s="80"/>
      <c r="AO709" s="80"/>
      <c r="AP709" s="80"/>
    </row>
    <row r="710" spans="1:42" x14ac:dyDescent="0.2">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c r="AB710" s="80"/>
      <c r="AC710" s="80"/>
      <c r="AD710" s="80"/>
      <c r="AE710" s="80"/>
      <c r="AF710" s="80"/>
      <c r="AG710" s="80"/>
      <c r="AH710" s="80"/>
      <c r="AI710" s="80"/>
      <c r="AJ710" s="80"/>
      <c r="AK710" s="80"/>
      <c r="AL710" s="80"/>
      <c r="AM710" s="80"/>
      <c r="AN710" s="80"/>
      <c r="AO710" s="80"/>
      <c r="AP710" s="80"/>
    </row>
    <row r="711" spans="1:42" x14ac:dyDescent="0.2">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c r="AB711" s="80"/>
      <c r="AC711" s="80"/>
      <c r="AD711" s="80"/>
      <c r="AE711" s="80"/>
      <c r="AF711" s="80"/>
      <c r="AG711" s="80"/>
      <c r="AH711" s="80"/>
      <c r="AI711" s="80"/>
      <c r="AJ711" s="80"/>
      <c r="AK711" s="80"/>
      <c r="AL711" s="80"/>
      <c r="AM711" s="80"/>
      <c r="AN711" s="80"/>
      <c r="AO711" s="80"/>
      <c r="AP711" s="80"/>
    </row>
    <row r="712" spans="1:42" x14ac:dyDescent="0.2">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80"/>
      <c r="AE712" s="80"/>
      <c r="AF712" s="80"/>
      <c r="AG712" s="80"/>
      <c r="AH712" s="80"/>
      <c r="AI712" s="80"/>
      <c r="AJ712" s="80"/>
      <c r="AK712" s="80"/>
      <c r="AL712" s="80"/>
      <c r="AM712" s="80"/>
      <c r="AN712" s="80"/>
      <c r="AO712" s="80"/>
      <c r="AP712" s="80"/>
    </row>
    <row r="713" spans="1:42" x14ac:dyDescent="0.2">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c r="AB713" s="80"/>
      <c r="AC713" s="80"/>
      <c r="AD713" s="80"/>
      <c r="AE713" s="80"/>
      <c r="AF713" s="80"/>
      <c r="AG713" s="80"/>
      <c r="AH713" s="80"/>
      <c r="AI713" s="80"/>
      <c r="AJ713" s="80"/>
      <c r="AK713" s="80"/>
      <c r="AL713" s="80"/>
      <c r="AM713" s="80"/>
      <c r="AN713" s="80"/>
      <c r="AO713" s="80"/>
      <c r="AP713" s="80"/>
    </row>
    <row r="714" spans="1:42" x14ac:dyDescent="0.2">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c r="AB714" s="80"/>
      <c r="AC714" s="80"/>
      <c r="AD714" s="80"/>
      <c r="AE714" s="80"/>
      <c r="AF714" s="80"/>
      <c r="AG714" s="80"/>
      <c r="AH714" s="80"/>
      <c r="AI714" s="80"/>
      <c r="AJ714" s="80"/>
      <c r="AK714" s="80"/>
      <c r="AL714" s="80"/>
      <c r="AM714" s="80"/>
      <c r="AN714" s="80"/>
      <c r="AO714" s="80"/>
      <c r="AP714" s="80"/>
    </row>
    <row r="715" spans="1:42" x14ac:dyDescent="0.2">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c r="AB715" s="80"/>
      <c r="AC715" s="80"/>
      <c r="AD715" s="80"/>
      <c r="AE715" s="80"/>
      <c r="AF715" s="80"/>
      <c r="AG715" s="80"/>
      <c r="AH715" s="80"/>
      <c r="AI715" s="80"/>
      <c r="AJ715" s="80"/>
      <c r="AK715" s="80"/>
      <c r="AL715" s="80"/>
      <c r="AM715" s="80"/>
      <c r="AN715" s="80"/>
      <c r="AO715" s="80"/>
      <c r="AP715" s="80"/>
    </row>
    <row r="716" spans="1:42" x14ac:dyDescent="0.2">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c r="AB716" s="80"/>
      <c r="AC716" s="80"/>
      <c r="AD716" s="80"/>
      <c r="AE716" s="80"/>
      <c r="AF716" s="80"/>
      <c r="AG716" s="80"/>
      <c r="AH716" s="80"/>
      <c r="AI716" s="80"/>
      <c r="AJ716" s="80"/>
      <c r="AK716" s="80"/>
      <c r="AL716" s="80"/>
      <c r="AM716" s="80"/>
      <c r="AN716" s="80"/>
      <c r="AO716" s="80"/>
      <c r="AP716" s="80"/>
    </row>
    <row r="717" spans="1:42" x14ac:dyDescent="0.2">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c r="AB717" s="80"/>
      <c r="AC717" s="80"/>
      <c r="AD717" s="80"/>
      <c r="AE717" s="80"/>
      <c r="AF717" s="80"/>
      <c r="AG717" s="80"/>
      <c r="AH717" s="80"/>
      <c r="AI717" s="80"/>
      <c r="AJ717" s="80"/>
      <c r="AK717" s="80"/>
      <c r="AL717" s="80"/>
      <c r="AM717" s="80"/>
      <c r="AN717" s="80"/>
      <c r="AO717" s="80"/>
      <c r="AP717" s="80"/>
    </row>
    <row r="718" spans="1:42" x14ac:dyDescent="0.2">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c r="AB718" s="80"/>
      <c r="AC718" s="80"/>
      <c r="AD718" s="80"/>
      <c r="AE718" s="80"/>
      <c r="AF718" s="80"/>
      <c r="AG718" s="80"/>
      <c r="AH718" s="80"/>
      <c r="AI718" s="80"/>
      <c r="AJ718" s="80"/>
      <c r="AK718" s="80"/>
      <c r="AL718" s="80"/>
      <c r="AM718" s="80"/>
      <c r="AN718" s="80"/>
      <c r="AO718" s="80"/>
      <c r="AP718" s="80"/>
    </row>
    <row r="719" spans="1:42" x14ac:dyDescent="0.2">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c r="AB719" s="80"/>
      <c r="AC719" s="80"/>
      <c r="AD719" s="80"/>
      <c r="AE719" s="80"/>
      <c r="AF719" s="80"/>
      <c r="AG719" s="80"/>
      <c r="AH719" s="80"/>
      <c r="AI719" s="80"/>
      <c r="AJ719" s="80"/>
      <c r="AK719" s="80"/>
      <c r="AL719" s="80"/>
      <c r="AM719" s="80"/>
      <c r="AN719" s="80"/>
      <c r="AO719" s="80"/>
      <c r="AP719" s="80"/>
    </row>
    <row r="720" spans="1:42" x14ac:dyDescent="0.2">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c r="AB720" s="80"/>
      <c r="AC720" s="80"/>
      <c r="AD720" s="80"/>
      <c r="AE720" s="80"/>
      <c r="AF720" s="80"/>
      <c r="AG720" s="80"/>
      <c r="AH720" s="80"/>
      <c r="AI720" s="80"/>
      <c r="AJ720" s="80"/>
      <c r="AK720" s="80"/>
      <c r="AL720" s="80"/>
      <c r="AM720" s="80"/>
      <c r="AN720" s="80"/>
      <c r="AO720" s="80"/>
      <c r="AP720" s="80"/>
    </row>
    <row r="721" spans="1:42" x14ac:dyDescent="0.2">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c r="AB721" s="80"/>
      <c r="AC721" s="80"/>
      <c r="AD721" s="80"/>
      <c r="AE721" s="80"/>
      <c r="AF721" s="80"/>
      <c r="AG721" s="80"/>
      <c r="AH721" s="80"/>
      <c r="AI721" s="80"/>
      <c r="AJ721" s="80"/>
      <c r="AK721" s="80"/>
      <c r="AL721" s="80"/>
      <c r="AM721" s="80"/>
      <c r="AN721" s="80"/>
      <c r="AO721" s="80"/>
      <c r="AP721" s="80"/>
    </row>
    <row r="722" spans="1:42" x14ac:dyDescent="0.2">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c r="AB722" s="80"/>
      <c r="AC722" s="80"/>
      <c r="AD722" s="80"/>
      <c r="AE722" s="80"/>
      <c r="AF722" s="80"/>
      <c r="AG722" s="80"/>
      <c r="AH722" s="80"/>
      <c r="AI722" s="80"/>
      <c r="AJ722" s="80"/>
      <c r="AK722" s="80"/>
      <c r="AL722" s="80"/>
      <c r="AM722" s="80"/>
      <c r="AN722" s="80"/>
      <c r="AO722" s="80"/>
      <c r="AP722" s="80"/>
    </row>
    <row r="723" spans="1:42" x14ac:dyDescent="0.2">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c r="AB723" s="80"/>
      <c r="AC723" s="80"/>
      <c r="AD723" s="80"/>
      <c r="AE723" s="80"/>
      <c r="AF723" s="80"/>
      <c r="AG723" s="80"/>
      <c r="AH723" s="80"/>
      <c r="AI723" s="80"/>
      <c r="AJ723" s="80"/>
      <c r="AK723" s="80"/>
      <c r="AL723" s="80"/>
      <c r="AM723" s="80"/>
      <c r="AN723" s="80"/>
      <c r="AO723" s="80"/>
      <c r="AP723" s="80"/>
    </row>
    <row r="724" spans="1:42" x14ac:dyDescent="0.2">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c r="AB724" s="80"/>
      <c r="AC724" s="80"/>
      <c r="AD724" s="80"/>
      <c r="AE724" s="80"/>
      <c r="AF724" s="80"/>
      <c r="AG724" s="80"/>
      <c r="AH724" s="80"/>
      <c r="AI724" s="80"/>
      <c r="AJ724" s="80"/>
      <c r="AK724" s="80"/>
      <c r="AL724" s="80"/>
      <c r="AM724" s="80"/>
      <c r="AN724" s="80"/>
      <c r="AO724" s="80"/>
      <c r="AP724" s="80"/>
    </row>
    <row r="725" spans="1:42" x14ac:dyDescent="0.2">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c r="AB725" s="80"/>
      <c r="AC725" s="80"/>
      <c r="AD725" s="80"/>
      <c r="AE725" s="80"/>
      <c r="AF725" s="80"/>
      <c r="AG725" s="80"/>
      <c r="AH725" s="80"/>
      <c r="AI725" s="80"/>
      <c r="AJ725" s="80"/>
      <c r="AK725" s="80"/>
      <c r="AL725" s="80"/>
      <c r="AM725" s="80"/>
      <c r="AN725" s="80"/>
      <c r="AO725" s="80"/>
      <c r="AP725" s="80"/>
    </row>
    <row r="726" spans="1:42" x14ac:dyDescent="0.2">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c r="AB726" s="80"/>
      <c r="AC726" s="80"/>
      <c r="AD726" s="80"/>
      <c r="AE726" s="80"/>
      <c r="AF726" s="80"/>
      <c r="AG726" s="80"/>
      <c r="AH726" s="80"/>
      <c r="AI726" s="80"/>
      <c r="AJ726" s="80"/>
      <c r="AK726" s="80"/>
      <c r="AL726" s="80"/>
      <c r="AM726" s="80"/>
      <c r="AN726" s="80"/>
      <c r="AO726" s="80"/>
      <c r="AP726" s="80"/>
    </row>
    <row r="727" spans="1:42" x14ac:dyDescent="0.2">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c r="AB727" s="80"/>
      <c r="AC727" s="80"/>
      <c r="AD727" s="80"/>
      <c r="AE727" s="80"/>
      <c r="AF727" s="80"/>
      <c r="AG727" s="80"/>
      <c r="AH727" s="80"/>
      <c r="AI727" s="80"/>
      <c r="AJ727" s="80"/>
      <c r="AK727" s="80"/>
      <c r="AL727" s="80"/>
      <c r="AM727" s="80"/>
      <c r="AN727" s="80"/>
      <c r="AO727" s="80"/>
      <c r="AP727" s="80"/>
    </row>
    <row r="728" spans="1:42" x14ac:dyDescent="0.2">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c r="AB728" s="80"/>
      <c r="AC728" s="80"/>
      <c r="AD728" s="80"/>
      <c r="AE728" s="80"/>
      <c r="AF728" s="80"/>
      <c r="AG728" s="80"/>
      <c r="AH728" s="80"/>
      <c r="AI728" s="80"/>
      <c r="AJ728" s="80"/>
      <c r="AK728" s="80"/>
      <c r="AL728" s="80"/>
      <c r="AM728" s="80"/>
      <c r="AN728" s="80"/>
      <c r="AO728" s="80"/>
      <c r="AP728" s="80"/>
    </row>
    <row r="729" spans="1:42" x14ac:dyDescent="0.2">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c r="AB729" s="80"/>
      <c r="AC729" s="80"/>
      <c r="AD729" s="80"/>
      <c r="AE729" s="80"/>
      <c r="AF729" s="80"/>
      <c r="AG729" s="80"/>
      <c r="AH729" s="80"/>
      <c r="AI729" s="80"/>
      <c r="AJ729" s="80"/>
      <c r="AK729" s="80"/>
      <c r="AL729" s="80"/>
      <c r="AM729" s="80"/>
      <c r="AN729" s="80"/>
      <c r="AO729" s="80"/>
      <c r="AP729" s="80"/>
    </row>
    <row r="730" spans="1:42" x14ac:dyDescent="0.2">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c r="AB730" s="80"/>
      <c r="AC730" s="80"/>
      <c r="AD730" s="80"/>
      <c r="AE730" s="80"/>
      <c r="AF730" s="80"/>
      <c r="AG730" s="80"/>
      <c r="AH730" s="80"/>
      <c r="AI730" s="80"/>
      <c r="AJ730" s="80"/>
      <c r="AK730" s="80"/>
      <c r="AL730" s="80"/>
      <c r="AM730" s="80"/>
      <c r="AN730" s="80"/>
      <c r="AO730" s="80"/>
      <c r="AP730" s="80"/>
    </row>
    <row r="731" spans="1:42" x14ac:dyDescent="0.2">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c r="AB731" s="80"/>
      <c r="AC731" s="80"/>
      <c r="AD731" s="80"/>
      <c r="AE731" s="80"/>
      <c r="AF731" s="80"/>
      <c r="AG731" s="80"/>
      <c r="AH731" s="80"/>
      <c r="AI731" s="80"/>
      <c r="AJ731" s="80"/>
      <c r="AK731" s="80"/>
      <c r="AL731" s="80"/>
      <c r="AM731" s="80"/>
      <c r="AN731" s="80"/>
      <c r="AO731" s="80"/>
      <c r="AP731" s="80"/>
    </row>
    <row r="732" spans="1:42" x14ac:dyDescent="0.2">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c r="AB732" s="80"/>
      <c r="AC732" s="80"/>
      <c r="AD732" s="80"/>
      <c r="AE732" s="80"/>
      <c r="AF732" s="80"/>
      <c r="AG732" s="80"/>
      <c r="AH732" s="80"/>
      <c r="AI732" s="80"/>
      <c r="AJ732" s="80"/>
      <c r="AK732" s="80"/>
      <c r="AL732" s="80"/>
      <c r="AM732" s="80"/>
      <c r="AN732" s="80"/>
      <c r="AO732" s="80"/>
      <c r="AP732" s="80"/>
    </row>
    <row r="733" spans="1:42" x14ac:dyDescent="0.2">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c r="AB733" s="80"/>
      <c r="AC733" s="80"/>
      <c r="AD733" s="80"/>
      <c r="AE733" s="80"/>
      <c r="AF733" s="80"/>
      <c r="AG733" s="80"/>
      <c r="AH733" s="80"/>
      <c r="AI733" s="80"/>
      <c r="AJ733" s="80"/>
      <c r="AK733" s="80"/>
      <c r="AL733" s="80"/>
      <c r="AM733" s="80"/>
      <c r="AN733" s="80"/>
      <c r="AO733" s="80"/>
      <c r="AP733" s="80"/>
    </row>
    <row r="734" spans="1:42" x14ac:dyDescent="0.2">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c r="AB734" s="80"/>
      <c r="AC734" s="80"/>
      <c r="AD734" s="80"/>
      <c r="AE734" s="80"/>
      <c r="AF734" s="80"/>
      <c r="AG734" s="80"/>
      <c r="AH734" s="80"/>
      <c r="AI734" s="80"/>
      <c r="AJ734" s="80"/>
      <c r="AK734" s="80"/>
      <c r="AL734" s="80"/>
      <c r="AM734" s="80"/>
      <c r="AN734" s="80"/>
      <c r="AO734" s="80"/>
      <c r="AP734" s="80"/>
    </row>
    <row r="735" spans="1:42" x14ac:dyDescent="0.2">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c r="AB735" s="80"/>
      <c r="AC735" s="80"/>
      <c r="AD735" s="80"/>
      <c r="AE735" s="80"/>
      <c r="AF735" s="80"/>
      <c r="AG735" s="80"/>
      <c r="AH735" s="80"/>
      <c r="AI735" s="80"/>
      <c r="AJ735" s="80"/>
      <c r="AK735" s="80"/>
      <c r="AL735" s="80"/>
      <c r="AM735" s="80"/>
      <c r="AN735" s="80"/>
      <c r="AO735" s="80"/>
      <c r="AP735" s="80"/>
    </row>
    <row r="736" spans="1:42" x14ac:dyDescent="0.2">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c r="AB736" s="80"/>
      <c r="AC736" s="80"/>
      <c r="AD736" s="80"/>
      <c r="AE736" s="80"/>
      <c r="AF736" s="80"/>
      <c r="AG736" s="80"/>
      <c r="AH736" s="80"/>
      <c r="AI736" s="80"/>
      <c r="AJ736" s="80"/>
      <c r="AK736" s="80"/>
      <c r="AL736" s="80"/>
      <c r="AM736" s="80"/>
      <c r="AN736" s="80"/>
      <c r="AO736" s="80"/>
      <c r="AP736" s="80"/>
    </row>
    <row r="737" spans="1:42" x14ac:dyDescent="0.2">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c r="AB737" s="80"/>
      <c r="AC737" s="80"/>
      <c r="AD737" s="80"/>
      <c r="AE737" s="80"/>
      <c r="AF737" s="80"/>
      <c r="AG737" s="80"/>
      <c r="AH737" s="80"/>
      <c r="AI737" s="80"/>
      <c r="AJ737" s="80"/>
      <c r="AK737" s="80"/>
      <c r="AL737" s="80"/>
      <c r="AM737" s="80"/>
      <c r="AN737" s="80"/>
      <c r="AO737" s="80"/>
      <c r="AP737" s="80"/>
    </row>
    <row r="738" spans="1:42" x14ac:dyDescent="0.2">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c r="AB738" s="80"/>
      <c r="AC738" s="80"/>
      <c r="AD738" s="80"/>
      <c r="AE738" s="80"/>
      <c r="AF738" s="80"/>
      <c r="AG738" s="80"/>
      <c r="AH738" s="80"/>
      <c r="AI738" s="80"/>
      <c r="AJ738" s="80"/>
      <c r="AK738" s="80"/>
      <c r="AL738" s="80"/>
      <c r="AM738" s="80"/>
      <c r="AN738" s="80"/>
      <c r="AO738" s="80"/>
      <c r="AP738" s="80"/>
    </row>
    <row r="739" spans="1:42" x14ac:dyDescent="0.2">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c r="AB739" s="80"/>
      <c r="AC739" s="80"/>
      <c r="AD739" s="80"/>
      <c r="AE739" s="80"/>
      <c r="AF739" s="80"/>
      <c r="AG739" s="80"/>
      <c r="AH739" s="80"/>
      <c r="AI739" s="80"/>
      <c r="AJ739" s="80"/>
      <c r="AK739" s="80"/>
      <c r="AL739" s="80"/>
      <c r="AM739" s="80"/>
      <c r="AN739" s="80"/>
      <c r="AO739" s="80"/>
      <c r="AP739" s="80"/>
    </row>
    <row r="740" spans="1:42" x14ac:dyDescent="0.2">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c r="AB740" s="80"/>
      <c r="AC740" s="80"/>
      <c r="AD740" s="80"/>
      <c r="AE740" s="80"/>
      <c r="AF740" s="80"/>
      <c r="AG740" s="80"/>
      <c r="AH740" s="80"/>
      <c r="AI740" s="80"/>
      <c r="AJ740" s="80"/>
      <c r="AK740" s="80"/>
      <c r="AL740" s="80"/>
      <c r="AM740" s="80"/>
      <c r="AN740" s="80"/>
      <c r="AO740" s="80"/>
      <c r="AP740" s="80"/>
    </row>
    <row r="741" spans="1:42" x14ac:dyDescent="0.2">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c r="AB741" s="80"/>
      <c r="AC741" s="80"/>
      <c r="AD741" s="80"/>
      <c r="AE741" s="80"/>
      <c r="AF741" s="80"/>
      <c r="AG741" s="80"/>
      <c r="AH741" s="80"/>
      <c r="AI741" s="80"/>
      <c r="AJ741" s="80"/>
      <c r="AK741" s="80"/>
      <c r="AL741" s="80"/>
      <c r="AM741" s="80"/>
      <c r="AN741" s="80"/>
      <c r="AO741" s="80"/>
      <c r="AP741" s="80"/>
    </row>
    <row r="742" spans="1:42" x14ac:dyDescent="0.2">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c r="AB742" s="80"/>
      <c r="AC742" s="80"/>
      <c r="AD742" s="80"/>
      <c r="AE742" s="80"/>
      <c r="AF742" s="80"/>
      <c r="AG742" s="80"/>
      <c r="AH742" s="80"/>
      <c r="AI742" s="80"/>
      <c r="AJ742" s="80"/>
      <c r="AK742" s="80"/>
      <c r="AL742" s="80"/>
      <c r="AM742" s="80"/>
      <c r="AN742" s="80"/>
      <c r="AO742" s="80"/>
      <c r="AP742" s="80"/>
    </row>
    <row r="743" spans="1:42" x14ac:dyDescent="0.2">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c r="AB743" s="80"/>
      <c r="AC743" s="80"/>
      <c r="AD743" s="80"/>
      <c r="AE743" s="80"/>
      <c r="AF743" s="80"/>
      <c r="AG743" s="80"/>
      <c r="AH743" s="80"/>
      <c r="AI743" s="80"/>
      <c r="AJ743" s="80"/>
      <c r="AK743" s="80"/>
      <c r="AL743" s="80"/>
      <c r="AM743" s="80"/>
      <c r="AN743" s="80"/>
      <c r="AO743" s="80"/>
      <c r="AP743" s="80"/>
    </row>
    <row r="744" spans="1:42" x14ac:dyDescent="0.2">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c r="AB744" s="80"/>
      <c r="AC744" s="80"/>
      <c r="AD744" s="80"/>
      <c r="AE744" s="80"/>
      <c r="AF744" s="80"/>
      <c r="AG744" s="80"/>
      <c r="AH744" s="80"/>
      <c r="AI744" s="80"/>
      <c r="AJ744" s="80"/>
      <c r="AK744" s="80"/>
      <c r="AL744" s="80"/>
      <c r="AM744" s="80"/>
      <c r="AN744" s="80"/>
      <c r="AO744" s="80"/>
      <c r="AP744" s="80"/>
    </row>
    <row r="745" spans="1:42" x14ac:dyDescent="0.2">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c r="AB745" s="80"/>
      <c r="AC745" s="80"/>
      <c r="AD745" s="80"/>
      <c r="AE745" s="80"/>
      <c r="AF745" s="80"/>
      <c r="AG745" s="80"/>
      <c r="AH745" s="80"/>
      <c r="AI745" s="80"/>
      <c r="AJ745" s="80"/>
      <c r="AK745" s="80"/>
      <c r="AL745" s="80"/>
      <c r="AM745" s="80"/>
      <c r="AN745" s="80"/>
      <c r="AO745" s="80"/>
      <c r="AP745" s="80"/>
    </row>
    <row r="746" spans="1:42" x14ac:dyDescent="0.2">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c r="AB746" s="80"/>
      <c r="AC746" s="80"/>
      <c r="AD746" s="80"/>
      <c r="AE746" s="80"/>
      <c r="AF746" s="80"/>
      <c r="AG746" s="80"/>
      <c r="AH746" s="80"/>
      <c r="AI746" s="80"/>
      <c r="AJ746" s="80"/>
      <c r="AK746" s="80"/>
      <c r="AL746" s="80"/>
      <c r="AM746" s="80"/>
      <c r="AN746" s="80"/>
      <c r="AO746" s="80"/>
      <c r="AP746" s="80"/>
    </row>
    <row r="747" spans="1:42" x14ac:dyDescent="0.2">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c r="AB747" s="80"/>
      <c r="AC747" s="80"/>
      <c r="AD747" s="80"/>
      <c r="AE747" s="80"/>
      <c r="AF747" s="80"/>
      <c r="AG747" s="80"/>
      <c r="AH747" s="80"/>
      <c r="AI747" s="80"/>
      <c r="AJ747" s="80"/>
      <c r="AK747" s="80"/>
      <c r="AL747" s="80"/>
      <c r="AM747" s="80"/>
      <c r="AN747" s="80"/>
      <c r="AO747" s="80"/>
      <c r="AP747" s="80"/>
    </row>
    <row r="748" spans="1:42" x14ac:dyDescent="0.2">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c r="AB748" s="80"/>
      <c r="AC748" s="80"/>
      <c r="AD748" s="80"/>
      <c r="AE748" s="80"/>
      <c r="AF748" s="80"/>
      <c r="AG748" s="80"/>
      <c r="AH748" s="80"/>
      <c r="AI748" s="80"/>
      <c r="AJ748" s="80"/>
      <c r="AK748" s="80"/>
      <c r="AL748" s="80"/>
      <c r="AM748" s="80"/>
      <c r="AN748" s="80"/>
      <c r="AO748" s="80"/>
      <c r="AP748" s="80"/>
    </row>
    <row r="749" spans="1:42" x14ac:dyDescent="0.2">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c r="AB749" s="80"/>
      <c r="AC749" s="80"/>
      <c r="AD749" s="80"/>
      <c r="AE749" s="80"/>
      <c r="AF749" s="80"/>
      <c r="AG749" s="80"/>
      <c r="AH749" s="80"/>
      <c r="AI749" s="80"/>
      <c r="AJ749" s="80"/>
      <c r="AK749" s="80"/>
      <c r="AL749" s="80"/>
      <c r="AM749" s="80"/>
      <c r="AN749" s="80"/>
      <c r="AO749" s="80"/>
      <c r="AP749" s="80"/>
    </row>
    <row r="750" spans="1:42" x14ac:dyDescent="0.2">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c r="AB750" s="80"/>
      <c r="AC750" s="80"/>
      <c r="AD750" s="80"/>
      <c r="AE750" s="80"/>
      <c r="AF750" s="80"/>
      <c r="AG750" s="80"/>
      <c r="AH750" s="80"/>
      <c r="AI750" s="80"/>
      <c r="AJ750" s="80"/>
      <c r="AK750" s="80"/>
      <c r="AL750" s="80"/>
      <c r="AM750" s="80"/>
      <c r="AN750" s="80"/>
      <c r="AO750" s="80"/>
      <c r="AP750" s="80"/>
    </row>
    <row r="751" spans="1:42" x14ac:dyDescent="0.2">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c r="AB751" s="80"/>
      <c r="AC751" s="80"/>
      <c r="AD751" s="80"/>
      <c r="AE751" s="80"/>
      <c r="AF751" s="80"/>
      <c r="AG751" s="80"/>
      <c r="AH751" s="80"/>
      <c r="AI751" s="80"/>
      <c r="AJ751" s="80"/>
      <c r="AK751" s="80"/>
      <c r="AL751" s="80"/>
      <c r="AM751" s="80"/>
      <c r="AN751" s="80"/>
      <c r="AO751" s="80"/>
      <c r="AP751" s="80"/>
    </row>
    <row r="752" spans="1:42" x14ac:dyDescent="0.2">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c r="AB752" s="80"/>
      <c r="AC752" s="80"/>
      <c r="AD752" s="80"/>
      <c r="AE752" s="80"/>
      <c r="AF752" s="80"/>
      <c r="AG752" s="80"/>
      <c r="AH752" s="80"/>
      <c r="AI752" s="80"/>
      <c r="AJ752" s="80"/>
      <c r="AK752" s="80"/>
      <c r="AL752" s="80"/>
      <c r="AM752" s="80"/>
      <c r="AN752" s="80"/>
      <c r="AO752" s="80"/>
      <c r="AP752" s="80"/>
    </row>
    <row r="753" spans="1:42" x14ac:dyDescent="0.2">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c r="AB753" s="80"/>
      <c r="AC753" s="80"/>
      <c r="AD753" s="80"/>
      <c r="AE753" s="80"/>
      <c r="AF753" s="80"/>
      <c r="AG753" s="80"/>
      <c r="AH753" s="80"/>
      <c r="AI753" s="80"/>
      <c r="AJ753" s="80"/>
      <c r="AK753" s="80"/>
      <c r="AL753" s="80"/>
      <c r="AM753" s="80"/>
      <c r="AN753" s="80"/>
      <c r="AO753" s="80"/>
      <c r="AP753" s="80"/>
    </row>
    <row r="754" spans="1:42" x14ac:dyDescent="0.2">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c r="AB754" s="80"/>
      <c r="AC754" s="80"/>
      <c r="AD754" s="80"/>
      <c r="AE754" s="80"/>
      <c r="AF754" s="80"/>
      <c r="AG754" s="80"/>
      <c r="AH754" s="80"/>
      <c r="AI754" s="80"/>
      <c r="AJ754" s="80"/>
      <c r="AK754" s="80"/>
      <c r="AL754" s="80"/>
      <c r="AM754" s="80"/>
      <c r="AN754" s="80"/>
      <c r="AO754" s="80"/>
      <c r="AP754" s="80"/>
    </row>
    <row r="755" spans="1:42" x14ac:dyDescent="0.2">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c r="AB755" s="80"/>
      <c r="AC755" s="80"/>
      <c r="AD755" s="80"/>
      <c r="AE755" s="80"/>
      <c r="AF755" s="80"/>
      <c r="AG755" s="80"/>
      <c r="AH755" s="80"/>
      <c r="AI755" s="80"/>
      <c r="AJ755" s="80"/>
      <c r="AK755" s="80"/>
      <c r="AL755" s="80"/>
      <c r="AM755" s="80"/>
      <c r="AN755" s="80"/>
      <c r="AO755" s="80"/>
      <c r="AP755" s="80"/>
    </row>
    <row r="756" spans="1:42" x14ac:dyDescent="0.2">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c r="AB756" s="80"/>
      <c r="AC756" s="80"/>
      <c r="AD756" s="80"/>
      <c r="AE756" s="80"/>
      <c r="AF756" s="80"/>
      <c r="AG756" s="80"/>
      <c r="AH756" s="80"/>
      <c r="AI756" s="80"/>
      <c r="AJ756" s="80"/>
      <c r="AK756" s="80"/>
      <c r="AL756" s="80"/>
      <c r="AM756" s="80"/>
      <c r="AN756" s="80"/>
      <c r="AO756" s="80"/>
      <c r="AP756" s="80"/>
    </row>
    <row r="757" spans="1:42" x14ac:dyDescent="0.2">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c r="AB757" s="80"/>
      <c r="AC757" s="80"/>
      <c r="AD757" s="80"/>
      <c r="AE757" s="80"/>
      <c r="AF757" s="80"/>
      <c r="AG757" s="80"/>
      <c r="AH757" s="80"/>
      <c r="AI757" s="80"/>
      <c r="AJ757" s="80"/>
      <c r="AK757" s="80"/>
      <c r="AL757" s="80"/>
      <c r="AM757" s="80"/>
      <c r="AN757" s="80"/>
      <c r="AO757" s="80"/>
      <c r="AP757" s="80"/>
    </row>
    <row r="758" spans="1:42" x14ac:dyDescent="0.2">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c r="AB758" s="80"/>
      <c r="AC758" s="80"/>
      <c r="AD758" s="80"/>
      <c r="AE758" s="80"/>
      <c r="AF758" s="80"/>
      <c r="AG758" s="80"/>
      <c r="AH758" s="80"/>
      <c r="AI758" s="80"/>
      <c r="AJ758" s="80"/>
      <c r="AK758" s="80"/>
      <c r="AL758" s="80"/>
      <c r="AM758" s="80"/>
      <c r="AN758" s="80"/>
      <c r="AO758" s="80"/>
      <c r="AP758" s="80"/>
    </row>
    <row r="759" spans="1:42" x14ac:dyDescent="0.2">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c r="AB759" s="80"/>
      <c r="AC759" s="80"/>
      <c r="AD759" s="80"/>
      <c r="AE759" s="80"/>
      <c r="AF759" s="80"/>
      <c r="AG759" s="80"/>
      <c r="AH759" s="80"/>
      <c r="AI759" s="80"/>
      <c r="AJ759" s="80"/>
      <c r="AK759" s="80"/>
      <c r="AL759" s="80"/>
      <c r="AM759" s="80"/>
      <c r="AN759" s="80"/>
      <c r="AO759" s="80"/>
      <c r="AP759" s="80"/>
    </row>
    <row r="760" spans="1:42" x14ac:dyDescent="0.2">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c r="AB760" s="80"/>
      <c r="AC760" s="80"/>
      <c r="AD760" s="80"/>
      <c r="AE760" s="80"/>
      <c r="AF760" s="80"/>
      <c r="AG760" s="80"/>
      <c r="AH760" s="80"/>
      <c r="AI760" s="80"/>
      <c r="AJ760" s="80"/>
      <c r="AK760" s="80"/>
      <c r="AL760" s="80"/>
      <c r="AM760" s="80"/>
      <c r="AN760" s="80"/>
      <c r="AO760" s="80"/>
      <c r="AP760" s="80"/>
    </row>
    <row r="761" spans="1:42" x14ac:dyDescent="0.2">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c r="AB761" s="80"/>
      <c r="AC761" s="80"/>
      <c r="AD761" s="80"/>
      <c r="AE761" s="80"/>
      <c r="AF761" s="80"/>
      <c r="AG761" s="80"/>
      <c r="AH761" s="80"/>
      <c r="AI761" s="80"/>
      <c r="AJ761" s="80"/>
      <c r="AK761" s="80"/>
      <c r="AL761" s="80"/>
      <c r="AM761" s="80"/>
      <c r="AN761" s="80"/>
      <c r="AO761" s="80"/>
      <c r="AP761" s="80"/>
    </row>
    <row r="762" spans="1:42" x14ac:dyDescent="0.2">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c r="AB762" s="80"/>
      <c r="AC762" s="80"/>
      <c r="AD762" s="80"/>
      <c r="AE762" s="80"/>
      <c r="AF762" s="80"/>
      <c r="AG762" s="80"/>
      <c r="AH762" s="80"/>
      <c r="AI762" s="80"/>
      <c r="AJ762" s="80"/>
      <c r="AK762" s="80"/>
      <c r="AL762" s="80"/>
      <c r="AM762" s="80"/>
      <c r="AN762" s="80"/>
      <c r="AO762" s="80"/>
      <c r="AP762" s="80"/>
    </row>
    <row r="763" spans="1:42" x14ac:dyDescent="0.2">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c r="AB763" s="80"/>
      <c r="AC763" s="80"/>
      <c r="AD763" s="80"/>
      <c r="AE763" s="80"/>
      <c r="AF763" s="80"/>
      <c r="AG763" s="80"/>
      <c r="AH763" s="80"/>
      <c r="AI763" s="80"/>
      <c r="AJ763" s="80"/>
      <c r="AK763" s="80"/>
      <c r="AL763" s="80"/>
      <c r="AM763" s="80"/>
      <c r="AN763" s="80"/>
      <c r="AO763" s="80"/>
      <c r="AP763" s="80"/>
    </row>
    <row r="764" spans="1:42" x14ac:dyDescent="0.2">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c r="AB764" s="80"/>
      <c r="AC764" s="80"/>
      <c r="AD764" s="80"/>
      <c r="AE764" s="80"/>
      <c r="AF764" s="80"/>
      <c r="AG764" s="80"/>
      <c r="AH764" s="80"/>
      <c r="AI764" s="80"/>
      <c r="AJ764" s="80"/>
      <c r="AK764" s="80"/>
      <c r="AL764" s="80"/>
      <c r="AM764" s="80"/>
      <c r="AN764" s="80"/>
      <c r="AO764" s="80"/>
      <c r="AP764" s="80"/>
    </row>
    <row r="765" spans="1:42" x14ac:dyDescent="0.2">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c r="AB765" s="80"/>
      <c r="AC765" s="80"/>
      <c r="AD765" s="80"/>
      <c r="AE765" s="80"/>
      <c r="AF765" s="80"/>
      <c r="AG765" s="80"/>
      <c r="AH765" s="80"/>
      <c r="AI765" s="80"/>
      <c r="AJ765" s="80"/>
      <c r="AK765" s="80"/>
      <c r="AL765" s="80"/>
      <c r="AM765" s="80"/>
      <c r="AN765" s="80"/>
      <c r="AO765" s="80"/>
      <c r="AP765" s="80"/>
    </row>
    <row r="766" spans="1:42" x14ac:dyDescent="0.2">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c r="AB766" s="80"/>
      <c r="AC766" s="80"/>
      <c r="AD766" s="80"/>
      <c r="AE766" s="80"/>
      <c r="AF766" s="80"/>
      <c r="AG766" s="80"/>
      <c r="AH766" s="80"/>
      <c r="AI766" s="80"/>
      <c r="AJ766" s="80"/>
      <c r="AK766" s="80"/>
      <c r="AL766" s="80"/>
      <c r="AM766" s="80"/>
      <c r="AN766" s="80"/>
      <c r="AO766" s="80"/>
      <c r="AP766" s="80"/>
    </row>
    <row r="767" spans="1:42" x14ac:dyDescent="0.2">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c r="AB767" s="80"/>
      <c r="AC767" s="80"/>
      <c r="AD767" s="80"/>
      <c r="AE767" s="80"/>
      <c r="AF767" s="80"/>
      <c r="AG767" s="80"/>
      <c r="AH767" s="80"/>
      <c r="AI767" s="80"/>
      <c r="AJ767" s="80"/>
      <c r="AK767" s="80"/>
      <c r="AL767" s="80"/>
      <c r="AM767" s="80"/>
      <c r="AN767" s="80"/>
      <c r="AO767" s="80"/>
      <c r="AP767" s="80"/>
    </row>
    <row r="768" spans="1:42" x14ac:dyDescent="0.2">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c r="AB768" s="80"/>
      <c r="AC768" s="80"/>
      <c r="AD768" s="80"/>
      <c r="AE768" s="80"/>
      <c r="AF768" s="80"/>
      <c r="AG768" s="80"/>
      <c r="AH768" s="80"/>
      <c r="AI768" s="80"/>
      <c r="AJ768" s="80"/>
      <c r="AK768" s="80"/>
      <c r="AL768" s="80"/>
      <c r="AM768" s="80"/>
      <c r="AN768" s="80"/>
      <c r="AO768" s="80"/>
      <c r="AP768" s="80"/>
    </row>
    <row r="769" spans="1:42" x14ac:dyDescent="0.2">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c r="AB769" s="80"/>
      <c r="AC769" s="80"/>
      <c r="AD769" s="80"/>
      <c r="AE769" s="80"/>
      <c r="AF769" s="80"/>
      <c r="AG769" s="80"/>
      <c r="AH769" s="80"/>
      <c r="AI769" s="80"/>
      <c r="AJ769" s="80"/>
      <c r="AK769" s="80"/>
      <c r="AL769" s="80"/>
      <c r="AM769" s="80"/>
      <c r="AN769" s="80"/>
      <c r="AO769" s="80"/>
      <c r="AP769" s="80"/>
    </row>
    <row r="770" spans="1:42" x14ac:dyDescent="0.2">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c r="AB770" s="80"/>
      <c r="AC770" s="80"/>
      <c r="AD770" s="80"/>
      <c r="AE770" s="80"/>
      <c r="AF770" s="80"/>
      <c r="AG770" s="80"/>
      <c r="AH770" s="80"/>
      <c r="AI770" s="80"/>
      <c r="AJ770" s="80"/>
      <c r="AK770" s="80"/>
      <c r="AL770" s="80"/>
      <c r="AM770" s="80"/>
      <c r="AN770" s="80"/>
      <c r="AO770" s="80"/>
      <c r="AP770" s="80"/>
    </row>
    <row r="771" spans="1:42" x14ac:dyDescent="0.2">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c r="AB771" s="80"/>
      <c r="AC771" s="80"/>
      <c r="AD771" s="80"/>
      <c r="AE771" s="80"/>
      <c r="AF771" s="80"/>
      <c r="AG771" s="80"/>
      <c r="AH771" s="80"/>
      <c r="AI771" s="80"/>
      <c r="AJ771" s="80"/>
      <c r="AK771" s="80"/>
      <c r="AL771" s="80"/>
      <c r="AM771" s="80"/>
      <c r="AN771" s="80"/>
      <c r="AO771" s="80"/>
      <c r="AP771" s="80"/>
    </row>
    <row r="772" spans="1:42" x14ac:dyDescent="0.2">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c r="AB772" s="80"/>
      <c r="AC772" s="80"/>
      <c r="AD772" s="80"/>
      <c r="AE772" s="80"/>
      <c r="AF772" s="80"/>
      <c r="AG772" s="80"/>
      <c r="AH772" s="80"/>
      <c r="AI772" s="80"/>
      <c r="AJ772" s="80"/>
      <c r="AK772" s="80"/>
      <c r="AL772" s="80"/>
      <c r="AM772" s="80"/>
      <c r="AN772" s="80"/>
      <c r="AO772" s="80"/>
      <c r="AP772" s="80"/>
    </row>
    <row r="773" spans="1:42" x14ac:dyDescent="0.2">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c r="AB773" s="80"/>
      <c r="AC773" s="80"/>
      <c r="AD773" s="80"/>
      <c r="AE773" s="80"/>
      <c r="AF773" s="80"/>
      <c r="AG773" s="80"/>
      <c r="AH773" s="80"/>
      <c r="AI773" s="80"/>
      <c r="AJ773" s="80"/>
      <c r="AK773" s="80"/>
      <c r="AL773" s="80"/>
      <c r="AM773" s="80"/>
      <c r="AN773" s="80"/>
      <c r="AO773" s="80"/>
      <c r="AP773" s="80"/>
    </row>
    <row r="774" spans="1:42" x14ac:dyDescent="0.2">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c r="AB774" s="80"/>
      <c r="AC774" s="80"/>
      <c r="AD774" s="80"/>
      <c r="AE774" s="80"/>
      <c r="AF774" s="80"/>
      <c r="AG774" s="80"/>
      <c r="AH774" s="80"/>
      <c r="AI774" s="80"/>
      <c r="AJ774" s="80"/>
      <c r="AK774" s="80"/>
      <c r="AL774" s="80"/>
      <c r="AM774" s="80"/>
      <c r="AN774" s="80"/>
      <c r="AO774" s="80"/>
      <c r="AP774" s="80"/>
    </row>
    <row r="775" spans="1:42" x14ac:dyDescent="0.2">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c r="AB775" s="80"/>
      <c r="AC775" s="80"/>
      <c r="AD775" s="80"/>
      <c r="AE775" s="80"/>
      <c r="AF775" s="80"/>
      <c r="AG775" s="80"/>
      <c r="AH775" s="80"/>
      <c r="AI775" s="80"/>
      <c r="AJ775" s="80"/>
      <c r="AK775" s="80"/>
      <c r="AL775" s="80"/>
      <c r="AM775" s="80"/>
      <c r="AN775" s="80"/>
      <c r="AO775" s="80"/>
      <c r="AP775" s="80"/>
    </row>
    <row r="776" spans="1:42" x14ac:dyDescent="0.2">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c r="AB776" s="80"/>
      <c r="AC776" s="80"/>
      <c r="AD776" s="80"/>
      <c r="AE776" s="80"/>
      <c r="AF776" s="80"/>
      <c r="AG776" s="80"/>
      <c r="AH776" s="80"/>
      <c r="AI776" s="80"/>
      <c r="AJ776" s="80"/>
      <c r="AK776" s="80"/>
      <c r="AL776" s="80"/>
      <c r="AM776" s="80"/>
      <c r="AN776" s="80"/>
      <c r="AO776" s="80"/>
      <c r="AP776" s="80"/>
    </row>
    <row r="777" spans="1:42" x14ac:dyDescent="0.2">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c r="AB777" s="80"/>
      <c r="AC777" s="80"/>
      <c r="AD777" s="80"/>
      <c r="AE777" s="80"/>
      <c r="AF777" s="80"/>
      <c r="AG777" s="80"/>
      <c r="AH777" s="80"/>
      <c r="AI777" s="80"/>
      <c r="AJ777" s="80"/>
      <c r="AK777" s="80"/>
      <c r="AL777" s="80"/>
      <c r="AM777" s="80"/>
      <c r="AN777" s="80"/>
      <c r="AO777" s="80"/>
      <c r="AP777" s="80"/>
    </row>
    <row r="778" spans="1:42" x14ac:dyDescent="0.2">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c r="AB778" s="80"/>
      <c r="AC778" s="80"/>
      <c r="AD778" s="80"/>
      <c r="AE778" s="80"/>
      <c r="AF778" s="80"/>
      <c r="AG778" s="80"/>
      <c r="AH778" s="80"/>
      <c r="AI778" s="80"/>
      <c r="AJ778" s="80"/>
      <c r="AK778" s="80"/>
      <c r="AL778" s="80"/>
      <c r="AM778" s="80"/>
      <c r="AN778" s="80"/>
      <c r="AO778" s="80"/>
      <c r="AP778" s="80"/>
    </row>
    <row r="779" spans="1:42" x14ac:dyDescent="0.2">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c r="AB779" s="80"/>
      <c r="AC779" s="80"/>
      <c r="AD779" s="80"/>
      <c r="AE779" s="80"/>
      <c r="AF779" s="80"/>
      <c r="AG779" s="80"/>
      <c r="AH779" s="80"/>
      <c r="AI779" s="80"/>
      <c r="AJ779" s="80"/>
      <c r="AK779" s="80"/>
      <c r="AL779" s="80"/>
      <c r="AM779" s="80"/>
      <c r="AN779" s="80"/>
      <c r="AO779" s="80"/>
      <c r="AP779" s="80"/>
    </row>
    <row r="780" spans="1:42" x14ac:dyDescent="0.2">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c r="AB780" s="80"/>
      <c r="AC780" s="80"/>
      <c r="AD780" s="80"/>
      <c r="AE780" s="80"/>
      <c r="AF780" s="80"/>
      <c r="AG780" s="80"/>
      <c r="AH780" s="80"/>
      <c r="AI780" s="80"/>
      <c r="AJ780" s="80"/>
      <c r="AK780" s="80"/>
      <c r="AL780" s="80"/>
      <c r="AM780" s="80"/>
      <c r="AN780" s="80"/>
      <c r="AO780" s="80"/>
      <c r="AP780" s="80"/>
    </row>
    <row r="781" spans="1:42" x14ac:dyDescent="0.2">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c r="AB781" s="80"/>
      <c r="AC781" s="80"/>
      <c r="AD781" s="80"/>
      <c r="AE781" s="80"/>
      <c r="AF781" s="80"/>
      <c r="AG781" s="80"/>
      <c r="AH781" s="80"/>
      <c r="AI781" s="80"/>
      <c r="AJ781" s="80"/>
      <c r="AK781" s="80"/>
      <c r="AL781" s="80"/>
      <c r="AM781" s="80"/>
      <c r="AN781" s="80"/>
      <c r="AO781" s="80"/>
      <c r="AP781" s="80"/>
    </row>
    <row r="782" spans="1:42" x14ac:dyDescent="0.2">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c r="AB782" s="80"/>
      <c r="AC782" s="80"/>
      <c r="AD782" s="80"/>
      <c r="AE782" s="80"/>
      <c r="AF782" s="80"/>
      <c r="AG782" s="80"/>
      <c r="AH782" s="80"/>
      <c r="AI782" s="80"/>
      <c r="AJ782" s="80"/>
      <c r="AK782" s="80"/>
      <c r="AL782" s="80"/>
      <c r="AM782" s="80"/>
      <c r="AN782" s="80"/>
      <c r="AO782" s="80"/>
      <c r="AP782" s="80"/>
    </row>
    <row r="783" spans="1:42" x14ac:dyDescent="0.2">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c r="AB783" s="80"/>
      <c r="AC783" s="80"/>
      <c r="AD783" s="80"/>
      <c r="AE783" s="80"/>
      <c r="AF783" s="80"/>
      <c r="AG783" s="80"/>
      <c r="AH783" s="80"/>
      <c r="AI783" s="80"/>
      <c r="AJ783" s="80"/>
      <c r="AK783" s="80"/>
      <c r="AL783" s="80"/>
      <c r="AM783" s="80"/>
      <c r="AN783" s="80"/>
      <c r="AO783" s="80"/>
      <c r="AP783" s="80"/>
    </row>
    <row r="784" spans="1:42" x14ac:dyDescent="0.2">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c r="AB784" s="80"/>
      <c r="AC784" s="80"/>
      <c r="AD784" s="80"/>
      <c r="AE784" s="80"/>
      <c r="AF784" s="80"/>
      <c r="AG784" s="80"/>
      <c r="AH784" s="80"/>
      <c r="AI784" s="80"/>
      <c r="AJ784" s="80"/>
      <c r="AK784" s="80"/>
      <c r="AL784" s="80"/>
      <c r="AM784" s="80"/>
      <c r="AN784" s="80"/>
      <c r="AO784" s="80"/>
      <c r="AP784" s="80"/>
    </row>
    <row r="785" spans="1:42" x14ac:dyDescent="0.2">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c r="AB785" s="80"/>
      <c r="AC785" s="80"/>
      <c r="AD785" s="80"/>
      <c r="AE785" s="80"/>
      <c r="AF785" s="80"/>
      <c r="AG785" s="80"/>
      <c r="AH785" s="80"/>
      <c r="AI785" s="80"/>
      <c r="AJ785" s="80"/>
      <c r="AK785" s="80"/>
      <c r="AL785" s="80"/>
      <c r="AM785" s="80"/>
      <c r="AN785" s="80"/>
      <c r="AO785" s="80"/>
      <c r="AP785" s="80"/>
    </row>
    <row r="786" spans="1:42" x14ac:dyDescent="0.2">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c r="AB786" s="80"/>
      <c r="AC786" s="80"/>
      <c r="AD786" s="80"/>
      <c r="AE786" s="80"/>
      <c r="AF786" s="80"/>
      <c r="AG786" s="80"/>
      <c r="AH786" s="80"/>
      <c r="AI786" s="80"/>
      <c r="AJ786" s="80"/>
      <c r="AK786" s="80"/>
      <c r="AL786" s="80"/>
      <c r="AM786" s="80"/>
      <c r="AN786" s="80"/>
      <c r="AO786" s="80"/>
      <c r="AP786" s="80"/>
    </row>
    <row r="787" spans="1:42" x14ac:dyDescent="0.2">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c r="AB787" s="80"/>
      <c r="AC787" s="80"/>
      <c r="AD787" s="80"/>
      <c r="AE787" s="80"/>
      <c r="AF787" s="80"/>
      <c r="AG787" s="80"/>
      <c r="AH787" s="80"/>
      <c r="AI787" s="80"/>
      <c r="AJ787" s="80"/>
      <c r="AK787" s="80"/>
      <c r="AL787" s="80"/>
      <c r="AM787" s="80"/>
      <c r="AN787" s="80"/>
      <c r="AO787" s="80"/>
      <c r="AP787" s="80"/>
    </row>
    <row r="788" spans="1:42" x14ac:dyDescent="0.2">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c r="AB788" s="80"/>
      <c r="AC788" s="80"/>
      <c r="AD788" s="80"/>
      <c r="AE788" s="80"/>
      <c r="AF788" s="80"/>
      <c r="AG788" s="80"/>
      <c r="AH788" s="80"/>
      <c r="AI788" s="80"/>
      <c r="AJ788" s="80"/>
      <c r="AK788" s="80"/>
      <c r="AL788" s="80"/>
      <c r="AM788" s="80"/>
      <c r="AN788" s="80"/>
      <c r="AO788" s="80"/>
      <c r="AP788" s="80"/>
    </row>
    <row r="789" spans="1:42" x14ac:dyDescent="0.2">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c r="AB789" s="80"/>
      <c r="AC789" s="80"/>
      <c r="AD789" s="80"/>
      <c r="AE789" s="80"/>
      <c r="AF789" s="80"/>
      <c r="AG789" s="80"/>
      <c r="AH789" s="80"/>
      <c r="AI789" s="80"/>
      <c r="AJ789" s="80"/>
      <c r="AK789" s="80"/>
      <c r="AL789" s="80"/>
      <c r="AM789" s="80"/>
      <c r="AN789" s="80"/>
      <c r="AO789" s="80"/>
      <c r="AP789" s="80"/>
    </row>
    <row r="790" spans="1:42" x14ac:dyDescent="0.2">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c r="AB790" s="80"/>
      <c r="AC790" s="80"/>
      <c r="AD790" s="80"/>
      <c r="AE790" s="80"/>
      <c r="AF790" s="80"/>
      <c r="AG790" s="80"/>
      <c r="AH790" s="80"/>
      <c r="AI790" s="80"/>
      <c r="AJ790" s="80"/>
      <c r="AK790" s="80"/>
      <c r="AL790" s="80"/>
      <c r="AM790" s="80"/>
      <c r="AN790" s="80"/>
      <c r="AO790" s="80"/>
      <c r="AP790" s="80"/>
    </row>
    <row r="791" spans="1:42" x14ac:dyDescent="0.2">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c r="AB791" s="80"/>
      <c r="AC791" s="80"/>
      <c r="AD791" s="80"/>
      <c r="AE791" s="80"/>
      <c r="AF791" s="80"/>
      <c r="AG791" s="80"/>
      <c r="AH791" s="80"/>
      <c r="AI791" s="80"/>
      <c r="AJ791" s="80"/>
      <c r="AK791" s="80"/>
      <c r="AL791" s="80"/>
      <c r="AM791" s="80"/>
      <c r="AN791" s="80"/>
      <c r="AO791" s="80"/>
      <c r="AP791" s="80"/>
    </row>
    <row r="792" spans="1:42" x14ac:dyDescent="0.2">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c r="AB792" s="80"/>
      <c r="AC792" s="80"/>
      <c r="AD792" s="80"/>
      <c r="AE792" s="80"/>
      <c r="AF792" s="80"/>
      <c r="AG792" s="80"/>
      <c r="AH792" s="80"/>
      <c r="AI792" s="80"/>
      <c r="AJ792" s="80"/>
      <c r="AK792" s="80"/>
      <c r="AL792" s="80"/>
      <c r="AM792" s="80"/>
      <c r="AN792" s="80"/>
      <c r="AO792" s="80"/>
      <c r="AP792" s="80"/>
    </row>
    <row r="793" spans="1:42" x14ac:dyDescent="0.2">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c r="AB793" s="80"/>
      <c r="AC793" s="80"/>
      <c r="AD793" s="80"/>
      <c r="AE793" s="80"/>
      <c r="AF793" s="80"/>
      <c r="AG793" s="80"/>
      <c r="AH793" s="80"/>
      <c r="AI793" s="80"/>
      <c r="AJ793" s="80"/>
      <c r="AK793" s="80"/>
      <c r="AL793" s="80"/>
      <c r="AM793" s="80"/>
      <c r="AN793" s="80"/>
      <c r="AO793" s="80"/>
      <c r="AP793" s="80"/>
    </row>
    <row r="794" spans="1:42" x14ac:dyDescent="0.2">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c r="AB794" s="80"/>
      <c r="AC794" s="80"/>
      <c r="AD794" s="80"/>
      <c r="AE794" s="80"/>
      <c r="AF794" s="80"/>
      <c r="AG794" s="80"/>
      <c r="AH794" s="80"/>
      <c r="AI794" s="80"/>
      <c r="AJ794" s="80"/>
      <c r="AK794" s="80"/>
      <c r="AL794" s="80"/>
      <c r="AM794" s="80"/>
      <c r="AN794" s="80"/>
      <c r="AO794" s="80"/>
      <c r="AP794" s="80"/>
    </row>
    <row r="795" spans="1:42" x14ac:dyDescent="0.2">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c r="AB795" s="80"/>
      <c r="AC795" s="80"/>
      <c r="AD795" s="80"/>
      <c r="AE795" s="80"/>
      <c r="AF795" s="80"/>
      <c r="AG795" s="80"/>
      <c r="AH795" s="80"/>
      <c r="AI795" s="80"/>
      <c r="AJ795" s="80"/>
      <c r="AK795" s="80"/>
      <c r="AL795" s="80"/>
      <c r="AM795" s="80"/>
      <c r="AN795" s="80"/>
      <c r="AO795" s="80"/>
      <c r="AP795" s="80"/>
    </row>
    <row r="796" spans="1:42" x14ac:dyDescent="0.2">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c r="AB796" s="80"/>
      <c r="AC796" s="80"/>
      <c r="AD796" s="80"/>
      <c r="AE796" s="80"/>
      <c r="AF796" s="80"/>
      <c r="AG796" s="80"/>
      <c r="AH796" s="80"/>
      <c r="AI796" s="80"/>
      <c r="AJ796" s="80"/>
      <c r="AK796" s="80"/>
      <c r="AL796" s="80"/>
      <c r="AM796" s="80"/>
      <c r="AN796" s="80"/>
      <c r="AO796" s="80"/>
      <c r="AP796" s="80"/>
    </row>
    <row r="797" spans="1:42" x14ac:dyDescent="0.2">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c r="AB797" s="80"/>
      <c r="AC797" s="80"/>
      <c r="AD797" s="80"/>
      <c r="AE797" s="80"/>
      <c r="AF797" s="80"/>
      <c r="AG797" s="80"/>
      <c r="AH797" s="80"/>
      <c r="AI797" s="80"/>
      <c r="AJ797" s="80"/>
      <c r="AK797" s="80"/>
      <c r="AL797" s="80"/>
      <c r="AM797" s="80"/>
      <c r="AN797" s="80"/>
      <c r="AO797" s="80"/>
      <c r="AP797" s="80"/>
    </row>
    <row r="798" spans="1:42" x14ac:dyDescent="0.2">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c r="AB798" s="80"/>
      <c r="AC798" s="80"/>
      <c r="AD798" s="80"/>
      <c r="AE798" s="80"/>
      <c r="AF798" s="80"/>
      <c r="AG798" s="80"/>
      <c r="AH798" s="80"/>
      <c r="AI798" s="80"/>
      <c r="AJ798" s="80"/>
      <c r="AK798" s="80"/>
      <c r="AL798" s="80"/>
      <c r="AM798" s="80"/>
      <c r="AN798" s="80"/>
      <c r="AO798" s="80"/>
      <c r="AP798" s="80"/>
    </row>
    <row r="799" spans="1:42" x14ac:dyDescent="0.2">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c r="AB799" s="80"/>
      <c r="AC799" s="80"/>
      <c r="AD799" s="80"/>
      <c r="AE799" s="80"/>
      <c r="AF799" s="80"/>
      <c r="AG799" s="80"/>
      <c r="AH799" s="80"/>
      <c r="AI799" s="80"/>
      <c r="AJ799" s="80"/>
      <c r="AK799" s="80"/>
      <c r="AL799" s="80"/>
      <c r="AM799" s="80"/>
      <c r="AN799" s="80"/>
      <c r="AO799" s="80"/>
      <c r="AP799" s="80"/>
    </row>
    <row r="800" spans="1:42" x14ac:dyDescent="0.2">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c r="AB800" s="80"/>
      <c r="AC800" s="80"/>
      <c r="AD800" s="80"/>
      <c r="AE800" s="80"/>
      <c r="AF800" s="80"/>
      <c r="AG800" s="80"/>
      <c r="AH800" s="80"/>
      <c r="AI800" s="80"/>
      <c r="AJ800" s="80"/>
      <c r="AK800" s="80"/>
      <c r="AL800" s="80"/>
      <c r="AM800" s="80"/>
      <c r="AN800" s="80"/>
      <c r="AO800" s="80"/>
      <c r="AP800" s="80"/>
    </row>
    <row r="801" spans="1:42" x14ac:dyDescent="0.2">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c r="AB801" s="80"/>
      <c r="AC801" s="80"/>
      <c r="AD801" s="80"/>
      <c r="AE801" s="80"/>
      <c r="AF801" s="80"/>
      <c r="AG801" s="80"/>
      <c r="AH801" s="80"/>
      <c r="AI801" s="80"/>
      <c r="AJ801" s="80"/>
      <c r="AK801" s="80"/>
      <c r="AL801" s="80"/>
      <c r="AM801" s="80"/>
      <c r="AN801" s="80"/>
      <c r="AO801" s="80"/>
      <c r="AP801" s="80"/>
    </row>
    <row r="802" spans="1:42" x14ac:dyDescent="0.2">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c r="AB802" s="80"/>
      <c r="AC802" s="80"/>
      <c r="AD802" s="80"/>
      <c r="AE802" s="80"/>
      <c r="AF802" s="80"/>
      <c r="AG802" s="80"/>
      <c r="AH802" s="80"/>
      <c r="AI802" s="80"/>
      <c r="AJ802" s="80"/>
      <c r="AK802" s="80"/>
      <c r="AL802" s="80"/>
      <c r="AM802" s="80"/>
      <c r="AN802" s="80"/>
      <c r="AO802" s="80"/>
      <c r="AP802" s="80"/>
    </row>
    <row r="803" spans="1:42" x14ac:dyDescent="0.2">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c r="AB803" s="80"/>
      <c r="AC803" s="80"/>
      <c r="AD803" s="80"/>
      <c r="AE803" s="80"/>
      <c r="AF803" s="80"/>
      <c r="AG803" s="80"/>
      <c r="AH803" s="80"/>
      <c r="AI803" s="80"/>
      <c r="AJ803" s="80"/>
      <c r="AK803" s="80"/>
      <c r="AL803" s="80"/>
      <c r="AM803" s="80"/>
      <c r="AN803" s="80"/>
      <c r="AO803" s="80"/>
      <c r="AP803" s="80"/>
    </row>
    <row r="804" spans="1:42" x14ac:dyDescent="0.2">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c r="AB804" s="80"/>
      <c r="AC804" s="80"/>
      <c r="AD804" s="80"/>
      <c r="AE804" s="80"/>
      <c r="AF804" s="80"/>
      <c r="AG804" s="80"/>
      <c r="AH804" s="80"/>
      <c r="AI804" s="80"/>
      <c r="AJ804" s="80"/>
      <c r="AK804" s="80"/>
      <c r="AL804" s="80"/>
      <c r="AM804" s="80"/>
      <c r="AN804" s="80"/>
      <c r="AO804" s="80"/>
      <c r="AP804" s="80"/>
    </row>
    <row r="805" spans="1:42" x14ac:dyDescent="0.2">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c r="AB805" s="80"/>
      <c r="AC805" s="80"/>
      <c r="AD805" s="80"/>
      <c r="AE805" s="80"/>
      <c r="AF805" s="80"/>
      <c r="AG805" s="80"/>
      <c r="AH805" s="80"/>
      <c r="AI805" s="80"/>
      <c r="AJ805" s="80"/>
      <c r="AK805" s="80"/>
      <c r="AL805" s="80"/>
      <c r="AM805" s="80"/>
      <c r="AN805" s="80"/>
      <c r="AO805" s="80"/>
      <c r="AP805" s="80"/>
    </row>
    <row r="806" spans="1:42" x14ac:dyDescent="0.2">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c r="AB806" s="80"/>
      <c r="AC806" s="80"/>
      <c r="AD806" s="80"/>
      <c r="AE806" s="80"/>
      <c r="AF806" s="80"/>
      <c r="AG806" s="80"/>
      <c r="AH806" s="80"/>
      <c r="AI806" s="80"/>
      <c r="AJ806" s="80"/>
      <c r="AK806" s="80"/>
      <c r="AL806" s="80"/>
      <c r="AM806" s="80"/>
      <c r="AN806" s="80"/>
      <c r="AO806" s="80"/>
      <c r="AP806" s="80"/>
    </row>
    <row r="807" spans="1:42" x14ac:dyDescent="0.2">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c r="AB807" s="80"/>
      <c r="AC807" s="80"/>
      <c r="AD807" s="80"/>
      <c r="AE807" s="80"/>
      <c r="AF807" s="80"/>
      <c r="AG807" s="80"/>
      <c r="AH807" s="80"/>
      <c r="AI807" s="80"/>
      <c r="AJ807" s="80"/>
      <c r="AK807" s="80"/>
      <c r="AL807" s="80"/>
      <c r="AM807" s="80"/>
      <c r="AN807" s="80"/>
      <c r="AO807" s="80"/>
      <c r="AP807" s="80"/>
    </row>
    <row r="808" spans="1:42" x14ac:dyDescent="0.2">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c r="AB808" s="80"/>
      <c r="AC808" s="80"/>
      <c r="AD808" s="80"/>
      <c r="AE808" s="80"/>
      <c r="AF808" s="80"/>
      <c r="AG808" s="80"/>
      <c r="AH808" s="80"/>
      <c r="AI808" s="80"/>
      <c r="AJ808" s="80"/>
      <c r="AK808" s="80"/>
      <c r="AL808" s="80"/>
      <c r="AM808" s="80"/>
      <c r="AN808" s="80"/>
      <c r="AO808" s="80"/>
      <c r="AP808" s="80"/>
    </row>
    <row r="809" spans="1:42" x14ac:dyDescent="0.2">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c r="AB809" s="80"/>
      <c r="AC809" s="80"/>
      <c r="AD809" s="80"/>
      <c r="AE809" s="80"/>
      <c r="AF809" s="80"/>
      <c r="AG809" s="80"/>
      <c r="AH809" s="80"/>
      <c r="AI809" s="80"/>
      <c r="AJ809" s="80"/>
      <c r="AK809" s="80"/>
      <c r="AL809" s="80"/>
      <c r="AM809" s="80"/>
      <c r="AN809" s="80"/>
      <c r="AO809" s="80"/>
      <c r="AP809" s="80"/>
    </row>
    <row r="810" spans="1:42" x14ac:dyDescent="0.2">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c r="AB810" s="80"/>
      <c r="AC810" s="80"/>
      <c r="AD810" s="80"/>
      <c r="AE810" s="80"/>
      <c r="AF810" s="80"/>
      <c r="AG810" s="80"/>
      <c r="AH810" s="80"/>
      <c r="AI810" s="80"/>
      <c r="AJ810" s="80"/>
      <c r="AK810" s="80"/>
      <c r="AL810" s="80"/>
      <c r="AM810" s="80"/>
      <c r="AN810" s="80"/>
      <c r="AO810" s="80"/>
      <c r="AP810" s="80"/>
    </row>
    <row r="811" spans="1:42" x14ac:dyDescent="0.2">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c r="AB811" s="80"/>
      <c r="AC811" s="80"/>
      <c r="AD811" s="80"/>
      <c r="AE811" s="80"/>
      <c r="AF811" s="80"/>
      <c r="AG811" s="80"/>
      <c r="AH811" s="80"/>
      <c r="AI811" s="80"/>
      <c r="AJ811" s="80"/>
      <c r="AK811" s="80"/>
      <c r="AL811" s="80"/>
      <c r="AM811" s="80"/>
      <c r="AN811" s="80"/>
      <c r="AO811" s="80"/>
      <c r="AP811" s="80"/>
    </row>
    <row r="812" spans="1:42" x14ac:dyDescent="0.2">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c r="AB812" s="80"/>
      <c r="AC812" s="80"/>
      <c r="AD812" s="80"/>
      <c r="AE812" s="80"/>
      <c r="AF812" s="80"/>
      <c r="AG812" s="80"/>
      <c r="AH812" s="80"/>
      <c r="AI812" s="80"/>
      <c r="AJ812" s="80"/>
      <c r="AK812" s="80"/>
      <c r="AL812" s="80"/>
      <c r="AM812" s="80"/>
      <c r="AN812" s="80"/>
      <c r="AO812" s="80"/>
      <c r="AP812" s="80"/>
    </row>
    <row r="813" spans="1:42" x14ac:dyDescent="0.2">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c r="AB813" s="80"/>
      <c r="AC813" s="80"/>
      <c r="AD813" s="80"/>
      <c r="AE813" s="80"/>
      <c r="AF813" s="80"/>
      <c r="AG813" s="80"/>
      <c r="AH813" s="80"/>
      <c r="AI813" s="80"/>
      <c r="AJ813" s="80"/>
      <c r="AK813" s="80"/>
      <c r="AL813" s="80"/>
      <c r="AM813" s="80"/>
      <c r="AN813" s="80"/>
      <c r="AO813" s="80"/>
      <c r="AP813" s="80"/>
    </row>
    <row r="814" spans="1:42" x14ac:dyDescent="0.2">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c r="AB814" s="80"/>
      <c r="AC814" s="80"/>
      <c r="AD814" s="80"/>
      <c r="AE814" s="80"/>
      <c r="AF814" s="80"/>
      <c r="AG814" s="80"/>
      <c r="AH814" s="80"/>
      <c r="AI814" s="80"/>
      <c r="AJ814" s="80"/>
      <c r="AK814" s="80"/>
      <c r="AL814" s="80"/>
      <c r="AM814" s="80"/>
      <c r="AN814" s="80"/>
      <c r="AO814" s="80"/>
      <c r="AP814" s="80"/>
    </row>
    <row r="815" spans="1:42" x14ac:dyDescent="0.2">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c r="AB815" s="80"/>
      <c r="AC815" s="80"/>
      <c r="AD815" s="80"/>
      <c r="AE815" s="80"/>
      <c r="AF815" s="80"/>
      <c r="AG815" s="80"/>
      <c r="AH815" s="80"/>
      <c r="AI815" s="80"/>
      <c r="AJ815" s="80"/>
      <c r="AK815" s="80"/>
      <c r="AL815" s="80"/>
      <c r="AM815" s="80"/>
      <c r="AN815" s="80"/>
      <c r="AO815" s="80"/>
      <c r="AP815" s="80"/>
    </row>
    <row r="816" spans="1:42" x14ac:dyDescent="0.2">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c r="AB816" s="80"/>
      <c r="AC816" s="80"/>
      <c r="AD816" s="80"/>
      <c r="AE816" s="80"/>
      <c r="AF816" s="80"/>
      <c r="AG816" s="80"/>
      <c r="AH816" s="80"/>
      <c r="AI816" s="80"/>
      <c r="AJ816" s="80"/>
      <c r="AK816" s="80"/>
      <c r="AL816" s="80"/>
      <c r="AM816" s="80"/>
      <c r="AN816" s="80"/>
      <c r="AO816" s="80"/>
      <c r="AP816" s="80"/>
    </row>
    <row r="817" spans="1:42" x14ac:dyDescent="0.2">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c r="AB817" s="80"/>
      <c r="AC817" s="80"/>
      <c r="AD817" s="80"/>
      <c r="AE817" s="80"/>
      <c r="AF817" s="80"/>
      <c r="AG817" s="80"/>
      <c r="AH817" s="80"/>
      <c r="AI817" s="80"/>
      <c r="AJ817" s="80"/>
      <c r="AK817" s="80"/>
      <c r="AL817" s="80"/>
      <c r="AM817" s="80"/>
      <c r="AN817" s="80"/>
      <c r="AO817" s="80"/>
      <c r="AP817" s="80"/>
    </row>
    <row r="818" spans="1:42" x14ac:dyDescent="0.2">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c r="AB818" s="80"/>
      <c r="AC818" s="80"/>
      <c r="AD818" s="80"/>
      <c r="AE818" s="80"/>
      <c r="AF818" s="80"/>
      <c r="AG818" s="80"/>
      <c r="AH818" s="80"/>
      <c r="AI818" s="80"/>
      <c r="AJ818" s="80"/>
      <c r="AK818" s="80"/>
      <c r="AL818" s="80"/>
      <c r="AM818" s="80"/>
      <c r="AN818" s="80"/>
      <c r="AO818" s="80"/>
      <c r="AP818" s="80"/>
    </row>
    <row r="819" spans="1:42" x14ac:dyDescent="0.2">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c r="AB819" s="80"/>
      <c r="AC819" s="80"/>
      <c r="AD819" s="80"/>
      <c r="AE819" s="80"/>
      <c r="AF819" s="80"/>
      <c r="AG819" s="80"/>
      <c r="AH819" s="80"/>
      <c r="AI819" s="80"/>
      <c r="AJ819" s="80"/>
      <c r="AK819" s="80"/>
      <c r="AL819" s="80"/>
      <c r="AM819" s="80"/>
      <c r="AN819" s="80"/>
      <c r="AO819" s="80"/>
      <c r="AP819" s="80"/>
    </row>
    <row r="820" spans="1:42" x14ac:dyDescent="0.2">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c r="AB820" s="80"/>
      <c r="AC820" s="80"/>
      <c r="AD820" s="80"/>
      <c r="AE820" s="80"/>
      <c r="AF820" s="80"/>
      <c r="AG820" s="80"/>
      <c r="AH820" s="80"/>
      <c r="AI820" s="80"/>
      <c r="AJ820" s="80"/>
      <c r="AK820" s="80"/>
      <c r="AL820" s="80"/>
      <c r="AM820" s="80"/>
      <c r="AN820" s="80"/>
      <c r="AO820" s="80"/>
      <c r="AP820" s="80"/>
    </row>
    <row r="821" spans="1:42" x14ac:dyDescent="0.2">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c r="AB821" s="80"/>
      <c r="AC821" s="80"/>
      <c r="AD821" s="80"/>
      <c r="AE821" s="80"/>
      <c r="AF821" s="80"/>
      <c r="AG821" s="80"/>
      <c r="AH821" s="80"/>
      <c r="AI821" s="80"/>
      <c r="AJ821" s="80"/>
      <c r="AK821" s="80"/>
      <c r="AL821" s="80"/>
      <c r="AM821" s="80"/>
      <c r="AN821" s="80"/>
      <c r="AO821" s="80"/>
      <c r="AP821" s="80"/>
    </row>
    <row r="822" spans="1:42" x14ac:dyDescent="0.2">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c r="AB822" s="80"/>
      <c r="AC822" s="80"/>
      <c r="AD822" s="80"/>
      <c r="AE822" s="80"/>
      <c r="AF822" s="80"/>
      <c r="AG822" s="80"/>
      <c r="AH822" s="80"/>
      <c r="AI822" s="80"/>
      <c r="AJ822" s="80"/>
      <c r="AK822" s="80"/>
      <c r="AL822" s="80"/>
      <c r="AM822" s="80"/>
      <c r="AN822" s="80"/>
      <c r="AO822" s="80"/>
      <c r="AP822" s="80"/>
    </row>
    <row r="823" spans="1:42" x14ac:dyDescent="0.2">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c r="AB823" s="80"/>
      <c r="AC823" s="80"/>
      <c r="AD823" s="80"/>
      <c r="AE823" s="80"/>
      <c r="AF823" s="80"/>
      <c r="AG823" s="80"/>
      <c r="AH823" s="80"/>
      <c r="AI823" s="80"/>
      <c r="AJ823" s="80"/>
      <c r="AK823" s="80"/>
      <c r="AL823" s="80"/>
      <c r="AM823" s="80"/>
      <c r="AN823" s="80"/>
      <c r="AO823" s="80"/>
      <c r="AP823" s="80"/>
    </row>
    <row r="824" spans="1:42" x14ac:dyDescent="0.2">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c r="AB824" s="80"/>
      <c r="AC824" s="80"/>
      <c r="AD824" s="80"/>
      <c r="AE824" s="80"/>
      <c r="AF824" s="80"/>
      <c r="AG824" s="80"/>
      <c r="AH824" s="80"/>
      <c r="AI824" s="80"/>
      <c r="AJ824" s="80"/>
      <c r="AK824" s="80"/>
      <c r="AL824" s="80"/>
      <c r="AM824" s="80"/>
      <c r="AN824" s="80"/>
      <c r="AO824" s="80"/>
      <c r="AP824" s="80"/>
    </row>
    <row r="825" spans="1:42" x14ac:dyDescent="0.2">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c r="AB825" s="80"/>
      <c r="AC825" s="80"/>
      <c r="AD825" s="80"/>
      <c r="AE825" s="80"/>
      <c r="AF825" s="80"/>
      <c r="AG825" s="80"/>
      <c r="AH825" s="80"/>
      <c r="AI825" s="80"/>
      <c r="AJ825" s="80"/>
      <c r="AK825" s="80"/>
      <c r="AL825" s="80"/>
      <c r="AM825" s="80"/>
      <c r="AN825" s="80"/>
      <c r="AO825" s="80"/>
      <c r="AP825" s="80"/>
    </row>
    <row r="826" spans="1:42" x14ac:dyDescent="0.2">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c r="AB826" s="80"/>
      <c r="AC826" s="80"/>
      <c r="AD826" s="80"/>
      <c r="AE826" s="80"/>
      <c r="AF826" s="80"/>
      <c r="AG826" s="80"/>
      <c r="AH826" s="80"/>
      <c r="AI826" s="80"/>
      <c r="AJ826" s="80"/>
      <c r="AK826" s="80"/>
      <c r="AL826" s="80"/>
      <c r="AM826" s="80"/>
      <c r="AN826" s="80"/>
      <c r="AO826" s="80"/>
      <c r="AP826" s="80"/>
    </row>
    <row r="827" spans="1:42" x14ac:dyDescent="0.2">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c r="AB827" s="80"/>
      <c r="AC827" s="80"/>
      <c r="AD827" s="80"/>
      <c r="AE827" s="80"/>
      <c r="AF827" s="80"/>
      <c r="AG827" s="80"/>
      <c r="AH827" s="80"/>
      <c r="AI827" s="80"/>
      <c r="AJ827" s="80"/>
      <c r="AK827" s="80"/>
      <c r="AL827" s="80"/>
      <c r="AM827" s="80"/>
      <c r="AN827" s="80"/>
      <c r="AO827" s="80"/>
      <c r="AP827" s="80"/>
    </row>
    <row r="828" spans="1:42" x14ac:dyDescent="0.2">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c r="AB828" s="80"/>
      <c r="AC828" s="80"/>
      <c r="AD828" s="80"/>
      <c r="AE828" s="80"/>
      <c r="AF828" s="80"/>
      <c r="AG828" s="80"/>
      <c r="AH828" s="80"/>
      <c r="AI828" s="80"/>
      <c r="AJ828" s="80"/>
      <c r="AK828" s="80"/>
      <c r="AL828" s="80"/>
      <c r="AM828" s="80"/>
      <c r="AN828" s="80"/>
      <c r="AO828" s="80"/>
      <c r="AP828" s="80"/>
    </row>
    <row r="829" spans="1:42" x14ac:dyDescent="0.2">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c r="AB829" s="80"/>
      <c r="AC829" s="80"/>
      <c r="AD829" s="80"/>
      <c r="AE829" s="80"/>
      <c r="AF829" s="80"/>
      <c r="AG829" s="80"/>
      <c r="AH829" s="80"/>
      <c r="AI829" s="80"/>
      <c r="AJ829" s="80"/>
      <c r="AK829" s="80"/>
      <c r="AL829" s="80"/>
      <c r="AM829" s="80"/>
      <c r="AN829" s="80"/>
      <c r="AO829" s="80"/>
      <c r="AP829" s="80"/>
    </row>
    <row r="830" spans="1:42" x14ac:dyDescent="0.2">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c r="AB830" s="80"/>
      <c r="AC830" s="80"/>
      <c r="AD830" s="80"/>
      <c r="AE830" s="80"/>
      <c r="AF830" s="80"/>
      <c r="AG830" s="80"/>
      <c r="AH830" s="80"/>
      <c r="AI830" s="80"/>
      <c r="AJ830" s="80"/>
      <c r="AK830" s="80"/>
      <c r="AL830" s="80"/>
      <c r="AM830" s="80"/>
      <c r="AN830" s="80"/>
      <c r="AO830" s="80"/>
      <c r="AP830" s="80"/>
    </row>
    <row r="831" spans="1:42" x14ac:dyDescent="0.2">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c r="AB831" s="80"/>
      <c r="AC831" s="80"/>
      <c r="AD831" s="80"/>
      <c r="AE831" s="80"/>
      <c r="AF831" s="80"/>
      <c r="AG831" s="80"/>
      <c r="AH831" s="80"/>
      <c r="AI831" s="80"/>
      <c r="AJ831" s="80"/>
      <c r="AK831" s="80"/>
      <c r="AL831" s="80"/>
      <c r="AM831" s="80"/>
      <c r="AN831" s="80"/>
      <c r="AO831" s="80"/>
      <c r="AP831" s="80"/>
    </row>
    <row r="832" spans="1:42" x14ac:dyDescent="0.2">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c r="AB832" s="80"/>
      <c r="AC832" s="80"/>
      <c r="AD832" s="80"/>
      <c r="AE832" s="80"/>
      <c r="AF832" s="80"/>
      <c r="AG832" s="80"/>
      <c r="AH832" s="80"/>
      <c r="AI832" s="80"/>
      <c r="AJ832" s="80"/>
      <c r="AK832" s="80"/>
      <c r="AL832" s="80"/>
      <c r="AM832" s="80"/>
      <c r="AN832" s="80"/>
      <c r="AO832" s="80"/>
      <c r="AP832" s="80"/>
    </row>
    <row r="833" spans="1:42" x14ac:dyDescent="0.2">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c r="AB833" s="80"/>
      <c r="AC833" s="80"/>
      <c r="AD833" s="80"/>
      <c r="AE833" s="80"/>
      <c r="AF833" s="80"/>
      <c r="AG833" s="80"/>
      <c r="AH833" s="80"/>
      <c r="AI833" s="80"/>
      <c r="AJ833" s="80"/>
      <c r="AK833" s="80"/>
      <c r="AL833" s="80"/>
      <c r="AM833" s="80"/>
      <c r="AN833" s="80"/>
      <c r="AO833" s="80"/>
      <c r="AP833" s="80"/>
    </row>
    <row r="834" spans="1:42" x14ac:dyDescent="0.2">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c r="AB834" s="80"/>
      <c r="AC834" s="80"/>
      <c r="AD834" s="80"/>
      <c r="AE834" s="80"/>
      <c r="AF834" s="80"/>
      <c r="AG834" s="80"/>
      <c r="AH834" s="80"/>
      <c r="AI834" s="80"/>
      <c r="AJ834" s="80"/>
      <c r="AK834" s="80"/>
      <c r="AL834" s="80"/>
      <c r="AM834" s="80"/>
      <c r="AN834" s="80"/>
      <c r="AO834" s="80"/>
      <c r="AP834" s="80"/>
    </row>
    <row r="835" spans="1:42" x14ac:dyDescent="0.2">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c r="AB835" s="80"/>
      <c r="AC835" s="80"/>
      <c r="AD835" s="80"/>
      <c r="AE835" s="80"/>
      <c r="AF835" s="80"/>
      <c r="AG835" s="80"/>
      <c r="AH835" s="80"/>
      <c r="AI835" s="80"/>
      <c r="AJ835" s="80"/>
      <c r="AK835" s="80"/>
      <c r="AL835" s="80"/>
      <c r="AM835" s="80"/>
      <c r="AN835" s="80"/>
      <c r="AO835" s="80"/>
      <c r="AP835" s="80"/>
    </row>
    <row r="836" spans="1:42" x14ac:dyDescent="0.2">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c r="AB836" s="80"/>
      <c r="AC836" s="80"/>
      <c r="AD836" s="80"/>
      <c r="AE836" s="80"/>
      <c r="AF836" s="80"/>
      <c r="AG836" s="80"/>
      <c r="AH836" s="80"/>
      <c r="AI836" s="80"/>
      <c r="AJ836" s="80"/>
      <c r="AK836" s="80"/>
      <c r="AL836" s="80"/>
      <c r="AM836" s="80"/>
      <c r="AN836" s="80"/>
      <c r="AO836" s="80"/>
      <c r="AP836" s="80"/>
    </row>
    <row r="837" spans="1:42" x14ac:dyDescent="0.2">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c r="AB837" s="80"/>
      <c r="AC837" s="80"/>
      <c r="AD837" s="80"/>
      <c r="AE837" s="80"/>
      <c r="AF837" s="80"/>
      <c r="AG837" s="80"/>
      <c r="AH837" s="80"/>
      <c r="AI837" s="80"/>
      <c r="AJ837" s="80"/>
      <c r="AK837" s="80"/>
      <c r="AL837" s="80"/>
      <c r="AM837" s="80"/>
      <c r="AN837" s="80"/>
      <c r="AO837" s="80"/>
      <c r="AP837" s="80"/>
    </row>
    <row r="838" spans="1:42" x14ac:dyDescent="0.2">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c r="AB838" s="80"/>
      <c r="AC838" s="80"/>
      <c r="AD838" s="80"/>
      <c r="AE838" s="80"/>
      <c r="AF838" s="80"/>
      <c r="AG838" s="80"/>
      <c r="AH838" s="80"/>
      <c r="AI838" s="80"/>
      <c r="AJ838" s="80"/>
      <c r="AK838" s="80"/>
      <c r="AL838" s="80"/>
      <c r="AM838" s="80"/>
      <c r="AN838" s="80"/>
      <c r="AO838" s="80"/>
      <c r="AP838" s="80"/>
    </row>
    <row r="839" spans="1:42" x14ac:dyDescent="0.2">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c r="AB839" s="80"/>
      <c r="AC839" s="80"/>
      <c r="AD839" s="80"/>
      <c r="AE839" s="80"/>
      <c r="AF839" s="80"/>
      <c r="AG839" s="80"/>
      <c r="AH839" s="80"/>
      <c r="AI839" s="80"/>
      <c r="AJ839" s="80"/>
      <c r="AK839" s="80"/>
      <c r="AL839" s="80"/>
      <c r="AM839" s="80"/>
      <c r="AN839" s="80"/>
      <c r="AO839" s="80"/>
      <c r="AP839" s="80"/>
    </row>
    <row r="840" spans="1:42" x14ac:dyDescent="0.2">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c r="AB840" s="80"/>
      <c r="AC840" s="80"/>
      <c r="AD840" s="80"/>
      <c r="AE840" s="80"/>
      <c r="AF840" s="80"/>
      <c r="AG840" s="80"/>
      <c r="AH840" s="80"/>
      <c r="AI840" s="80"/>
      <c r="AJ840" s="80"/>
      <c r="AK840" s="80"/>
      <c r="AL840" s="80"/>
      <c r="AM840" s="80"/>
      <c r="AN840" s="80"/>
      <c r="AO840" s="80"/>
      <c r="AP840" s="80"/>
    </row>
    <row r="841" spans="1:42" x14ac:dyDescent="0.2">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c r="AB841" s="80"/>
      <c r="AC841" s="80"/>
      <c r="AD841" s="80"/>
      <c r="AE841" s="80"/>
      <c r="AF841" s="80"/>
      <c r="AG841" s="80"/>
      <c r="AH841" s="80"/>
      <c r="AI841" s="80"/>
      <c r="AJ841" s="80"/>
      <c r="AK841" s="80"/>
      <c r="AL841" s="80"/>
      <c r="AM841" s="80"/>
      <c r="AN841" s="80"/>
      <c r="AO841" s="80"/>
      <c r="AP841" s="80"/>
    </row>
    <row r="842" spans="1:42" x14ac:dyDescent="0.2">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c r="AB842" s="80"/>
      <c r="AC842" s="80"/>
      <c r="AD842" s="80"/>
      <c r="AE842" s="80"/>
      <c r="AF842" s="80"/>
      <c r="AG842" s="80"/>
      <c r="AH842" s="80"/>
      <c r="AI842" s="80"/>
      <c r="AJ842" s="80"/>
      <c r="AK842" s="80"/>
      <c r="AL842" s="80"/>
      <c r="AM842" s="80"/>
      <c r="AN842" s="80"/>
      <c r="AO842" s="80"/>
      <c r="AP842" s="80"/>
    </row>
    <row r="843" spans="1:42" x14ac:dyDescent="0.2">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c r="AB843" s="80"/>
      <c r="AC843" s="80"/>
      <c r="AD843" s="80"/>
      <c r="AE843" s="80"/>
      <c r="AF843" s="80"/>
      <c r="AG843" s="80"/>
      <c r="AH843" s="80"/>
      <c r="AI843" s="80"/>
      <c r="AJ843" s="80"/>
      <c r="AK843" s="80"/>
      <c r="AL843" s="80"/>
      <c r="AM843" s="80"/>
      <c r="AN843" s="80"/>
      <c r="AO843" s="80"/>
      <c r="AP843" s="80"/>
    </row>
    <row r="844" spans="1:42" x14ac:dyDescent="0.2">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c r="AB844" s="80"/>
      <c r="AC844" s="80"/>
      <c r="AD844" s="80"/>
      <c r="AE844" s="80"/>
      <c r="AF844" s="80"/>
      <c r="AG844" s="80"/>
      <c r="AH844" s="80"/>
      <c r="AI844" s="80"/>
      <c r="AJ844" s="80"/>
      <c r="AK844" s="80"/>
      <c r="AL844" s="80"/>
      <c r="AM844" s="80"/>
      <c r="AN844" s="80"/>
      <c r="AO844" s="80"/>
      <c r="AP844" s="80"/>
    </row>
    <row r="845" spans="1:42" x14ac:dyDescent="0.2">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c r="AB845" s="80"/>
      <c r="AC845" s="80"/>
      <c r="AD845" s="80"/>
      <c r="AE845" s="80"/>
      <c r="AF845" s="80"/>
      <c r="AG845" s="80"/>
      <c r="AH845" s="80"/>
      <c r="AI845" s="80"/>
      <c r="AJ845" s="80"/>
      <c r="AK845" s="80"/>
      <c r="AL845" s="80"/>
      <c r="AM845" s="80"/>
      <c r="AN845" s="80"/>
      <c r="AO845" s="80"/>
      <c r="AP845" s="80"/>
    </row>
    <row r="846" spans="1:42" x14ac:dyDescent="0.2">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c r="AB846" s="80"/>
      <c r="AC846" s="80"/>
      <c r="AD846" s="80"/>
      <c r="AE846" s="80"/>
      <c r="AF846" s="80"/>
      <c r="AG846" s="80"/>
      <c r="AH846" s="80"/>
      <c r="AI846" s="80"/>
      <c r="AJ846" s="80"/>
      <c r="AK846" s="80"/>
      <c r="AL846" s="80"/>
      <c r="AM846" s="80"/>
      <c r="AN846" s="80"/>
      <c r="AO846" s="80"/>
      <c r="AP846" s="80"/>
    </row>
    <row r="847" spans="1:42" x14ac:dyDescent="0.2">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c r="AB847" s="80"/>
      <c r="AC847" s="80"/>
      <c r="AD847" s="80"/>
      <c r="AE847" s="80"/>
      <c r="AF847" s="80"/>
      <c r="AG847" s="80"/>
      <c r="AH847" s="80"/>
      <c r="AI847" s="80"/>
      <c r="AJ847" s="80"/>
      <c r="AK847" s="80"/>
      <c r="AL847" s="80"/>
      <c r="AM847" s="80"/>
      <c r="AN847" s="80"/>
      <c r="AO847" s="80"/>
      <c r="AP847" s="80"/>
    </row>
    <row r="848" spans="1:42" x14ac:dyDescent="0.2">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c r="AB848" s="80"/>
      <c r="AC848" s="80"/>
      <c r="AD848" s="80"/>
      <c r="AE848" s="80"/>
      <c r="AF848" s="80"/>
      <c r="AG848" s="80"/>
      <c r="AH848" s="80"/>
      <c r="AI848" s="80"/>
      <c r="AJ848" s="80"/>
      <c r="AK848" s="80"/>
      <c r="AL848" s="80"/>
      <c r="AM848" s="80"/>
      <c r="AN848" s="80"/>
      <c r="AO848" s="80"/>
      <c r="AP848" s="80"/>
    </row>
    <row r="849" spans="1:42" x14ac:dyDescent="0.2">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c r="AB849" s="80"/>
      <c r="AC849" s="80"/>
      <c r="AD849" s="80"/>
      <c r="AE849" s="80"/>
      <c r="AF849" s="80"/>
      <c r="AG849" s="80"/>
      <c r="AH849" s="80"/>
      <c r="AI849" s="80"/>
      <c r="AJ849" s="80"/>
      <c r="AK849" s="80"/>
      <c r="AL849" s="80"/>
      <c r="AM849" s="80"/>
      <c r="AN849" s="80"/>
      <c r="AO849" s="80"/>
      <c r="AP849" s="80"/>
    </row>
    <row r="850" spans="1:42" x14ac:dyDescent="0.2">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c r="AB850" s="80"/>
      <c r="AC850" s="80"/>
      <c r="AD850" s="80"/>
      <c r="AE850" s="80"/>
      <c r="AF850" s="80"/>
      <c r="AG850" s="80"/>
      <c r="AH850" s="80"/>
      <c r="AI850" s="80"/>
      <c r="AJ850" s="80"/>
      <c r="AK850" s="80"/>
      <c r="AL850" s="80"/>
      <c r="AM850" s="80"/>
      <c r="AN850" s="80"/>
      <c r="AO850" s="80"/>
      <c r="AP850" s="80"/>
    </row>
    <row r="851" spans="1:42" x14ac:dyDescent="0.2">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c r="AB851" s="80"/>
      <c r="AC851" s="80"/>
      <c r="AD851" s="80"/>
      <c r="AE851" s="80"/>
      <c r="AF851" s="80"/>
      <c r="AG851" s="80"/>
      <c r="AH851" s="80"/>
      <c r="AI851" s="80"/>
      <c r="AJ851" s="80"/>
      <c r="AK851" s="80"/>
      <c r="AL851" s="80"/>
      <c r="AM851" s="80"/>
      <c r="AN851" s="80"/>
      <c r="AO851" s="80"/>
      <c r="AP851" s="80"/>
    </row>
    <row r="852" spans="1:42" x14ac:dyDescent="0.2">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c r="AB852" s="80"/>
      <c r="AC852" s="80"/>
      <c r="AD852" s="80"/>
      <c r="AE852" s="80"/>
      <c r="AF852" s="80"/>
      <c r="AG852" s="80"/>
      <c r="AH852" s="80"/>
      <c r="AI852" s="80"/>
      <c r="AJ852" s="80"/>
      <c r="AK852" s="80"/>
      <c r="AL852" s="80"/>
      <c r="AM852" s="80"/>
      <c r="AN852" s="80"/>
      <c r="AO852" s="80"/>
      <c r="AP852" s="80"/>
    </row>
    <row r="853" spans="1:42" x14ac:dyDescent="0.2">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c r="AB853" s="80"/>
      <c r="AC853" s="80"/>
      <c r="AD853" s="80"/>
      <c r="AE853" s="80"/>
      <c r="AF853" s="80"/>
      <c r="AG853" s="80"/>
      <c r="AH853" s="80"/>
      <c r="AI853" s="80"/>
      <c r="AJ853" s="80"/>
      <c r="AK853" s="80"/>
      <c r="AL853" s="80"/>
      <c r="AM853" s="80"/>
      <c r="AN853" s="80"/>
      <c r="AO853" s="80"/>
      <c r="AP853" s="80"/>
    </row>
    <row r="854" spans="1:42" x14ac:dyDescent="0.2">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c r="AB854" s="80"/>
      <c r="AC854" s="80"/>
      <c r="AD854" s="80"/>
      <c r="AE854" s="80"/>
      <c r="AF854" s="80"/>
      <c r="AG854" s="80"/>
      <c r="AH854" s="80"/>
      <c r="AI854" s="80"/>
      <c r="AJ854" s="80"/>
      <c r="AK854" s="80"/>
      <c r="AL854" s="80"/>
      <c r="AM854" s="80"/>
      <c r="AN854" s="80"/>
      <c r="AO854" s="80"/>
      <c r="AP854" s="80"/>
    </row>
    <row r="855" spans="1:42" x14ac:dyDescent="0.2">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c r="AB855" s="80"/>
      <c r="AC855" s="80"/>
      <c r="AD855" s="80"/>
      <c r="AE855" s="80"/>
      <c r="AF855" s="80"/>
      <c r="AG855" s="80"/>
      <c r="AH855" s="80"/>
      <c r="AI855" s="80"/>
      <c r="AJ855" s="80"/>
      <c r="AK855" s="80"/>
      <c r="AL855" s="80"/>
      <c r="AM855" s="80"/>
      <c r="AN855" s="80"/>
      <c r="AO855" s="80"/>
      <c r="AP855" s="80"/>
    </row>
    <row r="856" spans="1:42" x14ac:dyDescent="0.2">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c r="AB856" s="80"/>
      <c r="AC856" s="80"/>
      <c r="AD856" s="80"/>
      <c r="AE856" s="80"/>
      <c r="AF856" s="80"/>
      <c r="AG856" s="80"/>
      <c r="AH856" s="80"/>
      <c r="AI856" s="80"/>
      <c r="AJ856" s="80"/>
      <c r="AK856" s="80"/>
      <c r="AL856" s="80"/>
      <c r="AM856" s="80"/>
      <c r="AN856" s="80"/>
      <c r="AO856" s="80"/>
      <c r="AP856" s="80"/>
    </row>
    <row r="857" spans="1:42" x14ac:dyDescent="0.2">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c r="AB857" s="80"/>
      <c r="AC857" s="80"/>
      <c r="AD857" s="80"/>
      <c r="AE857" s="80"/>
      <c r="AF857" s="80"/>
      <c r="AG857" s="80"/>
      <c r="AH857" s="80"/>
      <c r="AI857" s="80"/>
      <c r="AJ857" s="80"/>
      <c r="AK857" s="80"/>
      <c r="AL857" s="80"/>
      <c r="AM857" s="80"/>
      <c r="AN857" s="80"/>
      <c r="AO857" s="80"/>
      <c r="AP857" s="80"/>
    </row>
    <row r="858" spans="1:42" x14ac:dyDescent="0.2">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c r="AB858" s="80"/>
      <c r="AC858" s="80"/>
      <c r="AD858" s="80"/>
      <c r="AE858" s="80"/>
      <c r="AF858" s="80"/>
      <c r="AG858" s="80"/>
      <c r="AH858" s="80"/>
      <c r="AI858" s="80"/>
      <c r="AJ858" s="80"/>
      <c r="AK858" s="80"/>
      <c r="AL858" s="80"/>
      <c r="AM858" s="80"/>
      <c r="AN858" s="80"/>
      <c r="AO858" s="80"/>
      <c r="AP858" s="80"/>
    </row>
    <row r="859" spans="1:42" x14ac:dyDescent="0.2">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c r="AB859" s="80"/>
      <c r="AC859" s="80"/>
      <c r="AD859" s="80"/>
      <c r="AE859" s="80"/>
      <c r="AF859" s="80"/>
      <c r="AG859" s="80"/>
      <c r="AH859" s="80"/>
      <c r="AI859" s="80"/>
      <c r="AJ859" s="80"/>
      <c r="AK859" s="80"/>
      <c r="AL859" s="80"/>
      <c r="AM859" s="80"/>
      <c r="AN859" s="80"/>
      <c r="AO859" s="80"/>
      <c r="AP859" s="80"/>
    </row>
    <row r="860" spans="1:42" x14ac:dyDescent="0.2">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c r="AB860" s="80"/>
      <c r="AC860" s="80"/>
      <c r="AD860" s="80"/>
      <c r="AE860" s="80"/>
      <c r="AF860" s="80"/>
      <c r="AG860" s="80"/>
      <c r="AH860" s="80"/>
      <c r="AI860" s="80"/>
      <c r="AJ860" s="80"/>
      <c r="AK860" s="80"/>
      <c r="AL860" s="80"/>
      <c r="AM860" s="80"/>
      <c r="AN860" s="80"/>
      <c r="AO860" s="80"/>
      <c r="AP860" s="80"/>
    </row>
    <row r="861" spans="1:42" x14ac:dyDescent="0.2">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c r="AB861" s="80"/>
      <c r="AC861" s="80"/>
      <c r="AD861" s="80"/>
      <c r="AE861" s="80"/>
      <c r="AF861" s="80"/>
      <c r="AG861" s="80"/>
      <c r="AH861" s="80"/>
      <c r="AI861" s="80"/>
      <c r="AJ861" s="80"/>
      <c r="AK861" s="80"/>
      <c r="AL861" s="80"/>
      <c r="AM861" s="80"/>
      <c r="AN861" s="80"/>
      <c r="AO861" s="80"/>
      <c r="AP861" s="80"/>
    </row>
    <row r="862" spans="1:42" x14ac:dyDescent="0.2">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c r="AB862" s="80"/>
      <c r="AC862" s="80"/>
      <c r="AD862" s="80"/>
      <c r="AE862" s="80"/>
      <c r="AF862" s="80"/>
      <c r="AG862" s="80"/>
      <c r="AH862" s="80"/>
      <c r="AI862" s="80"/>
      <c r="AJ862" s="80"/>
      <c r="AK862" s="80"/>
      <c r="AL862" s="80"/>
      <c r="AM862" s="80"/>
      <c r="AN862" s="80"/>
      <c r="AO862" s="80"/>
      <c r="AP862" s="80"/>
    </row>
    <row r="863" spans="1:42" x14ac:dyDescent="0.2">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c r="AB863" s="80"/>
      <c r="AC863" s="80"/>
      <c r="AD863" s="80"/>
      <c r="AE863" s="80"/>
      <c r="AF863" s="80"/>
      <c r="AG863" s="80"/>
      <c r="AH863" s="80"/>
      <c r="AI863" s="80"/>
      <c r="AJ863" s="80"/>
      <c r="AK863" s="80"/>
      <c r="AL863" s="80"/>
      <c r="AM863" s="80"/>
      <c r="AN863" s="80"/>
      <c r="AO863" s="80"/>
      <c r="AP863" s="80"/>
    </row>
    <row r="864" spans="1:42" x14ac:dyDescent="0.2">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c r="AB864" s="80"/>
      <c r="AC864" s="80"/>
      <c r="AD864" s="80"/>
      <c r="AE864" s="80"/>
      <c r="AF864" s="80"/>
      <c r="AG864" s="80"/>
      <c r="AH864" s="80"/>
      <c r="AI864" s="80"/>
      <c r="AJ864" s="80"/>
      <c r="AK864" s="80"/>
      <c r="AL864" s="80"/>
      <c r="AM864" s="80"/>
      <c r="AN864" s="80"/>
      <c r="AO864" s="80"/>
      <c r="AP864" s="80"/>
    </row>
    <row r="865" spans="1:42" x14ac:dyDescent="0.2">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c r="AB865" s="80"/>
      <c r="AC865" s="80"/>
      <c r="AD865" s="80"/>
      <c r="AE865" s="80"/>
      <c r="AF865" s="80"/>
      <c r="AG865" s="80"/>
      <c r="AH865" s="80"/>
      <c r="AI865" s="80"/>
      <c r="AJ865" s="80"/>
      <c r="AK865" s="80"/>
      <c r="AL865" s="80"/>
      <c r="AM865" s="80"/>
      <c r="AN865" s="80"/>
      <c r="AO865" s="80"/>
      <c r="AP865" s="80"/>
    </row>
    <row r="866" spans="1:42" x14ac:dyDescent="0.2">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c r="AB866" s="80"/>
      <c r="AC866" s="80"/>
      <c r="AD866" s="80"/>
      <c r="AE866" s="80"/>
      <c r="AF866" s="80"/>
      <c r="AG866" s="80"/>
      <c r="AH866" s="80"/>
      <c r="AI866" s="80"/>
      <c r="AJ866" s="80"/>
      <c r="AK866" s="80"/>
      <c r="AL866" s="80"/>
      <c r="AM866" s="80"/>
      <c r="AN866" s="80"/>
      <c r="AO866" s="80"/>
      <c r="AP866" s="80"/>
    </row>
    <row r="867" spans="1:42" x14ac:dyDescent="0.2">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c r="AB867" s="80"/>
      <c r="AC867" s="80"/>
      <c r="AD867" s="80"/>
      <c r="AE867" s="80"/>
      <c r="AF867" s="80"/>
      <c r="AG867" s="80"/>
      <c r="AH867" s="80"/>
      <c r="AI867" s="80"/>
      <c r="AJ867" s="80"/>
      <c r="AK867" s="80"/>
      <c r="AL867" s="80"/>
      <c r="AM867" s="80"/>
      <c r="AN867" s="80"/>
      <c r="AO867" s="80"/>
      <c r="AP867" s="80"/>
    </row>
    <row r="868" spans="1:42" x14ac:dyDescent="0.2">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c r="AB868" s="80"/>
      <c r="AC868" s="80"/>
      <c r="AD868" s="80"/>
      <c r="AE868" s="80"/>
      <c r="AF868" s="80"/>
      <c r="AG868" s="80"/>
      <c r="AH868" s="80"/>
      <c r="AI868" s="80"/>
      <c r="AJ868" s="80"/>
      <c r="AK868" s="80"/>
      <c r="AL868" s="80"/>
      <c r="AM868" s="80"/>
      <c r="AN868" s="80"/>
      <c r="AO868" s="80"/>
      <c r="AP868" s="80"/>
    </row>
    <row r="869" spans="1:42" x14ac:dyDescent="0.2">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c r="AB869" s="80"/>
      <c r="AC869" s="80"/>
      <c r="AD869" s="80"/>
      <c r="AE869" s="80"/>
      <c r="AF869" s="80"/>
      <c r="AG869" s="80"/>
      <c r="AH869" s="80"/>
      <c r="AI869" s="80"/>
      <c r="AJ869" s="80"/>
      <c r="AK869" s="80"/>
      <c r="AL869" s="80"/>
      <c r="AM869" s="80"/>
      <c r="AN869" s="80"/>
      <c r="AO869" s="80"/>
      <c r="AP869" s="80"/>
    </row>
    <row r="870" spans="1:42" x14ac:dyDescent="0.2">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c r="AB870" s="80"/>
      <c r="AC870" s="80"/>
      <c r="AD870" s="80"/>
      <c r="AE870" s="80"/>
      <c r="AF870" s="80"/>
      <c r="AG870" s="80"/>
      <c r="AH870" s="80"/>
      <c r="AI870" s="80"/>
      <c r="AJ870" s="80"/>
      <c r="AK870" s="80"/>
      <c r="AL870" s="80"/>
      <c r="AM870" s="80"/>
      <c r="AN870" s="80"/>
      <c r="AO870" s="80"/>
      <c r="AP870" s="80"/>
    </row>
    <row r="871" spans="1:42" x14ac:dyDescent="0.2">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c r="AB871" s="80"/>
      <c r="AC871" s="80"/>
      <c r="AD871" s="80"/>
      <c r="AE871" s="80"/>
      <c r="AF871" s="80"/>
      <c r="AG871" s="80"/>
      <c r="AH871" s="80"/>
      <c r="AI871" s="80"/>
      <c r="AJ871" s="80"/>
      <c r="AK871" s="80"/>
      <c r="AL871" s="80"/>
      <c r="AM871" s="80"/>
      <c r="AN871" s="80"/>
      <c r="AO871" s="80"/>
      <c r="AP871" s="80"/>
    </row>
    <row r="872" spans="1:42" x14ac:dyDescent="0.2">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c r="AB872" s="80"/>
      <c r="AC872" s="80"/>
      <c r="AD872" s="80"/>
      <c r="AE872" s="80"/>
      <c r="AF872" s="80"/>
      <c r="AG872" s="80"/>
      <c r="AH872" s="80"/>
      <c r="AI872" s="80"/>
      <c r="AJ872" s="80"/>
      <c r="AK872" s="80"/>
      <c r="AL872" s="80"/>
      <c r="AM872" s="80"/>
      <c r="AN872" s="80"/>
      <c r="AO872" s="80"/>
      <c r="AP872" s="80"/>
    </row>
    <row r="873" spans="1:42" x14ac:dyDescent="0.2">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c r="AB873" s="80"/>
      <c r="AC873" s="80"/>
      <c r="AD873" s="80"/>
      <c r="AE873" s="80"/>
      <c r="AF873" s="80"/>
      <c r="AG873" s="80"/>
      <c r="AH873" s="80"/>
      <c r="AI873" s="80"/>
      <c r="AJ873" s="80"/>
      <c r="AK873" s="80"/>
      <c r="AL873" s="80"/>
      <c r="AM873" s="80"/>
      <c r="AN873" s="80"/>
      <c r="AO873" s="80"/>
      <c r="AP873" s="80"/>
    </row>
    <row r="874" spans="1:42" x14ac:dyDescent="0.2">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c r="AB874" s="80"/>
      <c r="AC874" s="80"/>
      <c r="AD874" s="80"/>
      <c r="AE874" s="80"/>
      <c r="AF874" s="80"/>
      <c r="AG874" s="80"/>
      <c r="AH874" s="80"/>
      <c r="AI874" s="80"/>
      <c r="AJ874" s="80"/>
      <c r="AK874" s="80"/>
      <c r="AL874" s="80"/>
      <c r="AM874" s="80"/>
      <c r="AN874" s="80"/>
      <c r="AO874" s="80"/>
      <c r="AP874" s="80"/>
    </row>
    <row r="875" spans="1:42" x14ac:dyDescent="0.2">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c r="AB875" s="80"/>
      <c r="AC875" s="80"/>
      <c r="AD875" s="80"/>
      <c r="AE875" s="80"/>
      <c r="AF875" s="80"/>
      <c r="AG875" s="80"/>
      <c r="AH875" s="80"/>
      <c r="AI875" s="80"/>
      <c r="AJ875" s="80"/>
      <c r="AK875" s="80"/>
      <c r="AL875" s="80"/>
      <c r="AM875" s="80"/>
      <c r="AN875" s="80"/>
      <c r="AO875" s="80"/>
      <c r="AP875" s="80"/>
    </row>
    <row r="876" spans="1:42" x14ac:dyDescent="0.2">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c r="AB876" s="80"/>
      <c r="AC876" s="80"/>
      <c r="AD876" s="80"/>
      <c r="AE876" s="80"/>
      <c r="AF876" s="80"/>
      <c r="AG876" s="80"/>
      <c r="AH876" s="80"/>
      <c r="AI876" s="80"/>
      <c r="AJ876" s="80"/>
      <c r="AK876" s="80"/>
      <c r="AL876" s="80"/>
      <c r="AM876" s="80"/>
      <c r="AN876" s="80"/>
      <c r="AO876" s="80"/>
      <c r="AP876" s="80"/>
    </row>
    <row r="877" spans="1:42" x14ac:dyDescent="0.2">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c r="AB877" s="80"/>
      <c r="AC877" s="80"/>
      <c r="AD877" s="80"/>
      <c r="AE877" s="80"/>
      <c r="AF877" s="80"/>
      <c r="AG877" s="80"/>
      <c r="AH877" s="80"/>
      <c r="AI877" s="80"/>
      <c r="AJ877" s="80"/>
      <c r="AK877" s="80"/>
      <c r="AL877" s="80"/>
      <c r="AM877" s="80"/>
      <c r="AN877" s="80"/>
      <c r="AO877" s="80"/>
      <c r="AP877" s="80"/>
    </row>
    <row r="878" spans="1:42" x14ac:dyDescent="0.2">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c r="AB878" s="80"/>
      <c r="AC878" s="80"/>
      <c r="AD878" s="80"/>
      <c r="AE878" s="80"/>
      <c r="AF878" s="80"/>
      <c r="AG878" s="80"/>
      <c r="AH878" s="80"/>
      <c r="AI878" s="80"/>
      <c r="AJ878" s="80"/>
      <c r="AK878" s="80"/>
      <c r="AL878" s="80"/>
      <c r="AM878" s="80"/>
      <c r="AN878" s="80"/>
      <c r="AO878" s="80"/>
      <c r="AP878" s="80"/>
    </row>
    <row r="879" spans="1:42" x14ac:dyDescent="0.2">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c r="AB879" s="80"/>
      <c r="AC879" s="80"/>
      <c r="AD879" s="80"/>
      <c r="AE879" s="80"/>
      <c r="AF879" s="80"/>
      <c r="AG879" s="80"/>
      <c r="AH879" s="80"/>
      <c r="AI879" s="80"/>
      <c r="AJ879" s="80"/>
      <c r="AK879" s="80"/>
      <c r="AL879" s="80"/>
      <c r="AM879" s="80"/>
      <c r="AN879" s="80"/>
      <c r="AO879" s="80"/>
      <c r="AP879" s="80"/>
    </row>
    <row r="880" spans="1:42" x14ac:dyDescent="0.2">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c r="AB880" s="80"/>
      <c r="AC880" s="80"/>
      <c r="AD880" s="80"/>
      <c r="AE880" s="80"/>
      <c r="AF880" s="80"/>
      <c r="AG880" s="80"/>
      <c r="AH880" s="80"/>
      <c r="AI880" s="80"/>
      <c r="AJ880" s="80"/>
      <c r="AK880" s="80"/>
      <c r="AL880" s="80"/>
      <c r="AM880" s="80"/>
      <c r="AN880" s="80"/>
      <c r="AO880" s="80"/>
      <c r="AP880" s="80"/>
    </row>
    <row r="881" spans="1:42" x14ac:dyDescent="0.2">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c r="AB881" s="80"/>
      <c r="AC881" s="80"/>
      <c r="AD881" s="80"/>
      <c r="AE881" s="80"/>
      <c r="AF881" s="80"/>
      <c r="AG881" s="80"/>
      <c r="AH881" s="80"/>
      <c r="AI881" s="80"/>
      <c r="AJ881" s="80"/>
      <c r="AK881" s="80"/>
      <c r="AL881" s="80"/>
      <c r="AM881" s="80"/>
      <c r="AN881" s="80"/>
      <c r="AO881" s="80"/>
      <c r="AP881" s="80"/>
    </row>
    <row r="882" spans="1:42" x14ac:dyDescent="0.2">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c r="AB882" s="80"/>
      <c r="AC882" s="80"/>
      <c r="AD882" s="80"/>
      <c r="AE882" s="80"/>
      <c r="AF882" s="80"/>
      <c r="AG882" s="80"/>
      <c r="AH882" s="80"/>
      <c r="AI882" s="80"/>
      <c r="AJ882" s="80"/>
      <c r="AK882" s="80"/>
      <c r="AL882" s="80"/>
      <c r="AM882" s="80"/>
      <c r="AN882" s="80"/>
      <c r="AO882" s="80"/>
      <c r="AP882" s="80"/>
    </row>
    <row r="883" spans="1:42" x14ac:dyDescent="0.2">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c r="AB883" s="80"/>
      <c r="AC883" s="80"/>
      <c r="AD883" s="80"/>
      <c r="AE883" s="80"/>
      <c r="AF883" s="80"/>
      <c r="AG883" s="80"/>
      <c r="AH883" s="80"/>
      <c r="AI883" s="80"/>
      <c r="AJ883" s="80"/>
      <c r="AK883" s="80"/>
      <c r="AL883" s="80"/>
      <c r="AM883" s="80"/>
      <c r="AN883" s="80"/>
      <c r="AO883" s="80"/>
      <c r="AP883" s="80"/>
    </row>
    <row r="884" spans="1:42" x14ac:dyDescent="0.2">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c r="AB884" s="80"/>
      <c r="AC884" s="80"/>
      <c r="AD884" s="80"/>
      <c r="AE884" s="80"/>
      <c r="AF884" s="80"/>
      <c r="AG884" s="80"/>
      <c r="AH884" s="80"/>
      <c r="AI884" s="80"/>
      <c r="AJ884" s="80"/>
      <c r="AK884" s="80"/>
      <c r="AL884" s="80"/>
      <c r="AM884" s="80"/>
      <c r="AN884" s="80"/>
      <c r="AO884" s="80"/>
      <c r="AP884" s="80"/>
    </row>
    <row r="885" spans="1:42" x14ac:dyDescent="0.2">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c r="AB885" s="80"/>
      <c r="AC885" s="80"/>
      <c r="AD885" s="80"/>
      <c r="AE885" s="80"/>
      <c r="AF885" s="80"/>
      <c r="AG885" s="80"/>
      <c r="AH885" s="80"/>
      <c r="AI885" s="80"/>
      <c r="AJ885" s="80"/>
      <c r="AK885" s="80"/>
      <c r="AL885" s="80"/>
      <c r="AM885" s="80"/>
      <c r="AN885" s="80"/>
      <c r="AO885" s="80"/>
      <c r="AP885" s="80"/>
    </row>
    <row r="886" spans="1:42" x14ac:dyDescent="0.2">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0"/>
      <c r="AD886" s="80"/>
      <c r="AE886" s="80"/>
      <c r="AF886" s="80"/>
      <c r="AG886" s="80"/>
      <c r="AH886" s="80"/>
      <c r="AI886" s="80"/>
      <c r="AJ886" s="80"/>
      <c r="AK886" s="80"/>
      <c r="AL886" s="80"/>
      <c r="AM886" s="80"/>
      <c r="AN886" s="80"/>
      <c r="AO886" s="80"/>
      <c r="AP886" s="80"/>
    </row>
    <row r="887" spans="1:42" x14ac:dyDescent="0.2">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80"/>
      <c r="AE887" s="80"/>
      <c r="AF887" s="80"/>
      <c r="AG887" s="80"/>
      <c r="AH887" s="80"/>
      <c r="AI887" s="80"/>
      <c r="AJ887" s="80"/>
      <c r="AK887" s="80"/>
      <c r="AL887" s="80"/>
      <c r="AM887" s="80"/>
      <c r="AN887" s="80"/>
      <c r="AO887" s="80"/>
      <c r="AP887" s="80"/>
    </row>
    <row r="888" spans="1:42" x14ac:dyDescent="0.2">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c r="AB888" s="80"/>
      <c r="AC888" s="80"/>
      <c r="AD888" s="80"/>
      <c r="AE888" s="80"/>
      <c r="AF888" s="80"/>
      <c r="AG888" s="80"/>
      <c r="AH888" s="80"/>
      <c r="AI888" s="80"/>
      <c r="AJ888" s="80"/>
      <c r="AK888" s="80"/>
      <c r="AL888" s="80"/>
      <c r="AM888" s="80"/>
      <c r="AN888" s="80"/>
      <c r="AO888" s="80"/>
      <c r="AP888" s="80"/>
    </row>
    <row r="889" spans="1:42" x14ac:dyDescent="0.2">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c r="AB889" s="80"/>
      <c r="AC889" s="80"/>
      <c r="AD889" s="80"/>
      <c r="AE889" s="80"/>
      <c r="AF889" s="80"/>
      <c r="AG889" s="80"/>
      <c r="AH889" s="80"/>
      <c r="AI889" s="80"/>
      <c r="AJ889" s="80"/>
      <c r="AK889" s="80"/>
      <c r="AL889" s="80"/>
      <c r="AM889" s="80"/>
      <c r="AN889" s="80"/>
      <c r="AO889" s="80"/>
      <c r="AP889" s="80"/>
    </row>
    <row r="890" spans="1:42" x14ac:dyDescent="0.2">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c r="AB890" s="80"/>
      <c r="AC890" s="80"/>
      <c r="AD890" s="80"/>
      <c r="AE890" s="80"/>
      <c r="AF890" s="80"/>
      <c r="AG890" s="80"/>
      <c r="AH890" s="80"/>
      <c r="AI890" s="80"/>
      <c r="AJ890" s="80"/>
      <c r="AK890" s="80"/>
      <c r="AL890" s="80"/>
      <c r="AM890" s="80"/>
      <c r="AN890" s="80"/>
      <c r="AO890" s="80"/>
      <c r="AP890" s="80"/>
    </row>
    <row r="891" spans="1:42" x14ac:dyDescent="0.2">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c r="AB891" s="80"/>
      <c r="AC891" s="80"/>
      <c r="AD891" s="80"/>
      <c r="AE891" s="80"/>
      <c r="AF891" s="80"/>
      <c r="AG891" s="80"/>
      <c r="AH891" s="80"/>
      <c r="AI891" s="80"/>
      <c r="AJ891" s="80"/>
      <c r="AK891" s="80"/>
      <c r="AL891" s="80"/>
      <c r="AM891" s="80"/>
      <c r="AN891" s="80"/>
      <c r="AO891" s="80"/>
      <c r="AP891" s="80"/>
    </row>
    <row r="892" spans="1:42" x14ac:dyDescent="0.2">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c r="AB892" s="80"/>
      <c r="AC892" s="80"/>
      <c r="AD892" s="80"/>
      <c r="AE892" s="80"/>
      <c r="AF892" s="80"/>
      <c r="AG892" s="80"/>
      <c r="AH892" s="80"/>
      <c r="AI892" s="80"/>
      <c r="AJ892" s="80"/>
      <c r="AK892" s="80"/>
      <c r="AL892" s="80"/>
      <c r="AM892" s="80"/>
      <c r="AN892" s="80"/>
      <c r="AO892" s="80"/>
      <c r="AP892" s="80"/>
    </row>
    <row r="893" spans="1:42" x14ac:dyDescent="0.2">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c r="AB893" s="80"/>
      <c r="AC893" s="80"/>
      <c r="AD893" s="80"/>
      <c r="AE893" s="80"/>
      <c r="AF893" s="80"/>
      <c r="AG893" s="80"/>
      <c r="AH893" s="80"/>
      <c r="AI893" s="80"/>
      <c r="AJ893" s="80"/>
      <c r="AK893" s="80"/>
      <c r="AL893" s="80"/>
      <c r="AM893" s="80"/>
      <c r="AN893" s="80"/>
      <c r="AO893" s="80"/>
      <c r="AP893" s="80"/>
    </row>
    <row r="894" spans="1:42" x14ac:dyDescent="0.2">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c r="AB894" s="80"/>
      <c r="AC894" s="80"/>
      <c r="AD894" s="80"/>
      <c r="AE894" s="80"/>
      <c r="AF894" s="80"/>
      <c r="AG894" s="80"/>
      <c r="AH894" s="80"/>
      <c r="AI894" s="80"/>
      <c r="AJ894" s="80"/>
      <c r="AK894" s="80"/>
      <c r="AL894" s="80"/>
      <c r="AM894" s="80"/>
      <c r="AN894" s="80"/>
      <c r="AO894" s="80"/>
      <c r="AP894" s="80"/>
    </row>
    <row r="895" spans="1:42" x14ac:dyDescent="0.2">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c r="AB895" s="80"/>
      <c r="AC895" s="80"/>
      <c r="AD895" s="80"/>
      <c r="AE895" s="80"/>
      <c r="AF895" s="80"/>
      <c r="AG895" s="80"/>
      <c r="AH895" s="80"/>
      <c r="AI895" s="80"/>
      <c r="AJ895" s="80"/>
      <c r="AK895" s="80"/>
      <c r="AL895" s="80"/>
      <c r="AM895" s="80"/>
      <c r="AN895" s="80"/>
      <c r="AO895" s="80"/>
      <c r="AP895" s="80"/>
    </row>
    <row r="896" spans="1:42" x14ac:dyDescent="0.2">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c r="AB896" s="80"/>
      <c r="AC896" s="80"/>
      <c r="AD896" s="80"/>
      <c r="AE896" s="80"/>
      <c r="AF896" s="80"/>
      <c r="AG896" s="80"/>
      <c r="AH896" s="80"/>
      <c r="AI896" s="80"/>
      <c r="AJ896" s="80"/>
      <c r="AK896" s="80"/>
      <c r="AL896" s="80"/>
      <c r="AM896" s="80"/>
      <c r="AN896" s="80"/>
      <c r="AO896" s="80"/>
      <c r="AP896" s="80"/>
    </row>
    <row r="897" spans="1:42" x14ac:dyDescent="0.2">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c r="AB897" s="80"/>
      <c r="AC897" s="80"/>
      <c r="AD897" s="80"/>
      <c r="AE897" s="80"/>
      <c r="AF897" s="80"/>
      <c r="AG897" s="80"/>
      <c r="AH897" s="80"/>
      <c r="AI897" s="80"/>
      <c r="AJ897" s="80"/>
      <c r="AK897" s="80"/>
      <c r="AL897" s="80"/>
      <c r="AM897" s="80"/>
      <c r="AN897" s="80"/>
      <c r="AO897" s="80"/>
      <c r="AP897" s="80"/>
    </row>
    <row r="898" spans="1:42" x14ac:dyDescent="0.2">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c r="AB898" s="80"/>
      <c r="AC898" s="80"/>
      <c r="AD898" s="80"/>
      <c r="AE898" s="80"/>
      <c r="AF898" s="80"/>
      <c r="AG898" s="80"/>
      <c r="AH898" s="80"/>
      <c r="AI898" s="80"/>
      <c r="AJ898" s="80"/>
      <c r="AK898" s="80"/>
      <c r="AL898" s="80"/>
      <c r="AM898" s="80"/>
      <c r="AN898" s="80"/>
      <c r="AO898" s="80"/>
      <c r="AP898" s="80"/>
    </row>
    <row r="899" spans="1:42" x14ac:dyDescent="0.2">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c r="AB899" s="80"/>
      <c r="AC899" s="80"/>
      <c r="AD899" s="80"/>
      <c r="AE899" s="80"/>
      <c r="AF899" s="80"/>
      <c r="AG899" s="80"/>
      <c r="AH899" s="80"/>
      <c r="AI899" s="80"/>
      <c r="AJ899" s="80"/>
      <c r="AK899" s="80"/>
      <c r="AL899" s="80"/>
      <c r="AM899" s="80"/>
      <c r="AN899" s="80"/>
      <c r="AO899" s="80"/>
      <c r="AP899" s="80"/>
    </row>
    <row r="900" spans="1:42" x14ac:dyDescent="0.2">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c r="AB900" s="80"/>
      <c r="AC900" s="80"/>
      <c r="AD900" s="80"/>
      <c r="AE900" s="80"/>
      <c r="AF900" s="80"/>
      <c r="AG900" s="80"/>
      <c r="AH900" s="80"/>
      <c r="AI900" s="80"/>
      <c r="AJ900" s="80"/>
      <c r="AK900" s="80"/>
      <c r="AL900" s="80"/>
      <c r="AM900" s="80"/>
      <c r="AN900" s="80"/>
      <c r="AO900" s="80"/>
      <c r="AP900" s="80"/>
    </row>
    <row r="901" spans="1:42" x14ac:dyDescent="0.2">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c r="AB901" s="80"/>
      <c r="AC901" s="80"/>
      <c r="AD901" s="80"/>
      <c r="AE901" s="80"/>
      <c r="AF901" s="80"/>
      <c r="AG901" s="80"/>
      <c r="AH901" s="80"/>
      <c r="AI901" s="80"/>
      <c r="AJ901" s="80"/>
      <c r="AK901" s="80"/>
      <c r="AL901" s="80"/>
      <c r="AM901" s="80"/>
      <c r="AN901" s="80"/>
      <c r="AO901" s="80"/>
      <c r="AP901" s="80"/>
    </row>
    <row r="902" spans="1:42" x14ac:dyDescent="0.2">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c r="AB902" s="80"/>
      <c r="AC902" s="80"/>
      <c r="AD902" s="80"/>
      <c r="AE902" s="80"/>
      <c r="AF902" s="80"/>
      <c r="AG902" s="80"/>
      <c r="AH902" s="80"/>
      <c r="AI902" s="80"/>
      <c r="AJ902" s="80"/>
      <c r="AK902" s="80"/>
      <c r="AL902" s="80"/>
      <c r="AM902" s="80"/>
      <c r="AN902" s="80"/>
      <c r="AO902" s="80"/>
      <c r="AP902" s="80"/>
    </row>
    <row r="903" spans="1:42" x14ac:dyDescent="0.2">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c r="AB903" s="80"/>
      <c r="AC903" s="80"/>
      <c r="AD903" s="80"/>
      <c r="AE903" s="80"/>
      <c r="AF903" s="80"/>
      <c r="AG903" s="80"/>
      <c r="AH903" s="80"/>
      <c r="AI903" s="80"/>
      <c r="AJ903" s="80"/>
      <c r="AK903" s="80"/>
      <c r="AL903" s="80"/>
      <c r="AM903" s="80"/>
      <c r="AN903" s="80"/>
      <c r="AO903" s="80"/>
      <c r="AP903" s="80"/>
    </row>
    <row r="904" spans="1:42" x14ac:dyDescent="0.2">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c r="AB904" s="80"/>
      <c r="AC904" s="80"/>
      <c r="AD904" s="80"/>
      <c r="AE904" s="80"/>
      <c r="AF904" s="80"/>
      <c r="AG904" s="80"/>
      <c r="AH904" s="80"/>
      <c r="AI904" s="80"/>
      <c r="AJ904" s="80"/>
      <c r="AK904" s="80"/>
      <c r="AL904" s="80"/>
      <c r="AM904" s="80"/>
      <c r="AN904" s="80"/>
      <c r="AO904" s="80"/>
      <c r="AP904" s="80"/>
    </row>
    <row r="905" spans="1:42" x14ac:dyDescent="0.2">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c r="AB905" s="80"/>
      <c r="AC905" s="80"/>
      <c r="AD905" s="80"/>
      <c r="AE905" s="80"/>
      <c r="AF905" s="80"/>
      <c r="AG905" s="80"/>
      <c r="AH905" s="80"/>
      <c r="AI905" s="80"/>
      <c r="AJ905" s="80"/>
      <c r="AK905" s="80"/>
      <c r="AL905" s="80"/>
      <c r="AM905" s="80"/>
      <c r="AN905" s="80"/>
      <c r="AO905" s="80"/>
      <c r="AP905" s="80"/>
    </row>
    <row r="906" spans="1:42" x14ac:dyDescent="0.2">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c r="AB906" s="80"/>
      <c r="AC906" s="80"/>
      <c r="AD906" s="80"/>
      <c r="AE906" s="80"/>
      <c r="AF906" s="80"/>
      <c r="AG906" s="80"/>
      <c r="AH906" s="80"/>
      <c r="AI906" s="80"/>
      <c r="AJ906" s="80"/>
      <c r="AK906" s="80"/>
      <c r="AL906" s="80"/>
      <c r="AM906" s="80"/>
      <c r="AN906" s="80"/>
      <c r="AO906" s="80"/>
      <c r="AP906" s="80"/>
    </row>
    <row r="907" spans="1:42" x14ac:dyDescent="0.2">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c r="AB907" s="80"/>
      <c r="AC907" s="80"/>
      <c r="AD907" s="80"/>
      <c r="AE907" s="80"/>
      <c r="AF907" s="80"/>
      <c r="AG907" s="80"/>
      <c r="AH907" s="80"/>
      <c r="AI907" s="80"/>
      <c r="AJ907" s="80"/>
      <c r="AK907" s="80"/>
      <c r="AL907" s="80"/>
      <c r="AM907" s="80"/>
      <c r="AN907" s="80"/>
      <c r="AO907" s="80"/>
      <c r="AP907" s="80"/>
    </row>
    <row r="908" spans="1:42" x14ac:dyDescent="0.2">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c r="AB908" s="80"/>
      <c r="AC908" s="80"/>
      <c r="AD908" s="80"/>
      <c r="AE908" s="80"/>
      <c r="AF908" s="80"/>
      <c r="AG908" s="80"/>
      <c r="AH908" s="80"/>
      <c r="AI908" s="80"/>
      <c r="AJ908" s="80"/>
      <c r="AK908" s="80"/>
      <c r="AL908" s="80"/>
      <c r="AM908" s="80"/>
      <c r="AN908" s="80"/>
      <c r="AO908" s="80"/>
      <c r="AP908" s="80"/>
    </row>
    <row r="909" spans="1:42" x14ac:dyDescent="0.2">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c r="AB909" s="80"/>
      <c r="AC909" s="80"/>
      <c r="AD909" s="80"/>
      <c r="AE909" s="80"/>
      <c r="AF909" s="80"/>
      <c r="AG909" s="80"/>
      <c r="AH909" s="80"/>
      <c r="AI909" s="80"/>
      <c r="AJ909" s="80"/>
      <c r="AK909" s="80"/>
      <c r="AL909" s="80"/>
      <c r="AM909" s="80"/>
      <c r="AN909" s="80"/>
      <c r="AO909" s="80"/>
      <c r="AP909" s="80"/>
    </row>
    <row r="910" spans="1:42" x14ac:dyDescent="0.2">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c r="AA910" s="80"/>
      <c r="AB910" s="80"/>
      <c r="AC910" s="80"/>
      <c r="AD910" s="80"/>
      <c r="AE910" s="80"/>
      <c r="AF910" s="80"/>
      <c r="AG910" s="80"/>
      <c r="AH910" s="80"/>
      <c r="AI910" s="80"/>
      <c r="AJ910" s="80"/>
      <c r="AK910" s="80"/>
      <c r="AL910" s="80"/>
      <c r="AM910" s="80"/>
      <c r="AN910" s="80"/>
      <c r="AO910" s="80"/>
      <c r="AP910" s="80"/>
    </row>
    <row r="911" spans="1:42" x14ac:dyDescent="0.2">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c r="AA911" s="80"/>
      <c r="AB911" s="80"/>
      <c r="AC911" s="80"/>
      <c r="AD911" s="80"/>
      <c r="AE911" s="80"/>
      <c r="AF911" s="80"/>
      <c r="AG911" s="80"/>
      <c r="AH911" s="80"/>
      <c r="AI911" s="80"/>
      <c r="AJ911" s="80"/>
      <c r="AK911" s="80"/>
      <c r="AL911" s="80"/>
      <c r="AM911" s="80"/>
      <c r="AN911" s="80"/>
      <c r="AO911" s="80"/>
      <c r="AP911" s="80"/>
    </row>
    <row r="912" spans="1:42" x14ac:dyDescent="0.2">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c r="AA912" s="80"/>
      <c r="AB912" s="80"/>
      <c r="AC912" s="80"/>
      <c r="AD912" s="80"/>
      <c r="AE912" s="80"/>
      <c r="AF912" s="80"/>
      <c r="AG912" s="80"/>
      <c r="AH912" s="80"/>
      <c r="AI912" s="80"/>
      <c r="AJ912" s="80"/>
      <c r="AK912" s="80"/>
      <c r="AL912" s="80"/>
      <c r="AM912" s="80"/>
      <c r="AN912" s="80"/>
      <c r="AO912" s="80"/>
      <c r="AP912" s="80"/>
    </row>
    <row r="913" spans="1:42" x14ac:dyDescent="0.2">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c r="AA913" s="80"/>
      <c r="AB913" s="80"/>
      <c r="AC913" s="80"/>
      <c r="AD913" s="80"/>
      <c r="AE913" s="80"/>
      <c r="AF913" s="80"/>
      <c r="AG913" s="80"/>
      <c r="AH913" s="80"/>
      <c r="AI913" s="80"/>
      <c r="AJ913" s="80"/>
      <c r="AK913" s="80"/>
      <c r="AL913" s="80"/>
      <c r="AM913" s="80"/>
      <c r="AN913" s="80"/>
      <c r="AO913" s="80"/>
      <c r="AP913" s="80"/>
    </row>
    <row r="914" spans="1:42" x14ac:dyDescent="0.2">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c r="AA914" s="80"/>
      <c r="AB914" s="80"/>
      <c r="AC914" s="80"/>
      <c r="AD914" s="80"/>
      <c r="AE914" s="80"/>
      <c r="AF914" s="80"/>
      <c r="AG914" s="80"/>
      <c r="AH914" s="80"/>
      <c r="AI914" s="80"/>
      <c r="AJ914" s="80"/>
      <c r="AK914" s="80"/>
      <c r="AL914" s="80"/>
      <c r="AM914" s="80"/>
      <c r="AN914" s="80"/>
      <c r="AO914" s="80"/>
      <c r="AP914" s="80"/>
    </row>
    <row r="915" spans="1:42" x14ac:dyDescent="0.2">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c r="AA915" s="80"/>
      <c r="AB915" s="80"/>
      <c r="AC915" s="80"/>
      <c r="AD915" s="80"/>
      <c r="AE915" s="80"/>
      <c r="AF915" s="80"/>
      <c r="AG915" s="80"/>
      <c r="AH915" s="80"/>
      <c r="AI915" s="80"/>
      <c r="AJ915" s="80"/>
      <c r="AK915" s="80"/>
      <c r="AL915" s="80"/>
      <c r="AM915" s="80"/>
      <c r="AN915" s="80"/>
      <c r="AO915" s="80"/>
      <c r="AP915" s="80"/>
    </row>
    <row r="916" spans="1:42" x14ac:dyDescent="0.2">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c r="AA916" s="80"/>
      <c r="AB916" s="80"/>
      <c r="AC916" s="80"/>
      <c r="AD916" s="80"/>
      <c r="AE916" s="80"/>
      <c r="AF916" s="80"/>
      <c r="AG916" s="80"/>
      <c r="AH916" s="80"/>
      <c r="AI916" s="80"/>
      <c r="AJ916" s="80"/>
      <c r="AK916" s="80"/>
      <c r="AL916" s="80"/>
      <c r="AM916" s="80"/>
      <c r="AN916" s="80"/>
      <c r="AO916" s="80"/>
      <c r="AP916" s="80"/>
    </row>
    <row r="917" spans="1:42" x14ac:dyDescent="0.2">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c r="AA917" s="80"/>
      <c r="AB917" s="80"/>
      <c r="AC917" s="80"/>
      <c r="AD917" s="80"/>
      <c r="AE917" s="80"/>
      <c r="AF917" s="80"/>
      <c r="AG917" s="80"/>
      <c r="AH917" s="80"/>
      <c r="AI917" s="80"/>
      <c r="AJ917" s="80"/>
      <c r="AK917" s="80"/>
      <c r="AL917" s="80"/>
      <c r="AM917" s="80"/>
      <c r="AN917" s="80"/>
      <c r="AO917" s="80"/>
      <c r="AP917" s="80"/>
    </row>
    <row r="918" spans="1:42" x14ac:dyDescent="0.2">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c r="AA918" s="80"/>
      <c r="AB918" s="80"/>
      <c r="AC918" s="80"/>
      <c r="AD918" s="80"/>
      <c r="AE918" s="80"/>
      <c r="AF918" s="80"/>
      <c r="AG918" s="80"/>
      <c r="AH918" s="80"/>
      <c r="AI918" s="80"/>
      <c r="AJ918" s="80"/>
      <c r="AK918" s="80"/>
      <c r="AL918" s="80"/>
      <c r="AM918" s="80"/>
      <c r="AN918" s="80"/>
      <c r="AO918" s="80"/>
      <c r="AP918" s="80"/>
    </row>
    <row r="919" spans="1:42" x14ac:dyDescent="0.2">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c r="AA919" s="80"/>
      <c r="AB919" s="80"/>
      <c r="AC919" s="80"/>
      <c r="AD919" s="80"/>
      <c r="AE919" s="80"/>
      <c r="AF919" s="80"/>
      <c r="AG919" s="80"/>
      <c r="AH919" s="80"/>
      <c r="AI919" s="80"/>
      <c r="AJ919" s="80"/>
      <c r="AK919" s="80"/>
      <c r="AL919" s="80"/>
      <c r="AM919" s="80"/>
      <c r="AN919" s="80"/>
      <c r="AO919" s="80"/>
      <c r="AP919" s="80"/>
    </row>
    <row r="920" spans="1:42" x14ac:dyDescent="0.2">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c r="AA920" s="80"/>
      <c r="AB920" s="80"/>
      <c r="AC920" s="80"/>
      <c r="AD920" s="80"/>
      <c r="AE920" s="80"/>
      <c r="AF920" s="80"/>
      <c r="AG920" s="80"/>
      <c r="AH920" s="80"/>
      <c r="AI920" s="80"/>
      <c r="AJ920" s="80"/>
      <c r="AK920" s="80"/>
      <c r="AL920" s="80"/>
      <c r="AM920" s="80"/>
      <c r="AN920" s="80"/>
      <c r="AO920" s="80"/>
      <c r="AP920" s="80"/>
    </row>
    <row r="921" spans="1:42" x14ac:dyDescent="0.2">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c r="AA921" s="80"/>
      <c r="AB921" s="80"/>
      <c r="AC921" s="80"/>
      <c r="AD921" s="80"/>
      <c r="AE921" s="80"/>
      <c r="AF921" s="80"/>
      <c r="AG921" s="80"/>
      <c r="AH921" s="80"/>
      <c r="AI921" s="80"/>
      <c r="AJ921" s="80"/>
      <c r="AK921" s="80"/>
      <c r="AL921" s="80"/>
      <c r="AM921" s="80"/>
      <c r="AN921" s="80"/>
      <c r="AO921" s="80"/>
      <c r="AP921" s="80"/>
    </row>
    <row r="922" spans="1:42" x14ac:dyDescent="0.2">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c r="AA922" s="80"/>
      <c r="AB922" s="80"/>
      <c r="AC922" s="80"/>
      <c r="AD922" s="80"/>
      <c r="AE922" s="80"/>
      <c r="AF922" s="80"/>
      <c r="AG922" s="80"/>
      <c r="AH922" s="80"/>
      <c r="AI922" s="80"/>
      <c r="AJ922" s="80"/>
      <c r="AK922" s="80"/>
      <c r="AL922" s="80"/>
      <c r="AM922" s="80"/>
      <c r="AN922" s="80"/>
      <c r="AO922" s="80"/>
      <c r="AP922" s="80"/>
    </row>
    <row r="923" spans="1:42" x14ac:dyDescent="0.2">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c r="AA923" s="80"/>
      <c r="AB923" s="80"/>
      <c r="AC923" s="80"/>
      <c r="AD923" s="80"/>
      <c r="AE923" s="80"/>
      <c r="AF923" s="80"/>
      <c r="AG923" s="80"/>
      <c r="AH923" s="80"/>
      <c r="AI923" s="80"/>
      <c r="AJ923" s="80"/>
      <c r="AK923" s="80"/>
      <c r="AL923" s="80"/>
      <c r="AM923" s="80"/>
      <c r="AN923" s="80"/>
      <c r="AO923" s="80"/>
      <c r="AP923" s="80"/>
    </row>
    <row r="924" spans="1:42" x14ac:dyDescent="0.2">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c r="AA924" s="80"/>
      <c r="AB924" s="80"/>
      <c r="AC924" s="80"/>
      <c r="AD924" s="80"/>
      <c r="AE924" s="80"/>
      <c r="AF924" s="80"/>
      <c r="AG924" s="80"/>
      <c r="AH924" s="80"/>
      <c r="AI924" s="80"/>
      <c r="AJ924" s="80"/>
      <c r="AK924" s="80"/>
      <c r="AL924" s="80"/>
      <c r="AM924" s="80"/>
      <c r="AN924" s="80"/>
      <c r="AO924" s="80"/>
      <c r="AP924" s="80"/>
    </row>
    <row r="925" spans="1:42" x14ac:dyDescent="0.2">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c r="AA925" s="80"/>
      <c r="AB925" s="80"/>
      <c r="AC925" s="80"/>
      <c r="AD925" s="80"/>
      <c r="AE925" s="80"/>
      <c r="AF925" s="80"/>
      <c r="AG925" s="80"/>
      <c r="AH925" s="80"/>
      <c r="AI925" s="80"/>
      <c r="AJ925" s="80"/>
      <c r="AK925" s="80"/>
      <c r="AL925" s="80"/>
      <c r="AM925" s="80"/>
      <c r="AN925" s="80"/>
      <c r="AO925" s="80"/>
      <c r="AP925" s="80"/>
    </row>
    <row r="926" spans="1:42" x14ac:dyDescent="0.2">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c r="AA926" s="80"/>
      <c r="AB926" s="80"/>
      <c r="AC926" s="80"/>
      <c r="AD926" s="80"/>
      <c r="AE926" s="80"/>
      <c r="AF926" s="80"/>
      <c r="AG926" s="80"/>
      <c r="AH926" s="80"/>
      <c r="AI926" s="80"/>
      <c r="AJ926" s="80"/>
      <c r="AK926" s="80"/>
      <c r="AL926" s="80"/>
      <c r="AM926" s="80"/>
      <c r="AN926" s="80"/>
      <c r="AO926" s="80"/>
      <c r="AP926" s="80"/>
    </row>
    <row r="927" spans="1:42" x14ac:dyDescent="0.2">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c r="AA927" s="80"/>
      <c r="AB927" s="80"/>
      <c r="AC927" s="80"/>
      <c r="AD927" s="80"/>
      <c r="AE927" s="80"/>
      <c r="AF927" s="80"/>
      <c r="AG927" s="80"/>
      <c r="AH927" s="80"/>
      <c r="AI927" s="80"/>
      <c r="AJ927" s="80"/>
      <c r="AK927" s="80"/>
      <c r="AL927" s="80"/>
      <c r="AM927" s="80"/>
      <c r="AN927" s="80"/>
      <c r="AO927" s="80"/>
      <c r="AP927" s="80"/>
    </row>
    <row r="928" spans="1:42" x14ac:dyDescent="0.2">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c r="AA928" s="80"/>
      <c r="AB928" s="80"/>
      <c r="AC928" s="80"/>
      <c r="AD928" s="80"/>
      <c r="AE928" s="80"/>
      <c r="AF928" s="80"/>
      <c r="AG928" s="80"/>
      <c r="AH928" s="80"/>
      <c r="AI928" s="80"/>
      <c r="AJ928" s="80"/>
      <c r="AK928" s="80"/>
      <c r="AL928" s="80"/>
      <c r="AM928" s="80"/>
      <c r="AN928" s="80"/>
      <c r="AO928" s="80"/>
      <c r="AP928" s="80"/>
    </row>
    <row r="929" spans="1:42" x14ac:dyDescent="0.2">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c r="AA929" s="80"/>
      <c r="AB929" s="80"/>
      <c r="AC929" s="80"/>
      <c r="AD929" s="80"/>
      <c r="AE929" s="80"/>
      <c r="AF929" s="80"/>
      <c r="AG929" s="80"/>
      <c r="AH929" s="80"/>
      <c r="AI929" s="80"/>
      <c r="AJ929" s="80"/>
      <c r="AK929" s="80"/>
      <c r="AL929" s="80"/>
      <c r="AM929" s="80"/>
      <c r="AN929" s="80"/>
      <c r="AO929" s="80"/>
      <c r="AP929" s="80"/>
    </row>
    <row r="930" spans="1:42" x14ac:dyDescent="0.2">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c r="AA930" s="80"/>
      <c r="AB930" s="80"/>
      <c r="AC930" s="80"/>
      <c r="AD930" s="80"/>
      <c r="AE930" s="80"/>
      <c r="AF930" s="80"/>
      <c r="AG930" s="80"/>
      <c r="AH930" s="80"/>
      <c r="AI930" s="80"/>
      <c r="AJ930" s="80"/>
      <c r="AK930" s="80"/>
      <c r="AL930" s="80"/>
      <c r="AM930" s="80"/>
      <c r="AN930" s="80"/>
      <c r="AO930" s="80"/>
      <c r="AP930" s="80"/>
    </row>
    <row r="931" spans="1:42" x14ac:dyDescent="0.2">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c r="AA931" s="80"/>
      <c r="AB931" s="80"/>
      <c r="AC931" s="80"/>
      <c r="AD931" s="80"/>
      <c r="AE931" s="80"/>
      <c r="AF931" s="80"/>
      <c r="AG931" s="80"/>
      <c r="AH931" s="80"/>
      <c r="AI931" s="80"/>
      <c r="AJ931" s="80"/>
      <c r="AK931" s="80"/>
      <c r="AL931" s="80"/>
      <c r="AM931" s="80"/>
      <c r="AN931" s="80"/>
      <c r="AO931" s="80"/>
      <c r="AP931" s="80"/>
    </row>
    <row r="932" spans="1:42" x14ac:dyDescent="0.2">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c r="AA932" s="80"/>
      <c r="AB932" s="80"/>
      <c r="AC932" s="80"/>
      <c r="AD932" s="80"/>
      <c r="AE932" s="80"/>
      <c r="AF932" s="80"/>
      <c r="AG932" s="80"/>
      <c r="AH932" s="80"/>
      <c r="AI932" s="80"/>
      <c r="AJ932" s="80"/>
      <c r="AK932" s="80"/>
      <c r="AL932" s="80"/>
      <c r="AM932" s="80"/>
      <c r="AN932" s="80"/>
      <c r="AO932" s="80"/>
      <c r="AP932" s="80"/>
    </row>
    <row r="933" spans="1:42" x14ac:dyDescent="0.2">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c r="AA933" s="80"/>
      <c r="AB933" s="80"/>
      <c r="AC933" s="80"/>
      <c r="AD933" s="80"/>
      <c r="AE933" s="80"/>
      <c r="AF933" s="80"/>
      <c r="AG933" s="80"/>
      <c r="AH933" s="80"/>
      <c r="AI933" s="80"/>
      <c r="AJ933" s="80"/>
      <c r="AK933" s="80"/>
      <c r="AL933" s="80"/>
      <c r="AM933" s="80"/>
      <c r="AN933" s="80"/>
      <c r="AO933" s="80"/>
      <c r="AP933" s="80"/>
    </row>
    <row r="934" spans="1:42" x14ac:dyDescent="0.2">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c r="AA934" s="80"/>
      <c r="AB934" s="80"/>
      <c r="AC934" s="80"/>
      <c r="AD934" s="80"/>
      <c r="AE934" s="80"/>
      <c r="AF934" s="80"/>
      <c r="AG934" s="80"/>
      <c r="AH934" s="80"/>
      <c r="AI934" s="80"/>
      <c r="AJ934" s="80"/>
      <c r="AK934" s="80"/>
      <c r="AL934" s="80"/>
      <c r="AM934" s="80"/>
      <c r="AN934" s="80"/>
      <c r="AO934" s="80"/>
      <c r="AP934" s="80"/>
    </row>
    <row r="935" spans="1:42" x14ac:dyDescent="0.2">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c r="AA935" s="80"/>
      <c r="AB935" s="80"/>
      <c r="AC935" s="80"/>
      <c r="AD935" s="80"/>
      <c r="AE935" s="80"/>
      <c r="AF935" s="80"/>
      <c r="AG935" s="80"/>
      <c r="AH935" s="80"/>
      <c r="AI935" s="80"/>
      <c r="AJ935" s="80"/>
      <c r="AK935" s="80"/>
      <c r="AL935" s="80"/>
      <c r="AM935" s="80"/>
      <c r="AN935" s="80"/>
      <c r="AO935" s="80"/>
      <c r="AP935" s="80"/>
    </row>
    <row r="936" spans="1:42" x14ac:dyDescent="0.2">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c r="AA936" s="80"/>
      <c r="AB936" s="80"/>
      <c r="AC936" s="80"/>
      <c r="AD936" s="80"/>
      <c r="AE936" s="80"/>
      <c r="AF936" s="80"/>
      <c r="AG936" s="80"/>
      <c r="AH936" s="80"/>
      <c r="AI936" s="80"/>
      <c r="AJ936" s="80"/>
      <c r="AK936" s="80"/>
      <c r="AL936" s="80"/>
      <c r="AM936" s="80"/>
      <c r="AN936" s="80"/>
      <c r="AO936" s="80"/>
      <c r="AP936" s="80"/>
    </row>
    <row r="937" spans="1:42" x14ac:dyDescent="0.2">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c r="AA937" s="80"/>
      <c r="AB937" s="80"/>
      <c r="AC937" s="80"/>
      <c r="AD937" s="80"/>
      <c r="AE937" s="80"/>
      <c r="AF937" s="80"/>
      <c r="AG937" s="80"/>
      <c r="AH937" s="80"/>
      <c r="AI937" s="80"/>
      <c r="AJ937" s="80"/>
      <c r="AK937" s="80"/>
      <c r="AL937" s="80"/>
      <c r="AM937" s="80"/>
      <c r="AN937" s="80"/>
      <c r="AO937" s="80"/>
      <c r="AP937" s="80"/>
    </row>
    <row r="938" spans="1:42" x14ac:dyDescent="0.2">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c r="AA938" s="80"/>
      <c r="AB938" s="80"/>
      <c r="AC938" s="80"/>
      <c r="AD938" s="80"/>
      <c r="AE938" s="80"/>
      <c r="AF938" s="80"/>
      <c r="AG938" s="80"/>
      <c r="AH938" s="80"/>
      <c r="AI938" s="80"/>
      <c r="AJ938" s="80"/>
      <c r="AK938" s="80"/>
      <c r="AL938" s="80"/>
      <c r="AM938" s="80"/>
      <c r="AN938" s="80"/>
      <c r="AO938" s="80"/>
      <c r="AP938" s="80"/>
    </row>
    <row r="939" spans="1:42" x14ac:dyDescent="0.2">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c r="AA939" s="80"/>
      <c r="AB939" s="80"/>
      <c r="AC939" s="80"/>
      <c r="AD939" s="80"/>
      <c r="AE939" s="80"/>
      <c r="AF939" s="80"/>
      <c r="AG939" s="80"/>
      <c r="AH939" s="80"/>
      <c r="AI939" s="80"/>
      <c r="AJ939" s="80"/>
      <c r="AK939" s="80"/>
      <c r="AL939" s="80"/>
      <c r="AM939" s="80"/>
      <c r="AN939" s="80"/>
      <c r="AO939" s="80"/>
      <c r="AP939" s="80"/>
    </row>
    <row r="940" spans="1:42" x14ac:dyDescent="0.2">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c r="AA940" s="80"/>
      <c r="AB940" s="80"/>
      <c r="AC940" s="80"/>
      <c r="AD940" s="80"/>
      <c r="AE940" s="80"/>
      <c r="AF940" s="80"/>
      <c r="AG940" s="80"/>
      <c r="AH940" s="80"/>
      <c r="AI940" s="80"/>
      <c r="AJ940" s="80"/>
      <c r="AK940" s="80"/>
      <c r="AL940" s="80"/>
      <c r="AM940" s="80"/>
      <c r="AN940" s="80"/>
      <c r="AO940" s="80"/>
      <c r="AP940" s="80"/>
    </row>
    <row r="941" spans="1:42" x14ac:dyDescent="0.2">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c r="AA941" s="80"/>
      <c r="AB941" s="80"/>
      <c r="AC941" s="80"/>
      <c r="AD941" s="80"/>
      <c r="AE941" s="80"/>
      <c r="AF941" s="80"/>
      <c r="AG941" s="80"/>
      <c r="AH941" s="80"/>
      <c r="AI941" s="80"/>
      <c r="AJ941" s="80"/>
      <c r="AK941" s="80"/>
      <c r="AL941" s="80"/>
      <c r="AM941" s="80"/>
      <c r="AN941" s="80"/>
      <c r="AO941" s="80"/>
      <c r="AP941" s="80"/>
    </row>
    <row r="942" spans="1:42" x14ac:dyDescent="0.2">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c r="AA942" s="80"/>
      <c r="AB942" s="80"/>
      <c r="AC942" s="80"/>
      <c r="AD942" s="80"/>
      <c r="AE942" s="80"/>
      <c r="AF942" s="80"/>
      <c r="AG942" s="80"/>
      <c r="AH942" s="80"/>
      <c r="AI942" s="80"/>
      <c r="AJ942" s="80"/>
      <c r="AK942" s="80"/>
      <c r="AL942" s="80"/>
      <c r="AM942" s="80"/>
      <c r="AN942" s="80"/>
      <c r="AO942" s="80"/>
      <c r="AP942" s="80"/>
    </row>
    <row r="943" spans="1:42" x14ac:dyDescent="0.2">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c r="AA943" s="80"/>
      <c r="AB943" s="80"/>
      <c r="AC943" s="80"/>
      <c r="AD943" s="80"/>
      <c r="AE943" s="80"/>
      <c r="AF943" s="80"/>
      <c r="AG943" s="80"/>
      <c r="AH943" s="80"/>
      <c r="AI943" s="80"/>
      <c r="AJ943" s="80"/>
      <c r="AK943" s="80"/>
      <c r="AL943" s="80"/>
      <c r="AM943" s="80"/>
      <c r="AN943" s="80"/>
      <c r="AO943" s="80"/>
      <c r="AP943" s="80"/>
    </row>
    <row r="944" spans="1:42" x14ac:dyDescent="0.2">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c r="AA944" s="80"/>
      <c r="AB944" s="80"/>
      <c r="AC944" s="80"/>
      <c r="AD944" s="80"/>
      <c r="AE944" s="80"/>
      <c r="AF944" s="80"/>
      <c r="AG944" s="80"/>
      <c r="AH944" s="80"/>
      <c r="AI944" s="80"/>
      <c r="AJ944" s="80"/>
      <c r="AK944" s="80"/>
      <c r="AL944" s="80"/>
      <c r="AM944" s="80"/>
      <c r="AN944" s="80"/>
      <c r="AO944" s="80"/>
      <c r="AP944" s="80"/>
    </row>
    <row r="945" spans="1:42" x14ac:dyDescent="0.2">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c r="AA945" s="80"/>
      <c r="AB945" s="80"/>
      <c r="AC945" s="80"/>
      <c r="AD945" s="80"/>
      <c r="AE945" s="80"/>
      <c r="AF945" s="80"/>
      <c r="AG945" s="80"/>
      <c r="AH945" s="80"/>
      <c r="AI945" s="80"/>
      <c r="AJ945" s="80"/>
      <c r="AK945" s="80"/>
      <c r="AL945" s="80"/>
      <c r="AM945" s="80"/>
      <c r="AN945" s="80"/>
      <c r="AO945" s="80"/>
      <c r="AP945" s="80"/>
    </row>
    <row r="946" spans="1:42" x14ac:dyDescent="0.2">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c r="AA946" s="80"/>
      <c r="AB946" s="80"/>
      <c r="AC946" s="80"/>
      <c r="AD946" s="80"/>
      <c r="AE946" s="80"/>
      <c r="AF946" s="80"/>
      <c r="AG946" s="80"/>
      <c r="AH946" s="80"/>
      <c r="AI946" s="80"/>
      <c r="AJ946" s="80"/>
      <c r="AK946" s="80"/>
      <c r="AL946" s="80"/>
      <c r="AM946" s="80"/>
      <c r="AN946" s="80"/>
      <c r="AO946" s="80"/>
      <c r="AP946" s="80"/>
    </row>
    <row r="947" spans="1:42" x14ac:dyDescent="0.2">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c r="AA947" s="80"/>
      <c r="AB947" s="80"/>
      <c r="AC947" s="80"/>
      <c r="AD947" s="80"/>
      <c r="AE947" s="80"/>
      <c r="AF947" s="80"/>
      <c r="AG947" s="80"/>
      <c r="AH947" s="80"/>
      <c r="AI947" s="80"/>
      <c r="AJ947" s="80"/>
      <c r="AK947" s="80"/>
      <c r="AL947" s="80"/>
      <c r="AM947" s="80"/>
      <c r="AN947" s="80"/>
      <c r="AO947" s="80"/>
      <c r="AP947" s="80"/>
    </row>
    <row r="948" spans="1:42" x14ac:dyDescent="0.2">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c r="AA948" s="80"/>
      <c r="AB948" s="80"/>
      <c r="AC948" s="80"/>
      <c r="AD948" s="80"/>
      <c r="AE948" s="80"/>
      <c r="AF948" s="80"/>
      <c r="AG948" s="80"/>
      <c r="AH948" s="80"/>
      <c r="AI948" s="80"/>
      <c r="AJ948" s="80"/>
      <c r="AK948" s="80"/>
      <c r="AL948" s="80"/>
      <c r="AM948" s="80"/>
      <c r="AN948" s="80"/>
      <c r="AO948" s="80"/>
      <c r="AP948" s="80"/>
    </row>
    <row r="949" spans="1:42" x14ac:dyDescent="0.2">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c r="AA949" s="80"/>
      <c r="AB949" s="80"/>
      <c r="AC949" s="80"/>
      <c r="AD949" s="80"/>
      <c r="AE949" s="80"/>
      <c r="AF949" s="80"/>
      <c r="AG949" s="80"/>
      <c r="AH949" s="80"/>
      <c r="AI949" s="80"/>
      <c r="AJ949" s="80"/>
      <c r="AK949" s="80"/>
      <c r="AL949" s="80"/>
      <c r="AM949" s="80"/>
      <c r="AN949" s="80"/>
      <c r="AO949" s="80"/>
      <c r="AP949" s="80"/>
    </row>
    <row r="950" spans="1:42" x14ac:dyDescent="0.2">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c r="AA950" s="80"/>
      <c r="AB950" s="80"/>
      <c r="AC950" s="80"/>
      <c r="AD950" s="80"/>
      <c r="AE950" s="80"/>
      <c r="AF950" s="80"/>
      <c r="AG950" s="80"/>
      <c r="AH950" s="80"/>
      <c r="AI950" s="80"/>
      <c r="AJ950" s="80"/>
      <c r="AK950" s="80"/>
      <c r="AL950" s="80"/>
      <c r="AM950" s="80"/>
      <c r="AN950" s="80"/>
      <c r="AO950" s="80"/>
      <c r="AP950" s="80"/>
    </row>
    <row r="951" spans="1:42" x14ac:dyDescent="0.2">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c r="AA951" s="80"/>
      <c r="AB951" s="80"/>
      <c r="AC951" s="80"/>
      <c r="AD951" s="80"/>
      <c r="AE951" s="80"/>
      <c r="AF951" s="80"/>
      <c r="AG951" s="80"/>
      <c r="AH951" s="80"/>
      <c r="AI951" s="80"/>
      <c r="AJ951" s="80"/>
      <c r="AK951" s="80"/>
      <c r="AL951" s="80"/>
      <c r="AM951" s="80"/>
      <c r="AN951" s="80"/>
      <c r="AO951" s="80"/>
      <c r="AP951" s="80"/>
    </row>
    <row r="952" spans="1:42" x14ac:dyDescent="0.2">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c r="AA952" s="80"/>
      <c r="AB952" s="80"/>
      <c r="AC952" s="80"/>
      <c r="AD952" s="80"/>
      <c r="AE952" s="80"/>
      <c r="AF952" s="80"/>
      <c r="AG952" s="80"/>
      <c r="AH952" s="80"/>
      <c r="AI952" s="80"/>
      <c r="AJ952" s="80"/>
      <c r="AK952" s="80"/>
      <c r="AL952" s="80"/>
      <c r="AM952" s="80"/>
      <c r="AN952" s="80"/>
      <c r="AO952" s="80"/>
      <c r="AP952" s="80"/>
    </row>
    <row r="953" spans="1:42" x14ac:dyDescent="0.2">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c r="AA953" s="80"/>
      <c r="AB953" s="80"/>
      <c r="AC953" s="80"/>
      <c r="AD953" s="80"/>
      <c r="AE953" s="80"/>
      <c r="AF953" s="80"/>
      <c r="AG953" s="80"/>
      <c r="AH953" s="80"/>
      <c r="AI953" s="80"/>
      <c r="AJ953" s="80"/>
      <c r="AK953" s="80"/>
      <c r="AL953" s="80"/>
      <c r="AM953" s="80"/>
      <c r="AN953" s="80"/>
      <c r="AO953" s="80"/>
      <c r="AP953" s="80"/>
    </row>
    <row r="954" spans="1:42" x14ac:dyDescent="0.2">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c r="AA954" s="80"/>
      <c r="AB954" s="80"/>
      <c r="AC954" s="80"/>
      <c r="AD954" s="80"/>
      <c r="AE954" s="80"/>
      <c r="AF954" s="80"/>
      <c r="AG954" s="80"/>
      <c r="AH954" s="80"/>
      <c r="AI954" s="80"/>
      <c r="AJ954" s="80"/>
      <c r="AK954" s="80"/>
      <c r="AL954" s="80"/>
      <c r="AM954" s="80"/>
      <c r="AN954" s="80"/>
      <c r="AO954" s="80"/>
      <c r="AP954" s="80"/>
    </row>
    <row r="955" spans="1:42" x14ac:dyDescent="0.2">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c r="AA955" s="80"/>
      <c r="AB955" s="80"/>
      <c r="AC955" s="80"/>
      <c r="AD955" s="80"/>
      <c r="AE955" s="80"/>
      <c r="AF955" s="80"/>
      <c r="AG955" s="80"/>
      <c r="AH955" s="80"/>
      <c r="AI955" s="80"/>
      <c r="AJ955" s="80"/>
      <c r="AK955" s="80"/>
      <c r="AL955" s="80"/>
      <c r="AM955" s="80"/>
      <c r="AN955" s="80"/>
      <c r="AO955" s="80"/>
      <c r="AP955" s="80"/>
    </row>
    <row r="956" spans="1:42" x14ac:dyDescent="0.2">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c r="AA956" s="80"/>
      <c r="AB956" s="80"/>
      <c r="AC956" s="80"/>
      <c r="AD956" s="80"/>
      <c r="AE956" s="80"/>
      <c r="AF956" s="80"/>
      <c r="AG956" s="80"/>
      <c r="AH956" s="80"/>
      <c r="AI956" s="80"/>
      <c r="AJ956" s="80"/>
      <c r="AK956" s="80"/>
      <c r="AL956" s="80"/>
      <c r="AM956" s="80"/>
      <c r="AN956" s="80"/>
      <c r="AO956" s="80"/>
      <c r="AP956" s="80"/>
    </row>
    <row r="957" spans="1:42" x14ac:dyDescent="0.2">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c r="AA957" s="80"/>
      <c r="AB957" s="80"/>
      <c r="AC957" s="80"/>
      <c r="AD957" s="80"/>
      <c r="AE957" s="80"/>
      <c r="AF957" s="80"/>
      <c r="AG957" s="80"/>
      <c r="AH957" s="80"/>
      <c r="AI957" s="80"/>
      <c r="AJ957" s="80"/>
      <c r="AK957" s="80"/>
      <c r="AL957" s="80"/>
      <c r="AM957" s="80"/>
      <c r="AN957" s="80"/>
      <c r="AO957" s="80"/>
      <c r="AP957" s="80"/>
    </row>
    <row r="958" spans="1:42" x14ac:dyDescent="0.2">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c r="AA958" s="80"/>
      <c r="AB958" s="80"/>
      <c r="AC958" s="80"/>
      <c r="AD958" s="80"/>
      <c r="AE958" s="80"/>
      <c r="AF958" s="80"/>
      <c r="AG958" s="80"/>
      <c r="AH958" s="80"/>
      <c r="AI958" s="80"/>
      <c r="AJ958" s="80"/>
      <c r="AK958" s="80"/>
      <c r="AL958" s="80"/>
      <c r="AM958" s="80"/>
      <c r="AN958" s="80"/>
      <c r="AO958" s="80"/>
      <c r="AP958" s="80"/>
    </row>
    <row r="959" spans="1:42" x14ac:dyDescent="0.2">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c r="AA959" s="80"/>
      <c r="AB959" s="80"/>
      <c r="AC959" s="80"/>
      <c r="AD959" s="80"/>
      <c r="AE959" s="80"/>
      <c r="AF959" s="80"/>
      <c r="AG959" s="80"/>
      <c r="AH959" s="80"/>
      <c r="AI959" s="80"/>
      <c r="AJ959" s="80"/>
      <c r="AK959" s="80"/>
      <c r="AL959" s="80"/>
      <c r="AM959" s="80"/>
      <c r="AN959" s="80"/>
      <c r="AO959" s="80"/>
      <c r="AP959" s="80"/>
    </row>
    <row r="960" spans="1:42" x14ac:dyDescent="0.2">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c r="AA960" s="80"/>
      <c r="AB960" s="80"/>
      <c r="AC960" s="80"/>
      <c r="AD960" s="80"/>
      <c r="AE960" s="80"/>
      <c r="AF960" s="80"/>
      <c r="AG960" s="80"/>
      <c r="AH960" s="80"/>
      <c r="AI960" s="80"/>
      <c r="AJ960" s="80"/>
      <c r="AK960" s="80"/>
      <c r="AL960" s="80"/>
      <c r="AM960" s="80"/>
      <c r="AN960" s="80"/>
      <c r="AO960" s="80"/>
      <c r="AP960" s="80"/>
    </row>
    <row r="961" spans="1:42" x14ac:dyDescent="0.2">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c r="AA961" s="80"/>
      <c r="AB961" s="80"/>
      <c r="AC961" s="80"/>
      <c r="AD961" s="80"/>
      <c r="AE961" s="80"/>
      <c r="AF961" s="80"/>
      <c r="AG961" s="80"/>
      <c r="AH961" s="80"/>
      <c r="AI961" s="80"/>
      <c r="AJ961" s="80"/>
      <c r="AK961" s="80"/>
      <c r="AL961" s="80"/>
      <c r="AM961" s="80"/>
      <c r="AN961" s="80"/>
      <c r="AO961" s="80"/>
      <c r="AP961" s="80"/>
    </row>
    <row r="962" spans="1:42" x14ac:dyDescent="0.2">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c r="AA962" s="80"/>
      <c r="AB962" s="80"/>
      <c r="AC962" s="80"/>
      <c r="AD962" s="80"/>
      <c r="AE962" s="80"/>
      <c r="AF962" s="80"/>
      <c r="AG962" s="80"/>
      <c r="AH962" s="80"/>
      <c r="AI962" s="80"/>
      <c r="AJ962" s="80"/>
      <c r="AK962" s="80"/>
      <c r="AL962" s="80"/>
      <c r="AM962" s="80"/>
      <c r="AN962" s="80"/>
      <c r="AO962" s="80"/>
      <c r="AP962" s="80"/>
    </row>
    <row r="963" spans="1:42" x14ac:dyDescent="0.2">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c r="AA963" s="80"/>
      <c r="AB963" s="80"/>
      <c r="AC963" s="80"/>
      <c r="AD963" s="80"/>
      <c r="AE963" s="80"/>
      <c r="AF963" s="80"/>
      <c r="AG963" s="80"/>
      <c r="AH963" s="80"/>
      <c r="AI963" s="80"/>
      <c r="AJ963" s="80"/>
      <c r="AK963" s="80"/>
      <c r="AL963" s="80"/>
      <c r="AM963" s="80"/>
      <c r="AN963" s="80"/>
      <c r="AO963" s="80"/>
      <c r="AP963" s="80"/>
    </row>
    <row r="964" spans="1:42" x14ac:dyDescent="0.2">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c r="AA964" s="80"/>
      <c r="AB964" s="80"/>
      <c r="AC964" s="80"/>
      <c r="AD964" s="80"/>
      <c r="AE964" s="80"/>
      <c r="AF964" s="80"/>
      <c r="AG964" s="80"/>
      <c r="AH964" s="80"/>
      <c r="AI964" s="80"/>
      <c r="AJ964" s="80"/>
      <c r="AK964" s="80"/>
      <c r="AL964" s="80"/>
      <c r="AM964" s="80"/>
      <c r="AN964" s="80"/>
      <c r="AO964" s="80"/>
      <c r="AP964" s="80"/>
    </row>
    <row r="965" spans="1:42" x14ac:dyDescent="0.2">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c r="AA965" s="80"/>
      <c r="AB965" s="80"/>
      <c r="AC965" s="80"/>
      <c r="AD965" s="80"/>
      <c r="AE965" s="80"/>
      <c r="AF965" s="80"/>
      <c r="AG965" s="80"/>
      <c r="AH965" s="80"/>
      <c r="AI965" s="80"/>
      <c r="AJ965" s="80"/>
      <c r="AK965" s="80"/>
      <c r="AL965" s="80"/>
      <c r="AM965" s="80"/>
      <c r="AN965" s="80"/>
      <c r="AO965" s="80"/>
      <c r="AP965" s="80"/>
    </row>
    <row r="966" spans="1:42" x14ac:dyDescent="0.2">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c r="AA966" s="80"/>
      <c r="AB966" s="80"/>
      <c r="AC966" s="80"/>
      <c r="AD966" s="80"/>
      <c r="AE966" s="80"/>
      <c r="AF966" s="80"/>
      <c r="AG966" s="80"/>
      <c r="AH966" s="80"/>
      <c r="AI966" s="80"/>
      <c r="AJ966" s="80"/>
      <c r="AK966" s="80"/>
      <c r="AL966" s="80"/>
      <c r="AM966" s="80"/>
      <c r="AN966" s="80"/>
      <c r="AO966" s="80"/>
      <c r="AP966" s="80"/>
    </row>
    <row r="967" spans="1:42" x14ac:dyDescent="0.2">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c r="AA967" s="80"/>
      <c r="AB967" s="80"/>
      <c r="AC967" s="80"/>
      <c r="AD967" s="80"/>
      <c r="AE967" s="80"/>
      <c r="AF967" s="80"/>
      <c r="AG967" s="80"/>
      <c r="AH967" s="80"/>
      <c r="AI967" s="80"/>
      <c r="AJ967" s="80"/>
      <c r="AK967" s="80"/>
      <c r="AL967" s="80"/>
      <c r="AM967" s="80"/>
      <c r="AN967" s="80"/>
      <c r="AO967" s="80"/>
      <c r="AP967" s="80"/>
    </row>
    <row r="968" spans="1:42" x14ac:dyDescent="0.2">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c r="AA968" s="80"/>
      <c r="AB968" s="80"/>
      <c r="AC968" s="80"/>
      <c r="AD968" s="80"/>
      <c r="AE968" s="80"/>
      <c r="AF968" s="80"/>
      <c r="AG968" s="80"/>
      <c r="AH968" s="80"/>
      <c r="AI968" s="80"/>
      <c r="AJ968" s="80"/>
      <c r="AK968" s="80"/>
      <c r="AL968" s="80"/>
      <c r="AM968" s="80"/>
      <c r="AN968" s="80"/>
      <c r="AO968" s="80"/>
      <c r="AP968" s="80"/>
    </row>
    <row r="969" spans="1:42" x14ac:dyDescent="0.2">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c r="AA969" s="80"/>
      <c r="AB969" s="80"/>
      <c r="AC969" s="80"/>
      <c r="AD969" s="80"/>
      <c r="AE969" s="80"/>
      <c r="AF969" s="80"/>
      <c r="AG969" s="80"/>
      <c r="AH969" s="80"/>
      <c r="AI969" s="80"/>
      <c r="AJ969" s="80"/>
      <c r="AK969" s="80"/>
      <c r="AL969" s="80"/>
      <c r="AM969" s="80"/>
      <c r="AN969" s="80"/>
      <c r="AO969" s="80"/>
      <c r="AP969" s="80"/>
    </row>
    <row r="970" spans="1:42" x14ac:dyDescent="0.2">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c r="AA970" s="80"/>
      <c r="AB970" s="80"/>
      <c r="AC970" s="80"/>
      <c r="AD970" s="80"/>
      <c r="AE970" s="80"/>
      <c r="AF970" s="80"/>
      <c r="AG970" s="80"/>
      <c r="AH970" s="80"/>
      <c r="AI970" s="80"/>
      <c r="AJ970" s="80"/>
      <c r="AK970" s="80"/>
      <c r="AL970" s="80"/>
      <c r="AM970" s="80"/>
      <c r="AN970" s="80"/>
      <c r="AO970" s="80"/>
      <c r="AP970" s="80"/>
    </row>
    <row r="971" spans="1:42" x14ac:dyDescent="0.2">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c r="AA971" s="80"/>
      <c r="AB971" s="80"/>
      <c r="AC971" s="80"/>
      <c r="AD971" s="80"/>
      <c r="AE971" s="80"/>
      <c r="AF971" s="80"/>
      <c r="AG971" s="80"/>
      <c r="AH971" s="80"/>
      <c r="AI971" s="80"/>
      <c r="AJ971" s="80"/>
      <c r="AK971" s="80"/>
      <c r="AL971" s="80"/>
      <c r="AM971" s="80"/>
      <c r="AN971" s="80"/>
      <c r="AO971" s="80"/>
      <c r="AP971" s="80"/>
    </row>
    <row r="972" spans="1:42" x14ac:dyDescent="0.2">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c r="AA972" s="80"/>
      <c r="AB972" s="80"/>
      <c r="AC972" s="80"/>
      <c r="AD972" s="80"/>
      <c r="AE972" s="80"/>
      <c r="AF972" s="80"/>
      <c r="AG972" s="80"/>
      <c r="AH972" s="80"/>
      <c r="AI972" s="80"/>
      <c r="AJ972" s="80"/>
      <c r="AK972" s="80"/>
      <c r="AL972" s="80"/>
      <c r="AM972" s="80"/>
      <c r="AN972" s="80"/>
      <c r="AO972" s="80"/>
      <c r="AP972" s="80"/>
    </row>
    <row r="973" spans="1:42" x14ac:dyDescent="0.2">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c r="AA973" s="80"/>
      <c r="AB973" s="80"/>
      <c r="AC973" s="80"/>
      <c r="AD973" s="80"/>
      <c r="AE973" s="80"/>
      <c r="AF973" s="80"/>
      <c r="AG973" s="80"/>
      <c r="AH973" s="80"/>
      <c r="AI973" s="80"/>
      <c r="AJ973" s="80"/>
      <c r="AK973" s="80"/>
      <c r="AL973" s="80"/>
      <c r="AM973" s="80"/>
      <c r="AN973" s="80"/>
      <c r="AO973" s="80"/>
      <c r="AP973" s="80"/>
    </row>
    <row r="974" spans="1:42" x14ac:dyDescent="0.2">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c r="AA974" s="80"/>
      <c r="AB974" s="80"/>
      <c r="AC974" s="80"/>
      <c r="AD974" s="80"/>
      <c r="AE974" s="80"/>
      <c r="AF974" s="80"/>
      <c r="AG974" s="80"/>
      <c r="AH974" s="80"/>
      <c r="AI974" s="80"/>
      <c r="AJ974" s="80"/>
      <c r="AK974" s="80"/>
      <c r="AL974" s="80"/>
      <c r="AM974" s="80"/>
      <c r="AN974" s="80"/>
      <c r="AO974" s="80"/>
      <c r="AP974" s="80"/>
    </row>
    <row r="975" spans="1:42" x14ac:dyDescent="0.2">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c r="AA975" s="80"/>
      <c r="AB975" s="80"/>
      <c r="AC975" s="80"/>
      <c r="AD975" s="80"/>
      <c r="AE975" s="80"/>
      <c r="AF975" s="80"/>
      <c r="AG975" s="80"/>
      <c r="AH975" s="80"/>
      <c r="AI975" s="80"/>
      <c r="AJ975" s="80"/>
      <c r="AK975" s="80"/>
      <c r="AL975" s="80"/>
      <c r="AM975" s="80"/>
      <c r="AN975" s="80"/>
      <c r="AO975" s="80"/>
      <c r="AP975" s="80"/>
    </row>
    <row r="976" spans="1:42" x14ac:dyDescent="0.2">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c r="AA976" s="80"/>
      <c r="AB976" s="80"/>
      <c r="AC976" s="80"/>
      <c r="AD976" s="80"/>
      <c r="AE976" s="80"/>
      <c r="AF976" s="80"/>
      <c r="AG976" s="80"/>
      <c r="AH976" s="80"/>
      <c r="AI976" s="80"/>
      <c r="AJ976" s="80"/>
      <c r="AK976" s="80"/>
      <c r="AL976" s="80"/>
      <c r="AM976" s="80"/>
      <c r="AN976" s="80"/>
      <c r="AO976" s="80"/>
      <c r="AP976" s="80"/>
    </row>
    <row r="977" spans="1:42" x14ac:dyDescent="0.2">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c r="AA977" s="80"/>
      <c r="AB977" s="80"/>
      <c r="AC977" s="80"/>
      <c r="AD977" s="80"/>
      <c r="AE977" s="80"/>
      <c r="AF977" s="80"/>
      <c r="AG977" s="80"/>
      <c r="AH977" s="80"/>
      <c r="AI977" s="80"/>
      <c r="AJ977" s="80"/>
      <c r="AK977" s="80"/>
      <c r="AL977" s="80"/>
      <c r="AM977" s="80"/>
      <c r="AN977" s="80"/>
      <c r="AO977" s="80"/>
      <c r="AP977" s="80"/>
    </row>
    <row r="978" spans="1:42" x14ac:dyDescent="0.2">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c r="AA978" s="80"/>
      <c r="AB978" s="80"/>
      <c r="AC978" s="80"/>
      <c r="AD978" s="80"/>
      <c r="AE978" s="80"/>
      <c r="AF978" s="80"/>
      <c r="AG978" s="80"/>
      <c r="AH978" s="80"/>
      <c r="AI978" s="80"/>
      <c r="AJ978" s="80"/>
      <c r="AK978" s="80"/>
      <c r="AL978" s="80"/>
      <c r="AM978" s="80"/>
      <c r="AN978" s="80"/>
      <c r="AO978" s="80"/>
      <c r="AP978" s="80"/>
    </row>
    <row r="979" spans="1:42" x14ac:dyDescent="0.2">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c r="AA979" s="80"/>
      <c r="AB979" s="80"/>
      <c r="AC979" s="80"/>
      <c r="AD979" s="80"/>
      <c r="AE979" s="80"/>
      <c r="AF979" s="80"/>
      <c r="AG979" s="80"/>
      <c r="AH979" s="80"/>
      <c r="AI979" s="80"/>
      <c r="AJ979" s="80"/>
      <c r="AK979" s="80"/>
      <c r="AL979" s="80"/>
      <c r="AM979" s="80"/>
      <c r="AN979" s="80"/>
      <c r="AO979" s="80"/>
      <c r="AP979" s="80"/>
    </row>
    <row r="980" spans="1:42" x14ac:dyDescent="0.2">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c r="AA980" s="80"/>
      <c r="AB980" s="80"/>
      <c r="AC980" s="80"/>
      <c r="AD980" s="80"/>
      <c r="AE980" s="80"/>
      <c r="AF980" s="80"/>
      <c r="AG980" s="80"/>
      <c r="AH980" s="80"/>
      <c r="AI980" s="80"/>
      <c r="AJ980" s="80"/>
      <c r="AK980" s="80"/>
      <c r="AL980" s="80"/>
      <c r="AM980" s="80"/>
      <c r="AN980" s="80"/>
      <c r="AO980" s="80"/>
      <c r="AP980" s="80"/>
    </row>
    <row r="981" spans="1:42" x14ac:dyDescent="0.2">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c r="AA981" s="80"/>
      <c r="AB981" s="80"/>
      <c r="AC981" s="80"/>
      <c r="AD981" s="80"/>
      <c r="AE981" s="80"/>
      <c r="AF981" s="80"/>
      <c r="AG981" s="80"/>
      <c r="AH981" s="80"/>
      <c r="AI981" s="80"/>
      <c r="AJ981" s="80"/>
      <c r="AK981" s="80"/>
      <c r="AL981" s="80"/>
      <c r="AM981" s="80"/>
      <c r="AN981" s="80"/>
      <c r="AO981" s="80"/>
      <c r="AP981" s="80"/>
    </row>
    <row r="982" spans="1:42" x14ac:dyDescent="0.2">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c r="AA982" s="80"/>
      <c r="AB982" s="80"/>
      <c r="AC982" s="80"/>
      <c r="AD982" s="80"/>
      <c r="AE982" s="80"/>
      <c r="AF982" s="80"/>
      <c r="AG982" s="80"/>
      <c r="AH982" s="80"/>
      <c r="AI982" s="80"/>
      <c r="AJ982" s="80"/>
      <c r="AK982" s="80"/>
      <c r="AL982" s="80"/>
      <c r="AM982" s="80"/>
      <c r="AN982" s="80"/>
      <c r="AO982" s="80"/>
      <c r="AP982" s="80"/>
    </row>
    <row r="983" spans="1:42" x14ac:dyDescent="0.2">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c r="AA983" s="80"/>
      <c r="AB983" s="80"/>
      <c r="AC983" s="80"/>
      <c r="AD983" s="80"/>
      <c r="AE983" s="80"/>
      <c r="AF983" s="80"/>
      <c r="AG983" s="80"/>
      <c r="AH983" s="80"/>
      <c r="AI983" s="80"/>
      <c r="AJ983" s="80"/>
      <c r="AK983" s="80"/>
      <c r="AL983" s="80"/>
      <c r="AM983" s="80"/>
      <c r="AN983" s="80"/>
      <c r="AO983" s="80"/>
      <c r="AP983" s="80"/>
    </row>
    <row r="984" spans="1:42" x14ac:dyDescent="0.2">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c r="AA984" s="80"/>
      <c r="AB984" s="80"/>
      <c r="AC984" s="80"/>
      <c r="AD984" s="80"/>
      <c r="AE984" s="80"/>
      <c r="AF984" s="80"/>
      <c r="AG984" s="80"/>
      <c r="AH984" s="80"/>
      <c r="AI984" s="80"/>
      <c r="AJ984" s="80"/>
      <c r="AK984" s="80"/>
      <c r="AL984" s="80"/>
      <c r="AM984" s="80"/>
      <c r="AN984" s="80"/>
      <c r="AO984" s="80"/>
      <c r="AP984" s="80"/>
    </row>
    <row r="985" spans="1:42" x14ac:dyDescent="0.2">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c r="AA985" s="80"/>
      <c r="AB985" s="80"/>
      <c r="AC985" s="80"/>
      <c r="AD985" s="80"/>
      <c r="AE985" s="80"/>
      <c r="AF985" s="80"/>
      <c r="AG985" s="80"/>
      <c r="AH985" s="80"/>
      <c r="AI985" s="80"/>
      <c r="AJ985" s="80"/>
      <c r="AK985" s="80"/>
      <c r="AL985" s="80"/>
      <c r="AM985" s="80"/>
      <c r="AN985" s="80"/>
      <c r="AO985" s="80"/>
      <c r="AP985" s="80"/>
    </row>
    <row r="986" spans="1:42" x14ac:dyDescent="0.2">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c r="AA986" s="80"/>
      <c r="AB986" s="80"/>
      <c r="AC986" s="80"/>
      <c r="AD986" s="80"/>
      <c r="AE986" s="80"/>
      <c r="AF986" s="80"/>
      <c r="AG986" s="80"/>
      <c r="AH986" s="80"/>
      <c r="AI986" s="80"/>
      <c r="AJ986" s="80"/>
      <c r="AK986" s="80"/>
      <c r="AL986" s="80"/>
      <c r="AM986" s="80"/>
      <c r="AN986" s="80"/>
      <c r="AO986" s="80"/>
      <c r="AP986" s="80"/>
    </row>
    <row r="987" spans="1:42" x14ac:dyDescent="0.2">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c r="AA987" s="80"/>
      <c r="AB987" s="80"/>
      <c r="AC987" s="80"/>
      <c r="AD987" s="80"/>
      <c r="AE987" s="80"/>
      <c r="AF987" s="80"/>
      <c r="AG987" s="80"/>
      <c r="AH987" s="80"/>
      <c r="AI987" s="80"/>
      <c r="AJ987" s="80"/>
      <c r="AK987" s="80"/>
      <c r="AL987" s="80"/>
      <c r="AM987" s="80"/>
      <c r="AN987" s="80"/>
      <c r="AO987" s="80"/>
      <c r="AP987" s="80"/>
    </row>
    <row r="988" spans="1:42" x14ac:dyDescent="0.2">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c r="AA988" s="80"/>
      <c r="AB988" s="80"/>
      <c r="AC988" s="80"/>
      <c r="AD988" s="80"/>
      <c r="AE988" s="80"/>
      <c r="AF988" s="80"/>
      <c r="AG988" s="80"/>
      <c r="AH988" s="80"/>
      <c r="AI988" s="80"/>
      <c r="AJ988" s="80"/>
      <c r="AK988" s="80"/>
      <c r="AL988" s="80"/>
      <c r="AM988" s="80"/>
      <c r="AN988" s="80"/>
      <c r="AO988" s="80"/>
      <c r="AP988" s="80"/>
    </row>
    <row r="989" spans="1:42" x14ac:dyDescent="0.2">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c r="AA989" s="80"/>
      <c r="AB989" s="80"/>
      <c r="AC989" s="80"/>
      <c r="AD989" s="80"/>
      <c r="AE989" s="80"/>
      <c r="AF989" s="80"/>
      <c r="AG989" s="80"/>
      <c r="AH989" s="80"/>
      <c r="AI989" s="80"/>
      <c r="AJ989" s="80"/>
      <c r="AK989" s="80"/>
      <c r="AL989" s="80"/>
      <c r="AM989" s="80"/>
      <c r="AN989" s="80"/>
      <c r="AO989" s="80"/>
      <c r="AP989" s="80"/>
    </row>
    <row r="990" spans="1:42" x14ac:dyDescent="0.2">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c r="AA990" s="80"/>
      <c r="AB990" s="80"/>
      <c r="AC990" s="80"/>
      <c r="AD990" s="80"/>
      <c r="AE990" s="80"/>
      <c r="AF990" s="80"/>
      <c r="AG990" s="80"/>
      <c r="AH990" s="80"/>
      <c r="AI990" s="80"/>
      <c r="AJ990" s="80"/>
      <c r="AK990" s="80"/>
      <c r="AL990" s="80"/>
      <c r="AM990" s="80"/>
      <c r="AN990" s="80"/>
      <c r="AO990" s="80"/>
      <c r="AP990" s="80"/>
    </row>
    <row r="991" spans="1:42" x14ac:dyDescent="0.2">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c r="AA991" s="80"/>
      <c r="AB991" s="80"/>
      <c r="AC991" s="80"/>
      <c r="AD991" s="80"/>
      <c r="AE991" s="80"/>
      <c r="AF991" s="80"/>
      <c r="AG991" s="80"/>
      <c r="AH991" s="80"/>
      <c r="AI991" s="80"/>
      <c r="AJ991" s="80"/>
      <c r="AK991" s="80"/>
      <c r="AL991" s="80"/>
      <c r="AM991" s="80"/>
      <c r="AN991" s="80"/>
      <c r="AO991" s="80"/>
      <c r="AP991" s="80"/>
    </row>
    <row r="992" spans="1:42" x14ac:dyDescent="0.2">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c r="AA992" s="80"/>
      <c r="AB992" s="80"/>
      <c r="AC992" s="80"/>
      <c r="AD992" s="80"/>
      <c r="AE992" s="80"/>
      <c r="AF992" s="80"/>
      <c r="AG992" s="80"/>
      <c r="AH992" s="80"/>
      <c r="AI992" s="80"/>
      <c r="AJ992" s="80"/>
      <c r="AK992" s="80"/>
      <c r="AL992" s="80"/>
      <c r="AM992" s="80"/>
      <c r="AN992" s="80"/>
      <c r="AO992" s="80"/>
      <c r="AP992" s="80"/>
    </row>
    <row r="993" spans="1:42" x14ac:dyDescent="0.2">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c r="AA993" s="80"/>
      <c r="AB993" s="80"/>
      <c r="AC993" s="80"/>
      <c r="AD993" s="80"/>
      <c r="AE993" s="80"/>
      <c r="AF993" s="80"/>
      <c r="AG993" s="80"/>
      <c r="AH993" s="80"/>
      <c r="AI993" s="80"/>
      <c r="AJ993" s="80"/>
      <c r="AK993" s="80"/>
      <c r="AL993" s="80"/>
      <c r="AM993" s="80"/>
      <c r="AN993" s="80"/>
      <c r="AO993" s="80"/>
      <c r="AP993" s="80"/>
    </row>
    <row r="994" spans="1:42" x14ac:dyDescent="0.2">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c r="AA994" s="80"/>
      <c r="AB994" s="80"/>
      <c r="AC994" s="80"/>
      <c r="AD994" s="80"/>
      <c r="AE994" s="80"/>
      <c r="AF994" s="80"/>
      <c r="AG994" s="80"/>
      <c r="AH994" s="80"/>
      <c r="AI994" s="80"/>
      <c r="AJ994" s="80"/>
      <c r="AK994" s="80"/>
      <c r="AL994" s="80"/>
      <c r="AM994" s="80"/>
      <c r="AN994" s="80"/>
      <c r="AO994" s="80"/>
      <c r="AP994" s="80"/>
    </row>
    <row r="995" spans="1:42" x14ac:dyDescent="0.2">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c r="AA995" s="80"/>
      <c r="AB995" s="80"/>
      <c r="AC995" s="80"/>
      <c r="AD995" s="80"/>
      <c r="AE995" s="80"/>
      <c r="AF995" s="80"/>
      <c r="AG995" s="80"/>
      <c r="AH995" s="80"/>
      <c r="AI995" s="80"/>
      <c r="AJ995" s="80"/>
      <c r="AK995" s="80"/>
      <c r="AL995" s="80"/>
      <c r="AM995" s="80"/>
      <c r="AN995" s="80"/>
      <c r="AO995" s="80"/>
      <c r="AP995" s="80"/>
    </row>
    <row r="996" spans="1:42" x14ac:dyDescent="0.2">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c r="AA996" s="80"/>
      <c r="AB996" s="80"/>
      <c r="AC996" s="80"/>
      <c r="AD996" s="80"/>
      <c r="AE996" s="80"/>
      <c r="AF996" s="80"/>
      <c r="AG996" s="80"/>
      <c r="AH996" s="80"/>
      <c r="AI996" s="80"/>
      <c r="AJ996" s="80"/>
      <c r="AK996" s="80"/>
      <c r="AL996" s="80"/>
      <c r="AM996" s="80"/>
      <c r="AN996" s="80"/>
      <c r="AO996" s="80"/>
      <c r="AP996" s="80"/>
    </row>
    <row r="997" spans="1:42" x14ac:dyDescent="0.2">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c r="AA997" s="80"/>
      <c r="AB997" s="80"/>
      <c r="AC997" s="80"/>
      <c r="AD997" s="80"/>
      <c r="AE997" s="80"/>
      <c r="AF997" s="80"/>
      <c r="AG997" s="80"/>
      <c r="AH997" s="80"/>
      <c r="AI997" s="80"/>
      <c r="AJ997" s="80"/>
      <c r="AK997" s="80"/>
      <c r="AL997" s="80"/>
      <c r="AM997" s="80"/>
      <c r="AN997" s="80"/>
      <c r="AO997" s="80"/>
      <c r="AP997" s="80"/>
    </row>
    <row r="998" spans="1:42" x14ac:dyDescent="0.2">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c r="AA998" s="80"/>
      <c r="AB998" s="80"/>
      <c r="AC998" s="80"/>
      <c r="AD998" s="80"/>
      <c r="AE998" s="80"/>
      <c r="AF998" s="80"/>
      <c r="AG998" s="80"/>
      <c r="AH998" s="80"/>
      <c r="AI998" s="80"/>
      <c r="AJ998" s="80"/>
      <c r="AK998" s="80"/>
      <c r="AL998" s="80"/>
      <c r="AM998" s="80"/>
      <c r="AN998" s="80"/>
      <c r="AO998" s="80"/>
      <c r="AP998" s="80"/>
    </row>
    <row r="999" spans="1:42" x14ac:dyDescent="0.2">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c r="AA999" s="80"/>
      <c r="AB999" s="80"/>
      <c r="AC999" s="80"/>
      <c r="AD999" s="80"/>
      <c r="AE999" s="80"/>
      <c r="AF999" s="80"/>
      <c r="AG999" s="80"/>
      <c r="AH999" s="80"/>
      <c r="AI999" s="80"/>
      <c r="AJ999" s="80"/>
      <c r="AK999" s="80"/>
      <c r="AL999" s="80"/>
      <c r="AM999" s="80"/>
      <c r="AN999" s="80"/>
      <c r="AO999" s="80"/>
      <c r="AP999" s="80"/>
    </row>
    <row r="1000" spans="1:42" x14ac:dyDescent="0.2">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c r="AA1000" s="80"/>
      <c r="AB1000" s="80"/>
      <c r="AC1000" s="80"/>
      <c r="AD1000" s="80"/>
      <c r="AE1000" s="80"/>
      <c r="AF1000" s="80"/>
      <c r="AG1000" s="80"/>
      <c r="AH1000" s="80"/>
      <c r="AI1000" s="80"/>
      <c r="AJ1000" s="80"/>
      <c r="AK1000" s="80"/>
      <c r="AL1000" s="80"/>
      <c r="AM1000" s="80"/>
      <c r="AN1000" s="80"/>
      <c r="AO1000" s="80"/>
      <c r="AP1000" s="80"/>
    </row>
    <row r="1001" spans="1:42" x14ac:dyDescent="0.2">
      <c r="A1001" s="80"/>
      <c r="B1001" s="80"/>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c r="AA1001" s="80"/>
      <c r="AB1001" s="80"/>
      <c r="AC1001" s="80"/>
      <c r="AD1001" s="80"/>
      <c r="AE1001" s="80"/>
      <c r="AF1001" s="80"/>
      <c r="AG1001" s="80"/>
      <c r="AH1001" s="80"/>
      <c r="AI1001" s="80"/>
      <c r="AJ1001" s="80"/>
      <c r="AK1001" s="80"/>
      <c r="AL1001" s="80"/>
      <c r="AM1001" s="80"/>
      <c r="AN1001" s="80"/>
      <c r="AO1001" s="80"/>
      <c r="AP1001" s="80"/>
    </row>
  </sheetData>
  <mergeCells count="9">
    <mergeCell ref="AM4:AP4"/>
    <mergeCell ref="L5:M5"/>
    <mergeCell ref="N5:O5"/>
    <mergeCell ref="P5:Q5"/>
    <mergeCell ref="C3:I3"/>
    <mergeCell ref="E4:F4"/>
    <mergeCell ref="G4:H4"/>
    <mergeCell ref="U4:W4"/>
    <mergeCell ref="AB4:AH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A3" sqref="A3"/>
    </sheetView>
  </sheetViews>
  <sheetFormatPr baseColWidth="10" defaultRowHeight="12.75" x14ac:dyDescent="0.2"/>
  <cols>
    <col min="1" max="1" width="8.42578125" style="96" customWidth="1"/>
    <col min="2" max="6" width="10.85546875" style="108"/>
    <col min="8" max="8" width="10.85546875" style="68"/>
  </cols>
  <sheetData>
    <row r="1" spans="1:9" s="3" customFormat="1" x14ac:dyDescent="0.2">
      <c r="A1" s="136" t="s">
        <v>339</v>
      </c>
      <c r="B1" s="136"/>
      <c r="C1" s="136"/>
      <c r="D1" s="136"/>
      <c r="E1" s="136"/>
      <c r="F1" s="136"/>
      <c r="H1" s="67"/>
    </row>
    <row r="2" spans="1:9" s="3" customFormat="1" x14ac:dyDescent="0.2">
      <c r="A2" s="97" t="s">
        <v>736</v>
      </c>
      <c r="B2" s="136"/>
      <c r="C2" s="136"/>
      <c r="D2" s="136"/>
      <c r="E2" s="136"/>
      <c r="F2" s="136"/>
      <c r="H2" s="67"/>
    </row>
    <row r="3" spans="1:9" s="3" customFormat="1" x14ac:dyDescent="0.2">
      <c r="A3" s="97"/>
      <c r="B3" s="136"/>
      <c r="C3" s="136"/>
      <c r="D3" s="136"/>
      <c r="E3" s="136"/>
      <c r="F3" s="136"/>
      <c r="H3" s="67"/>
    </row>
    <row r="4" spans="1:9" s="3" customFormat="1" x14ac:dyDescent="0.2">
      <c r="A4" s="97"/>
      <c r="B4" s="97" t="s">
        <v>335</v>
      </c>
      <c r="C4" s="137" t="s">
        <v>336</v>
      </c>
      <c r="D4" s="136" t="s">
        <v>337</v>
      </c>
      <c r="E4" s="138" t="s">
        <v>338</v>
      </c>
      <c r="F4" s="136" t="s">
        <v>339</v>
      </c>
      <c r="G4" s="12"/>
      <c r="H4" s="12"/>
      <c r="I4" s="12"/>
    </row>
    <row r="5" spans="1:9" s="3" customFormat="1" x14ac:dyDescent="0.2">
      <c r="A5" s="94" t="s">
        <v>6</v>
      </c>
      <c r="B5" s="136" t="s">
        <v>340</v>
      </c>
      <c r="C5" s="97" t="s">
        <v>191</v>
      </c>
      <c r="D5" s="136" t="s">
        <v>191</v>
      </c>
      <c r="E5" s="136" t="s">
        <v>10</v>
      </c>
      <c r="F5" s="136" t="s">
        <v>191</v>
      </c>
      <c r="G5" s="12"/>
      <c r="H5" s="12"/>
      <c r="I5" s="12"/>
    </row>
    <row r="6" spans="1:9" s="13" customFormat="1" x14ac:dyDescent="0.2">
      <c r="A6" s="139"/>
      <c r="B6" s="140"/>
      <c r="C6" s="141"/>
      <c r="D6" s="140"/>
      <c r="E6" s="140"/>
      <c r="F6" s="140"/>
      <c r="H6" s="12"/>
      <c r="I6" s="12"/>
    </row>
    <row r="7" spans="1:9" x14ac:dyDescent="0.2">
      <c r="A7" s="139"/>
      <c r="C7" s="96"/>
    </row>
    <row r="8" spans="1:9" x14ac:dyDescent="0.2">
      <c r="A8" s="139">
        <v>1987</v>
      </c>
      <c r="B8" s="142">
        <v>117108</v>
      </c>
      <c r="C8" s="96"/>
    </row>
    <row r="9" spans="1:9" x14ac:dyDescent="0.2">
      <c r="A9" s="139">
        <v>1988</v>
      </c>
      <c r="B9" s="142">
        <v>136949</v>
      </c>
      <c r="C9" s="96"/>
    </row>
    <row r="10" spans="1:9" x14ac:dyDescent="0.2">
      <c r="A10" s="139">
        <v>1989</v>
      </c>
      <c r="B10" s="142">
        <v>136000</v>
      </c>
      <c r="C10" s="96"/>
    </row>
    <row r="11" spans="1:9" x14ac:dyDescent="0.2">
      <c r="A11" s="139">
        <v>1990</v>
      </c>
      <c r="B11" s="142">
        <v>170000</v>
      </c>
      <c r="C11" s="96"/>
    </row>
    <row r="12" spans="1:9" x14ac:dyDescent="0.2">
      <c r="A12" s="139">
        <v>1991</v>
      </c>
      <c r="B12" s="142">
        <v>184000</v>
      </c>
      <c r="C12" s="96"/>
    </row>
    <row r="13" spans="1:9" x14ac:dyDescent="0.2">
      <c r="A13" s="139">
        <v>1992</v>
      </c>
      <c r="B13" s="143" t="s">
        <v>334</v>
      </c>
      <c r="C13" s="96">
        <v>7.2387999999999994E-2</v>
      </c>
      <c r="E13" s="127">
        <v>0.59</v>
      </c>
    </row>
    <row r="14" spans="1:9" x14ac:dyDescent="0.2">
      <c r="A14" s="139">
        <v>1993</v>
      </c>
      <c r="B14" s="142">
        <v>212340</v>
      </c>
      <c r="C14" s="96">
        <v>7.2577000000000003E-2</v>
      </c>
      <c r="D14" s="144">
        <f>B14*C14*1000</f>
        <v>15411000.180000002</v>
      </c>
      <c r="E14" s="127">
        <v>0.59</v>
      </c>
      <c r="F14" s="144">
        <f>(D14/E14)-D14</f>
        <v>10709339.108135594</v>
      </c>
    </row>
    <row r="15" spans="1:9" x14ac:dyDescent="0.2">
      <c r="A15" s="139">
        <v>1994</v>
      </c>
      <c r="B15" s="142">
        <v>200719</v>
      </c>
      <c r="C15" s="96">
        <v>7.8228500000000006E-2</v>
      </c>
      <c r="D15" s="144">
        <f t="shared" ref="D15:D36" si="0">B15*C15*1000</f>
        <v>15701946.2915</v>
      </c>
      <c r="E15" s="127">
        <v>0.61250000000000004</v>
      </c>
      <c r="F15" s="144">
        <f t="shared" ref="F15:F28" si="1">(D15/E15)-D15</f>
        <v>9933884.3884999994</v>
      </c>
    </row>
    <row r="16" spans="1:9" x14ac:dyDescent="0.2">
      <c r="A16" s="139">
        <v>1995</v>
      </c>
      <c r="B16" s="142">
        <v>231215</v>
      </c>
      <c r="C16" s="96">
        <v>8.4352750000000004E-2</v>
      </c>
      <c r="D16" s="144">
        <f t="shared" si="0"/>
        <v>19503621.091249999</v>
      </c>
      <c r="E16" s="127">
        <v>0.63500000000000001</v>
      </c>
      <c r="F16" s="144">
        <f t="shared" si="1"/>
        <v>11210742.831978343</v>
      </c>
      <c r="G16" s="71"/>
      <c r="H16" s="70"/>
    </row>
    <row r="17" spans="1:8" x14ac:dyDescent="0.2">
      <c r="A17" s="139">
        <v>1996</v>
      </c>
      <c r="B17" s="142">
        <v>231440</v>
      </c>
      <c r="C17" s="96">
        <v>8.8209249999999989E-2</v>
      </c>
      <c r="D17" s="144">
        <f t="shared" si="0"/>
        <v>20415148.82</v>
      </c>
      <c r="E17" s="127">
        <v>0.65</v>
      </c>
      <c r="F17" s="144">
        <f t="shared" si="1"/>
        <v>10992772.441538461</v>
      </c>
      <c r="G17" s="71"/>
      <c r="H17" s="70"/>
    </row>
    <row r="18" spans="1:8" x14ac:dyDescent="0.2">
      <c r="A18" s="139">
        <v>1997</v>
      </c>
      <c r="B18" s="142">
        <v>198668</v>
      </c>
      <c r="C18" s="96">
        <v>8.8165750000000015E-2</v>
      </c>
      <c r="D18" s="144">
        <f t="shared" si="0"/>
        <v>17515713.221000001</v>
      </c>
      <c r="E18" s="127">
        <v>0.63749999999999996</v>
      </c>
      <c r="F18" s="144">
        <f t="shared" si="1"/>
        <v>9959915.3609607853</v>
      </c>
      <c r="G18" s="71"/>
      <c r="H18" s="70"/>
    </row>
    <row r="19" spans="1:8" x14ac:dyDescent="0.2">
      <c r="A19" s="139">
        <v>1998</v>
      </c>
      <c r="B19" s="142">
        <v>242532</v>
      </c>
      <c r="C19" s="96">
        <v>8.5692749999999984E-2</v>
      </c>
      <c r="D19" s="144">
        <f t="shared" si="0"/>
        <v>20783234.042999998</v>
      </c>
      <c r="E19" s="127">
        <v>0.65749999999999997</v>
      </c>
      <c r="F19" s="144">
        <f t="shared" si="1"/>
        <v>10826247.391220532</v>
      </c>
      <c r="G19" s="71"/>
      <c r="H19" s="70"/>
    </row>
    <row r="20" spans="1:8" x14ac:dyDescent="0.2">
      <c r="A20" s="139">
        <v>1999</v>
      </c>
      <c r="B20" s="142">
        <v>275549</v>
      </c>
      <c r="C20" s="96">
        <v>8.3614999999999995E-2</v>
      </c>
      <c r="D20" s="144">
        <f t="shared" si="0"/>
        <v>23040029.634999998</v>
      </c>
      <c r="E20" s="127">
        <v>0.64750000000000008</v>
      </c>
      <c r="F20" s="144">
        <f t="shared" si="1"/>
        <v>12543027.716351345</v>
      </c>
      <c r="G20" s="71"/>
      <c r="H20" s="70"/>
    </row>
    <row r="21" spans="1:8" x14ac:dyDescent="0.2">
      <c r="A21" s="139">
        <v>2000</v>
      </c>
      <c r="B21" s="142">
        <v>286293</v>
      </c>
      <c r="C21" s="96">
        <v>8.6029000000000008E-2</v>
      </c>
      <c r="D21" s="144">
        <f t="shared" si="0"/>
        <v>24629500.497000001</v>
      </c>
      <c r="E21" s="127">
        <v>0.66</v>
      </c>
      <c r="F21" s="144">
        <f t="shared" si="1"/>
        <v>12687924.498454541</v>
      </c>
      <c r="G21" s="71"/>
      <c r="H21" s="70"/>
    </row>
    <row r="22" spans="1:8" x14ac:dyDescent="0.2">
      <c r="A22" s="139">
        <v>2001</v>
      </c>
      <c r="B22" s="142">
        <v>286386</v>
      </c>
      <c r="C22" s="96">
        <v>8.8334499999999996E-2</v>
      </c>
      <c r="D22" s="144">
        <f t="shared" si="0"/>
        <v>25297764.116999999</v>
      </c>
      <c r="E22" s="127">
        <v>0.66500000000000004</v>
      </c>
      <c r="F22" s="144">
        <f t="shared" si="1"/>
        <v>12743986.434879698</v>
      </c>
      <c r="G22" s="71"/>
      <c r="H22" s="70"/>
    </row>
    <row r="23" spans="1:8" x14ac:dyDescent="0.2">
      <c r="A23" s="139">
        <v>2002</v>
      </c>
      <c r="B23" s="142">
        <v>290298</v>
      </c>
      <c r="C23" s="96">
        <v>8.7936500000000001E-2</v>
      </c>
      <c r="D23" s="144">
        <f t="shared" si="0"/>
        <v>25527790.077000003</v>
      </c>
      <c r="E23" s="127">
        <v>0.66</v>
      </c>
      <c r="F23" s="144">
        <f t="shared" si="1"/>
        <v>13150679.736636367</v>
      </c>
      <c r="G23" s="71"/>
      <c r="H23" s="70"/>
    </row>
    <row r="24" spans="1:8" x14ac:dyDescent="0.2">
      <c r="A24" s="139">
        <v>2003</v>
      </c>
      <c r="B24" s="142">
        <v>290029</v>
      </c>
      <c r="C24" s="96">
        <v>8.7936500000000001E-2</v>
      </c>
      <c r="D24" s="144">
        <f t="shared" si="0"/>
        <v>25504135.158500001</v>
      </c>
      <c r="E24" s="127">
        <v>0.66</v>
      </c>
      <c r="F24" s="144">
        <f t="shared" si="1"/>
        <v>13138493.869530305</v>
      </c>
      <c r="G24" s="71"/>
      <c r="H24" s="70"/>
    </row>
    <row r="25" spans="1:8" x14ac:dyDescent="0.2">
      <c r="A25" s="139">
        <v>2004</v>
      </c>
      <c r="B25" s="142">
        <v>306548</v>
      </c>
      <c r="C25" s="96">
        <v>9.1103000000000003E-2</v>
      </c>
      <c r="D25" s="144">
        <f t="shared" si="0"/>
        <v>27927442.444000002</v>
      </c>
      <c r="E25" s="127">
        <v>0.67</v>
      </c>
      <c r="F25" s="144">
        <f t="shared" si="1"/>
        <v>13755307.47241791</v>
      </c>
      <c r="G25" s="71"/>
      <c r="H25" s="70"/>
    </row>
    <row r="26" spans="1:8" x14ac:dyDescent="0.2">
      <c r="A26" s="139">
        <v>2005</v>
      </c>
      <c r="B26" s="142">
        <v>333819</v>
      </c>
      <c r="C26" s="96">
        <v>9.1103000000000003E-2</v>
      </c>
      <c r="D26" s="144">
        <f t="shared" si="0"/>
        <v>30411912.357000001</v>
      </c>
      <c r="E26" s="127">
        <v>0.67</v>
      </c>
      <c r="F26" s="144">
        <f t="shared" si="1"/>
        <v>14979001.608671643</v>
      </c>
      <c r="G26" s="71"/>
      <c r="H26" s="70"/>
    </row>
    <row r="27" spans="1:8" x14ac:dyDescent="0.2">
      <c r="A27" s="139">
        <v>2006</v>
      </c>
      <c r="B27" s="142">
        <v>336227</v>
      </c>
      <c r="C27" s="96">
        <v>9.1103000000000003E-2</v>
      </c>
      <c r="D27" s="144">
        <f t="shared" si="0"/>
        <v>30631288.381000001</v>
      </c>
      <c r="E27" s="127">
        <v>0.67</v>
      </c>
      <c r="F27" s="144">
        <f t="shared" si="1"/>
        <v>15087052.486164179</v>
      </c>
      <c r="G27" s="71"/>
      <c r="H27" s="70"/>
    </row>
    <row r="28" spans="1:8" x14ac:dyDescent="0.2">
      <c r="A28" s="139">
        <v>2007</v>
      </c>
      <c r="B28" s="142">
        <v>387072</v>
      </c>
      <c r="C28" s="96">
        <v>9.1103000000000003E-2</v>
      </c>
      <c r="D28" s="144">
        <f t="shared" si="0"/>
        <v>35263420.416000001</v>
      </c>
      <c r="E28" s="127">
        <v>0.67</v>
      </c>
      <c r="F28" s="144">
        <f t="shared" si="1"/>
        <v>17368550.354149252</v>
      </c>
      <c r="G28" s="71"/>
      <c r="H28" s="70"/>
    </row>
    <row r="29" spans="1:8" x14ac:dyDescent="0.2">
      <c r="A29" s="139">
        <v>2008</v>
      </c>
      <c r="B29" s="142">
        <v>372045</v>
      </c>
      <c r="C29" s="96">
        <v>0.11312899999999999</v>
      </c>
      <c r="D29" s="144">
        <f t="shared" si="0"/>
        <v>42089078.805</v>
      </c>
      <c r="E29" s="127">
        <v>0.72</v>
      </c>
      <c r="F29" s="144">
        <f t="shared" ref="F29:F34" si="2">(D29/E29)-D29</f>
        <v>16367975.090833336</v>
      </c>
      <c r="G29" s="71"/>
      <c r="H29" s="70"/>
    </row>
    <row r="30" spans="1:8" x14ac:dyDescent="0.2">
      <c r="A30" s="139">
        <v>2009</v>
      </c>
      <c r="B30" s="142">
        <v>372729</v>
      </c>
      <c r="C30" s="96">
        <v>0.11312899999999999</v>
      </c>
      <c r="D30" s="144">
        <f t="shared" si="0"/>
        <v>42166459.040999994</v>
      </c>
      <c r="E30" s="127">
        <v>0.72</v>
      </c>
      <c r="F30" s="144">
        <f t="shared" si="2"/>
        <v>16398067.404833332</v>
      </c>
      <c r="G30" s="71"/>
      <c r="H30" s="70"/>
    </row>
    <row r="31" spans="1:8" x14ac:dyDescent="0.2">
      <c r="A31" s="139">
        <v>2010</v>
      </c>
      <c r="B31" s="142">
        <v>441941</v>
      </c>
      <c r="C31" s="96">
        <v>0.11312899999999999</v>
      </c>
      <c r="D31" s="144">
        <f t="shared" si="0"/>
        <v>49996343.388999991</v>
      </c>
      <c r="E31" s="127">
        <v>0.72</v>
      </c>
      <c r="F31" s="144">
        <f t="shared" si="2"/>
        <v>19443022.429055549</v>
      </c>
      <c r="G31" s="71"/>
      <c r="H31" s="70"/>
    </row>
    <row r="32" spans="1:8" x14ac:dyDescent="0.2">
      <c r="A32" s="139">
        <v>2011</v>
      </c>
      <c r="B32" s="142">
        <v>418143</v>
      </c>
      <c r="C32" s="96">
        <v>0.11312899999999999</v>
      </c>
      <c r="D32" s="144">
        <f t="shared" si="0"/>
        <v>47304099.446999997</v>
      </c>
      <c r="E32" s="127">
        <v>0.72</v>
      </c>
      <c r="F32" s="144">
        <f t="shared" si="2"/>
        <v>18396038.673833333</v>
      </c>
      <c r="G32" s="71"/>
      <c r="H32" s="70"/>
    </row>
    <row r="33" spans="1:8" x14ac:dyDescent="0.2">
      <c r="A33" s="139">
        <v>2012</v>
      </c>
      <c r="B33" s="142">
        <v>401994</v>
      </c>
      <c r="C33" s="96">
        <v>0.11312899999999999</v>
      </c>
      <c r="D33" s="144">
        <f t="shared" si="0"/>
        <v>45477179.226000004</v>
      </c>
      <c r="E33" s="127">
        <v>0.72</v>
      </c>
      <c r="F33" s="144">
        <f t="shared" si="2"/>
        <v>17685569.699000001</v>
      </c>
      <c r="G33" s="71"/>
      <c r="H33" s="70"/>
    </row>
    <row r="34" spans="1:8" x14ac:dyDescent="0.2">
      <c r="A34" s="139">
        <v>2013</v>
      </c>
      <c r="B34" s="142">
        <v>390223</v>
      </c>
      <c r="C34" s="96">
        <v>0.11312899999999999</v>
      </c>
      <c r="D34" s="144">
        <f t="shared" si="0"/>
        <v>44145537.766999997</v>
      </c>
      <c r="E34" s="127">
        <v>0.72</v>
      </c>
      <c r="F34" s="144">
        <f t="shared" si="2"/>
        <v>17167709.131611109</v>
      </c>
      <c r="G34" s="71"/>
      <c r="H34" s="70"/>
    </row>
    <row r="35" spans="1:8" x14ac:dyDescent="0.2">
      <c r="A35" s="139">
        <v>2014</v>
      </c>
      <c r="B35" s="142">
        <v>544294</v>
      </c>
      <c r="C35" s="96">
        <v>0.12692999999999999</v>
      </c>
      <c r="D35" s="144">
        <f t="shared" si="0"/>
        <v>69087237.419999987</v>
      </c>
      <c r="E35" s="145">
        <v>0.73999999999999988</v>
      </c>
      <c r="F35" s="144">
        <f t="shared" ref="F35:F36" si="3">(D35/E35)-D35</f>
        <v>24273894.228648663</v>
      </c>
      <c r="G35" s="71"/>
      <c r="H35" s="70"/>
    </row>
    <row r="36" spans="1:8" x14ac:dyDescent="0.2">
      <c r="A36" s="139">
        <v>2015</v>
      </c>
      <c r="B36" s="142">
        <v>538134</v>
      </c>
      <c r="C36" s="96">
        <v>0.12692999999999999</v>
      </c>
      <c r="D36" s="144">
        <f t="shared" si="0"/>
        <v>68305348.61999999</v>
      </c>
      <c r="E36" s="145">
        <v>0.74</v>
      </c>
      <c r="F36" s="144">
        <f t="shared" si="3"/>
        <v>23999176.542162165</v>
      </c>
      <c r="G36" s="71"/>
      <c r="H36" s="70"/>
    </row>
    <row r="37" spans="1:8" x14ac:dyDescent="0.2">
      <c r="A37" s="139">
        <v>2016</v>
      </c>
      <c r="B37" s="142">
        <v>555088</v>
      </c>
      <c r="C37" s="96"/>
      <c r="E37" s="145">
        <v>0.66500000000000004</v>
      </c>
      <c r="G37" s="71"/>
      <c r="H37" s="70"/>
    </row>
    <row r="38" spans="1:8" x14ac:dyDescent="0.2">
      <c r="A38" s="139">
        <v>2017</v>
      </c>
      <c r="B38" s="142">
        <v>552996</v>
      </c>
      <c r="C38" s="96"/>
      <c r="E38" s="145">
        <v>0.41</v>
      </c>
      <c r="G38" s="71"/>
      <c r="H38" s="70"/>
    </row>
    <row r="39" spans="1:8" x14ac:dyDescent="0.2">
      <c r="A39" s="139">
        <v>2018</v>
      </c>
      <c r="B39" s="142">
        <v>603793</v>
      </c>
    </row>
    <row r="41" spans="1:8" x14ac:dyDescent="0.2">
      <c r="A41" s="96" t="s">
        <v>381</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heetViews>
  <sheetFormatPr baseColWidth="10" defaultRowHeight="12.75" x14ac:dyDescent="0.2"/>
  <cols>
    <col min="1" max="8" width="11.42578125" style="93"/>
  </cols>
  <sheetData>
    <row r="1" spans="1:8" s="58" customFormat="1" x14ac:dyDescent="0.2">
      <c r="A1" s="93" t="s">
        <v>688</v>
      </c>
      <c r="B1" s="93"/>
      <c r="C1" s="93"/>
      <c r="D1" s="93"/>
      <c r="E1" s="93"/>
      <c r="F1" s="93"/>
      <c r="G1" s="93"/>
      <c r="H1" s="93"/>
    </row>
    <row r="2" spans="1:8" s="58" customFormat="1" x14ac:dyDescent="0.2">
      <c r="A2" s="93" t="s">
        <v>343</v>
      </c>
      <c r="B2" s="93"/>
      <c r="C2" s="93"/>
      <c r="D2" s="93"/>
      <c r="E2" s="93"/>
      <c r="F2" s="93"/>
      <c r="G2" s="93"/>
      <c r="H2" s="93"/>
    </row>
    <row r="3" spans="1:8" s="58" customFormat="1" x14ac:dyDescent="0.2">
      <c r="A3" s="93"/>
      <c r="B3" s="93"/>
      <c r="C3" s="93"/>
      <c r="D3" s="93"/>
      <c r="E3" s="93"/>
      <c r="F3" s="93"/>
      <c r="G3" s="93"/>
      <c r="H3" s="93"/>
    </row>
    <row r="4" spans="1:8" x14ac:dyDescent="0.2">
      <c r="A4" s="94"/>
      <c r="B4" s="93" t="s">
        <v>689</v>
      </c>
      <c r="C4" s="93" t="s">
        <v>690</v>
      </c>
      <c r="D4" s="93" t="s">
        <v>266</v>
      </c>
      <c r="E4" s="93" t="s">
        <v>691</v>
      </c>
      <c r="F4" s="93" t="s">
        <v>692</v>
      </c>
      <c r="G4" s="93" t="s">
        <v>693</v>
      </c>
      <c r="H4" s="93" t="s">
        <v>687</v>
      </c>
    </row>
    <row r="5" spans="1:8" x14ac:dyDescent="0.2">
      <c r="A5" s="95">
        <v>1992</v>
      </c>
      <c r="B5" s="93">
        <v>346959121</v>
      </c>
      <c r="C5" s="93">
        <v>23842871</v>
      </c>
      <c r="D5" s="93">
        <v>48980434</v>
      </c>
      <c r="E5" s="93">
        <v>1377233</v>
      </c>
      <c r="F5" s="93">
        <v>5952596</v>
      </c>
      <c r="G5" s="93">
        <v>131292719</v>
      </c>
      <c r="H5" s="93">
        <v>558404975</v>
      </c>
    </row>
    <row r="6" spans="1:8" x14ac:dyDescent="0.2">
      <c r="A6" s="95">
        <v>1993</v>
      </c>
      <c r="B6" s="93">
        <v>444385111</v>
      </c>
      <c r="C6" s="93">
        <v>26686916</v>
      </c>
      <c r="D6" s="93">
        <v>69864057</v>
      </c>
      <c r="E6" s="93">
        <v>1058290</v>
      </c>
      <c r="F6" s="93">
        <v>8769396</v>
      </c>
      <c r="G6" s="93">
        <v>155824019</v>
      </c>
      <c r="H6" s="93">
        <v>706587788</v>
      </c>
    </row>
    <row r="7" spans="1:8" x14ac:dyDescent="0.2">
      <c r="A7" s="95">
        <v>1994</v>
      </c>
      <c r="B7" s="93">
        <v>452982170</v>
      </c>
      <c r="C7" s="93">
        <v>25063860</v>
      </c>
      <c r="D7" s="93">
        <v>58185731</v>
      </c>
      <c r="E7" s="93">
        <v>1155997</v>
      </c>
      <c r="F7" s="93">
        <v>25457485</v>
      </c>
      <c r="G7" s="93">
        <v>137482023</v>
      </c>
      <c r="H7" s="93">
        <v>700327265</v>
      </c>
    </row>
    <row r="8" spans="1:8" x14ac:dyDescent="0.2">
      <c r="A8" s="95">
        <v>1995</v>
      </c>
      <c r="B8" s="93">
        <v>478026280</v>
      </c>
      <c r="C8" s="93">
        <v>31874163</v>
      </c>
      <c r="D8" s="93">
        <v>65983054</v>
      </c>
      <c r="E8" s="93">
        <v>1193672</v>
      </c>
      <c r="F8" s="93">
        <v>17367718</v>
      </c>
      <c r="G8" s="93">
        <v>202506240</v>
      </c>
      <c r="H8" s="93">
        <v>820398082</v>
      </c>
    </row>
    <row r="9" spans="1:8" x14ac:dyDescent="0.2">
      <c r="A9" s="95">
        <v>1996</v>
      </c>
      <c r="B9" s="93">
        <v>421521775</v>
      </c>
      <c r="C9" s="93">
        <v>25914245</v>
      </c>
      <c r="D9" s="93">
        <v>46970292</v>
      </c>
      <c r="E9" s="93">
        <v>1509880</v>
      </c>
      <c r="F9" s="93">
        <v>35844147</v>
      </c>
      <c r="G9" s="93">
        <v>163838998</v>
      </c>
      <c r="H9" s="93">
        <v>695599337</v>
      </c>
    </row>
    <row r="10" spans="1:8" x14ac:dyDescent="0.2">
      <c r="A10" s="95">
        <v>1997</v>
      </c>
      <c r="B10" s="93">
        <v>433903036</v>
      </c>
      <c r="C10" s="93">
        <v>34027473</v>
      </c>
      <c r="D10" s="93">
        <v>58136698</v>
      </c>
      <c r="E10" s="93">
        <v>1562000</v>
      </c>
      <c r="F10" s="93">
        <v>17771847</v>
      </c>
      <c r="G10" s="93">
        <v>182603656</v>
      </c>
      <c r="H10" s="93">
        <v>728004710</v>
      </c>
    </row>
    <row r="11" spans="1:8" x14ac:dyDescent="0.2">
      <c r="A11" s="95">
        <v>1998</v>
      </c>
      <c r="B11" s="93">
        <v>473789105</v>
      </c>
      <c r="C11" s="93">
        <v>37845318</v>
      </c>
      <c r="D11" s="93">
        <v>73167034</v>
      </c>
      <c r="E11" s="93">
        <v>1542664</v>
      </c>
      <c r="F11" s="93">
        <v>13587899</v>
      </c>
      <c r="G11" s="93">
        <v>188859012</v>
      </c>
      <c r="H11" s="93">
        <v>788791032</v>
      </c>
    </row>
    <row r="12" spans="1:8" x14ac:dyDescent="0.2">
      <c r="A12" s="95">
        <v>1999</v>
      </c>
      <c r="B12" s="93">
        <v>530237303</v>
      </c>
      <c r="C12" s="93">
        <v>36783453</v>
      </c>
      <c r="D12" s="93">
        <v>89718337</v>
      </c>
      <c r="E12" s="93">
        <v>1615000</v>
      </c>
      <c r="F12" s="93">
        <v>43120692</v>
      </c>
      <c r="G12" s="93">
        <v>213583778</v>
      </c>
      <c r="H12" s="93">
        <v>915058563</v>
      </c>
    </row>
    <row r="13" spans="1:8" x14ac:dyDescent="0.2">
      <c r="A13" s="95">
        <v>2000</v>
      </c>
      <c r="B13" s="93">
        <v>546860507</v>
      </c>
      <c r="C13" s="93">
        <v>36576519</v>
      </c>
      <c r="D13" s="93">
        <v>75214386</v>
      </c>
      <c r="E13" s="93">
        <v>1347748</v>
      </c>
      <c r="F13" s="93">
        <v>78264860</v>
      </c>
      <c r="G13" s="93">
        <v>225513369</v>
      </c>
      <c r="H13" s="93">
        <v>963777389</v>
      </c>
    </row>
    <row r="14" spans="1:8" x14ac:dyDescent="0.2">
      <c r="A14" s="95">
        <v>2001</v>
      </c>
      <c r="B14" s="93">
        <v>577616393</v>
      </c>
      <c r="C14" s="93">
        <v>36264807</v>
      </c>
      <c r="D14" s="93">
        <v>88265980</v>
      </c>
      <c r="E14" s="93">
        <v>1421626</v>
      </c>
      <c r="F14" s="93">
        <v>95939937</v>
      </c>
      <c r="G14" s="93">
        <v>233826939</v>
      </c>
      <c r="H14" s="93">
        <v>1033335682</v>
      </c>
    </row>
    <row r="15" spans="1:8" x14ac:dyDescent="0.2">
      <c r="A15" s="95">
        <v>2002</v>
      </c>
      <c r="B15" s="93">
        <v>602005489</v>
      </c>
      <c r="C15" s="93">
        <v>66156327</v>
      </c>
      <c r="D15" s="93">
        <v>119210133</v>
      </c>
      <c r="E15" s="93">
        <v>1436274</v>
      </c>
      <c r="F15" s="93">
        <v>25843976</v>
      </c>
      <c r="G15" s="93">
        <v>379031666</v>
      </c>
      <c r="H15" s="93">
        <v>1193683865</v>
      </c>
    </row>
    <row r="16" spans="1:8" x14ac:dyDescent="0.2">
      <c r="A16" s="95">
        <v>2003</v>
      </c>
      <c r="B16" s="93">
        <v>712086909</v>
      </c>
      <c r="C16" s="93">
        <v>90881171</v>
      </c>
      <c r="D16" s="93">
        <v>151064493</v>
      </c>
      <c r="E16" s="93">
        <v>1470264</v>
      </c>
      <c r="F16" s="93">
        <v>52267764</v>
      </c>
      <c r="G16" s="93">
        <v>457570016</v>
      </c>
      <c r="H16" s="93">
        <v>1465340618</v>
      </c>
    </row>
    <row r="17" spans="1:8" x14ac:dyDescent="0.2">
      <c r="A17" s="95">
        <v>2004</v>
      </c>
      <c r="B17" s="93">
        <v>783761921</v>
      </c>
      <c r="C17" s="93">
        <v>100913749</v>
      </c>
      <c r="D17" s="93">
        <v>186627584</v>
      </c>
      <c r="E17" s="93">
        <v>15761059</v>
      </c>
      <c r="F17" s="93">
        <v>43635884</v>
      </c>
      <c r="G17" s="93">
        <v>565536542</v>
      </c>
      <c r="H17" s="93">
        <v>1696236738</v>
      </c>
    </row>
    <row r="18" spans="1:8" x14ac:dyDescent="0.2">
      <c r="A18" s="95">
        <v>2005</v>
      </c>
      <c r="B18" s="93">
        <v>961728490</v>
      </c>
      <c r="C18" s="93">
        <v>133365842</v>
      </c>
      <c r="D18" s="93">
        <v>261847317</v>
      </c>
      <c r="E18" s="93">
        <v>2133406</v>
      </c>
      <c r="F18" s="93">
        <v>46185782</v>
      </c>
      <c r="G18" s="93">
        <v>662115282</v>
      </c>
      <c r="H18" s="93">
        <v>2067376119</v>
      </c>
    </row>
    <row r="19" spans="1:8" x14ac:dyDescent="0.2">
      <c r="A19" s="95">
        <v>2006</v>
      </c>
      <c r="B19" s="93">
        <v>1228371907</v>
      </c>
      <c r="C19" s="93">
        <v>142343919</v>
      </c>
      <c r="D19" s="93">
        <v>333059190</v>
      </c>
      <c r="E19" s="93">
        <v>2379723</v>
      </c>
      <c r="F19" s="93">
        <v>68534599</v>
      </c>
      <c r="G19" s="93">
        <v>723606203</v>
      </c>
      <c r="H19" s="93">
        <v>2498295539</v>
      </c>
    </row>
    <row r="20" spans="1:8" x14ac:dyDescent="0.2">
      <c r="A20" s="95">
        <v>2007</v>
      </c>
      <c r="B20" s="93">
        <v>1645254030</v>
      </c>
      <c r="C20" s="93">
        <v>163758606</v>
      </c>
      <c r="D20" s="93">
        <v>438195555</v>
      </c>
      <c r="E20" s="93">
        <v>2484614</v>
      </c>
      <c r="F20" s="93">
        <v>99462520</v>
      </c>
      <c r="G20" s="93">
        <v>825994662</v>
      </c>
      <c r="H20" s="93">
        <v>3175149987</v>
      </c>
    </row>
    <row r="21" spans="1:8" x14ac:dyDescent="0.2">
      <c r="A21" s="95">
        <v>2008</v>
      </c>
      <c r="B21" s="93">
        <v>2610474296</v>
      </c>
      <c r="C21" s="93">
        <v>195865914</v>
      </c>
      <c r="D21" s="93">
        <v>381702446</v>
      </c>
      <c r="F21" s="93">
        <v>114273764</v>
      </c>
      <c r="G21" s="93">
        <v>941583834</v>
      </c>
      <c r="H21" s="93">
        <v>4243900254</v>
      </c>
    </row>
    <row r="22" spans="1:8" x14ac:dyDescent="0.2">
      <c r="A22" s="95">
        <v>2009</v>
      </c>
      <c r="B22" s="93">
        <v>3223497424</v>
      </c>
      <c r="C22" s="93">
        <v>185452102</v>
      </c>
      <c r="D22" s="93">
        <v>425601094</v>
      </c>
      <c r="F22" s="93">
        <v>125522835</v>
      </c>
      <c r="G22" s="93">
        <v>992154616</v>
      </c>
      <c r="H22" s="93">
        <v>4952228071</v>
      </c>
    </row>
    <row r="23" spans="1:8" x14ac:dyDescent="0.2">
      <c r="A23" s="95">
        <v>2010</v>
      </c>
      <c r="B23" s="93">
        <v>3741262312</v>
      </c>
      <c r="C23" s="93">
        <v>412403229</v>
      </c>
      <c r="D23" s="93">
        <v>616486618</v>
      </c>
      <c r="E23" s="93">
        <v>1735285.41</v>
      </c>
      <c r="F23" s="93">
        <v>130289837</v>
      </c>
      <c r="G23" s="93">
        <v>1248583938</v>
      </c>
      <c r="H23" s="93">
        <v>6150761219.4099998</v>
      </c>
    </row>
    <row r="24" spans="1:8" x14ac:dyDescent="0.2">
      <c r="A24" s="95">
        <v>2011</v>
      </c>
      <c r="B24" s="93">
        <v>4919557248.04</v>
      </c>
      <c r="C24" s="93">
        <v>494294528.13</v>
      </c>
      <c r="D24" s="93">
        <v>726120829.78999996</v>
      </c>
      <c r="E24" s="93">
        <v>8694389.3900000006</v>
      </c>
      <c r="F24" s="93">
        <v>284495254.36000001</v>
      </c>
      <c r="G24" s="93">
        <v>1604620240.3800001</v>
      </c>
      <c r="H24" s="93">
        <v>8037782490.0900002</v>
      </c>
    </row>
    <row r="25" spans="1:8" x14ac:dyDescent="0.2">
      <c r="A25" s="95">
        <v>2012</v>
      </c>
      <c r="B25" s="93">
        <v>6567789233.0600004</v>
      </c>
      <c r="C25" s="93">
        <v>648545462.59000003</v>
      </c>
      <c r="D25" s="93">
        <v>884877738.71000004</v>
      </c>
      <c r="E25" s="93">
        <v>21564604.030000001</v>
      </c>
      <c r="F25" s="93">
        <v>259479598.16999999</v>
      </c>
      <c r="G25" s="93">
        <v>1912249547.72</v>
      </c>
      <c r="H25" s="93">
        <v>10294506184.280001</v>
      </c>
    </row>
    <row r="26" spans="1:8" x14ac:dyDescent="0.2">
      <c r="A26" s="95">
        <v>2013</v>
      </c>
      <c r="B26" s="93">
        <v>7960989450.1399994</v>
      </c>
      <c r="C26" s="93">
        <v>800042966.94000006</v>
      </c>
      <c r="D26" s="93">
        <v>1118579179.3300002</v>
      </c>
      <c r="E26" s="93">
        <v>23559636.579999998</v>
      </c>
      <c r="F26" s="93">
        <v>318209543.81</v>
      </c>
      <c r="G26" s="93">
        <v>2376692077.1599998</v>
      </c>
      <c r="H26" s="93">
        <v>12598072853.959999</v>
      </c>
    </row>
    <row r="27" spans="1:8" x14ac:dyDescent="0.2">
      <c r="A27" s="95">
        <v>2014</v>
      </c>
      <c r="B27" s="93">
        <v>11952649583.469999</v>
      </c>
      <c r="C27" s="93">
        <v>1093481835</v>
      </c>
      <c r="D27" s="93">
        <v>1671543345</v>
      </c>
      <c r="E27" s="93">
        <v>17490</v>
      </c>
      <c r="F27" s="93">
        <v>477673314</v>
      </c>
      <c r="G27" s="93">
        <v>3551409070</v>
      </c>
      <c r="H27" s="93">
        <v>18746774637.470001</v>
      </c>
    </row>
    <row r="28" spans="1:8" x14ac:dyDescent="0.2">
      <c r="A28" s="95">
        <v>2015</v>
      </c>
      <c r="B28" s="93">
        <v>18148997524.43</v>
      </c>
      <c r="C28" s="93">
        <v>1425711335.0799999</v>
      </c>
      <c r="D28" s="93">
        <v>2285375874.4899998</v>
      </c>
      <c r="E28" s="93">
        <v>18711739.600000001</v>
      </c>
      <c r="F28" s="93">
        <v>768491093.05999994</v>
      </c>
      <c r="G28" s="93">
        <v>4622745026.5500002</v>
      </c>
      <c r="H28" s="93">
        <v>27270032593.209999</v>
      </c>
    </row>
    <row r="29" spans="1:8" x14ac:dyDescent="0.2">
      <c r="A29" s="95">
        <v>2016</v>
      </c>
      <c r="B29" s="93">
        <v>24723576126.710007</v>
      </c>
      <c r="C29" s="93">
        <v>1290515382.1800001</v>
      </c>
      <c r="D29" s="93">
        <v>2774793468.1399999</v>
      </c>
      <c r="E29" s="93">
        <v>57201085.850000001</v>
      </c>
      <c r="F29" s="93">
        <v>1705203991.8200002</v>
      </c>
      <c r="G29" s="93">
        <v>6543036819.3000002</v>
      </c>
      <c r="H29" s="93">
        <v>37094326874.000008</v>
      </c>
    </row>
    <row r="30" spans="1:8" x14ac:dyDescent="0.2">
      <c r="A30" s="95">
        <v>2017</v>
      </c>
      <c r="B30" s="93">
        <v>32375591282.969997</v>
      </c>
      <c r="C30" s="93">
        <v>2262716519.2099996</v>
      </c>
      <c r="D30" s="93">
        <v>4587867866.3500004</v>
      </c>
      <c r="E30" s="93">
        <v>2155568.29</v>
      </c>
      <c r="F30" s="93">
        <v>3342758433.7399998</v>
      </c>
      <c r="G30" s="93">
        <v>8179387411.5899992</v>
      </c>
      <c r="H30" s="93">
        <v>50750477082.149994</v>
      </c>
    </row>
    <row r="31" spans="1:8" x14ac:dyDescent="0.2">
      <c r="A31" s="95">
        <v>2018</v>
      </c>
      <c r="B31" s="93">
        <v>43621236172.55999</v>
      </c>
      <c r="C31" s="93">
        <v>3031721556.5900002</v>
      </c>
      <c r="D31" s="93">
        <v>5644551036.8300009</v>
      </c>
      <c r="E31" s="93">
        <v>216845059.50999999</v>
      </c>
      <c r="F31" s="93">
        <v>4572823624</v>
      </c>
      <c r="G31" s="93">
        <v>12797577257.76</v>
      </c>
      <c r="H31" s="93">
        <v>69884754707.25</v>
      </c>
    </row>
    <row r="32" spans="1:8" x14ac:dyDescent="0.2">
      <c r="A32" s="95">
        <v>2019</v>
      </c>
      <c r="B32" s="93">
        <v>70134749110.399979</v>
      </c>
      <c r="C32" s="93">
        <v>5424702415.6900005</v>
      </c>
      <c r="D32" s="93">
        <v>8432664356.1000013</v>
      </c>
      <c r="E32" s="93">
        <v>305704905.54000002</v>
      </c>
      <c r="F32" s="93">
        <v>6682251425.8900003</v>
      </c>
      <c r="G32" s="93">
        <v>19657442514.459999</v>
      </c>
      <c r="H32" s="93">
        <v>110637514728.07999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Indice</vt:lpstr>
      <vt:lpstr>Produccion</vt:lpstr>
      <vt:lpstr>PBG</vt:lpstr>
      <vt:lpstr>IPC</vt:lpstr>
      <vt:lpstr>IPI</vt:lpstr>
      <vt:lpstr>Regalias</vt:lpstr>
      <vt:lpstr>Renta</vt:lpstr>
      <vt:lpstr>Ahorro dif $</vt:lpstr>
      <vt:lpstr>Erogaciones</vt:lpstr>
      <vt:lpstr>Gasto </vt:lpstr>
      <vt:lpstr>Empleo pub prov</vt:lpstr>
      <vt:lpstr>Masa salarial</vt:lpstr>
      <vt:lpstr>Plusvalia</vt:lpstr>
      <vt:lpstr>Productividad asal reg x sect</vt:lpstr>
      <vt:lpstr>Salarios rama comp</vt:lpstr>
      <vt:lpstr>Evol. interanual salarios</vt:lpstr>
      <vt:lpstr>Poblacion anual estimada</vt:lpstr>
      <vt:lpstr>Empleopubxhabitante</vt:lpstr>
      <vt:lpstr>Coparticipacion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Usuario de Windows</cp:lastModifiedBy>
  <dcterms:created xsi:type="dcterms:W3CDTF">2021-02-08T13:20:28Z</dcterms:created>
  <dcterms:modified xsi:type="dcterms:W3CDTF">2021-05-31T20:27:24Z</dcterms:modified>
</cp:coreProperties>
</file>