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P32" i="1"/>
  <c r="P33"/>
  <c r="P41"/>
  <c r="P42"/>
  <c r="P43"/>
  <c r="P44"/>
  <c r="P45"/>
  <c r="P51"/>
  <c r="P50"/>
  <c r="P49"/>
  <c r="P48"/>
  <c r="R48" s="1"/>
  <c r="P47"/>
  <c r="P46"/>
  <c r="R46"/>
  <c r="R44"/>
  <c r="N44" s="1"/>
  <c r="O44" s="1"/>
  <c r="R43"/>
  <c r="N43" s="1"/>
  <c r="O43" s="1"/>
  <c r="R42"/>
  <c r="N42" s="1"/>
  <c r="O42" s="1"/>
  <c r="R41"/>
  <c r="N41" s="1"/>
  <c r="O41" s="1"/>
  <c r="R33"/>
  <c r="N33" s="1"/>
  <c r="O33" s="1"/>
  <c r="N32"/>
  <c r="O32" s="1"/>
  <c r="R32"/>
  <c r="R50"/>
  <c r="R49"/>
  <c r="R47"/>
  <c r="R45"/>
  <c r="N45" s="1"/>
  <c r="O45" s="1"/>
  <c r="Q32"/>
  <c r="Q33"/>
  <c r="H51"/>
  <c r="H50"/>
  <c r="H49"/>
  <c r="H48"/>
  <c r="H47"/>
  <c r="D50"/>
  <c r="D49"/>
  <c r="D48"/>
  <c r="D47"/>
  <c r="D46"/>
  <c r="D45"/>
  <c r="D44"/>
  <c r="D43"/>
  <c r="H46"/>
  <c r="H45"/>
  <c r="H44"/>
  <c r="H43"/>
  <c r="H42"/>
  <c r="H41"/>
  <c r="D40"/>
  <c r="D39"/>
  <c r="D38"/>
  <c r="D37"/>
  <c r="H40"/>
  <c r="H39"/>
  <c r="H38"/>
  <c r="H37"/>
  <c r="H36"/>
  <c r="H35"/>
  <c r="H34"/>
  <c r="H33"/>
  <c r="H32"/>
  <c r="H31"/>
  <c r="H30"/>
  <c r="D30"/>
  <c r="D29"/>
  <c r="H29"/>
  <c r="H28"/>
  <c r="D26"/>
  <c r="D25"/>
  <c r="D24"/>
  <c r="D23"/>
  <c r="D20"/>
  <c r="H27"/>
  <c r="H26"/>
  <c r="H24"/>
  <c r="H25"/>
  <c r="H23"/>
  <c r="H22"/>
  <c r="H20"/>
  <c r="H21"/>
  <c r="H19"/>
  <c r="H18"/>
  <c r="H17"/>
  <c r="D16"/>
  <c r="D15"/>
  <c r="D14"/>
  <c r="H16"/>
  <c r="H15"/>
  <c r="H14"/>
  <c r="H13"/>
  <c r="M3"/>
  <c r="G4"/>
  <c r="G3"/>
  <c r="F4"/>
  <c r="L4" s="1"/>
  <c r="F3"/>
  <c r="L2"/>
  <c r="L3"/>
  <c r="O2"/>
  <c r="H12"/>
  <c r="H11"/>
  <c r="H10"/>
  <c r="H9"/>
  <c r="H8"/>
  <c r="H7"/>
  <c r="H6"/>
  <c r="H5"/>
  <c r="H4"/>
  <c r="E2"/>
  <c r="H3"/>
  <c r="D7"/>
  <c r="D8" s="1"/>
  <c r="D9" s="1"/>
  <c r="D10" s="1"/>
  <c r="D11" s="1"/>
  <c r="D3"/>
  <c r="D4" s="1"/>
  <c r="D5" s="1"/>
  <c r="D6" s="1"/>
  <c r="I2"/>
  <c r="H2"/>
  <c r="J2"/>
  <c r="K2"/>
  <c r="K3" l="1"/>
  <c r="I3"/>
  <c r="E3" s="1"/>
  <c r="J3"/>
  <c r="M2"/>
  <c r="N2" s="1"/>
  <c r="J4" l="1"/>
  <c r="K4"/>
  <c r="I4"/>
  <c r="O3"/>
  <c r="N3"/>
  <c r="M4" l="1"/>
  <c r="N4" s="1"/>
  <c r="O4"/>
  <c r="E4"/>
  <c r="G5" l="1"/>
  <c r="F5"/>
  <c r="K5" s="1"/>
  <c r="L5"/>
  <c r="I5"/>
  <c r="J5" l="1"/>
  <c r="M5"/>
  <c r="O5" s="1"/>
  <c r="N5"/>
  <c r="E5"/>
  <c r="G6" s="1"/>
  <c r="F6" l="1"/>
  <c r="I6" s="1"/>
  <c r="J6" l="1"/>
  <c r="K6"/>
  <c r="E6" s="1"/>
  <c r="L6"/>
  <c r="G7" l="1"/>
  <c r="F7"/>
  <c r="M6"/>
  <c r="K7"/>
  <c r="I7"/>
  <c r="L7"/>
  <c r="J7"/>
  <c r="O6" l="1"/>
  <c r="N6"/>
  <c r="M7"/>
  <c r="N7" s="1"/>
  <c r="E7"/>
  <c r="G8" s="1"/>
  <c r="O7"/>
  <c r="F8" l="1"/>
  <c r="L8" s="1"/>
  <c r="I8"/>
  <c r="K8"/>
  <c r="M8" s="1"/>
  <c r="J8" l="1"/>
  <c r="E8" s="1"/>
  <c r="G9" l="1"/>
  <c r="F9"/>
  <c r="L9" s="1"/>
  <c r="O8"/>
  <c r="N8"/>
  <c r="I9" l="1"/>
  <c r="J9"/>
  <c r="K9"/>
  <c r="E9" l="1"/>
  <c r="M9"/>
  <c r="O9" s="1"/>
  <c r="N9" l="1"/>
  <c r="G10"/>
  <c r="F10"/>
  <c r="I10" s="1"/>
  <c r="K10"/>
  <c r="M10" l="1"/>
  <c r="J10"/>
  <c r="L10"/>
  <c r="E10"/>
  <c r="G11" s="1"/>
  <c r="F11" l="1"/>
  <c r="O10"/>
  <c r="N10"/>
  <c r="L11" l="1"/>
  <c r="J11"/>
  <c r="K11"/>
  <c r="M11" s="1"/>
  <c r="I11"/>
  <c r="E11" l="1"/>
  <c r="O11"/>
  <c r="N11"/>
  <c r="G12" l="1"/>
  <c r="F12"/>
  <c r="M12" l="1"/>
  <c r="I12"/>
  <c r="L12"/>
  <c r="J12"/>
  <c r="E12" s="1"/>
  <c r="G13" s="1"/>
  <c r="F13"/>
  <c r="N12" l="1"/>
  <c r="O12"/>
  <c r="M13"/>
  <c r="L13"/>
  <c r="J13"/>
  <c r="I13"/>
  <c r="O13" l="1"/>
  <c r="N13"/>
  <c r="E13"/>
  <c r="G14" l="1"/>
  <c r="F14"/>
  <c r="M14" l="1"/>
  <c r="L14"/>
  <c r="J14"/>
  <c r="I14"/>
  <c r="E14" l="1"/>
  <c r="O14"/>
  <c r="N14"/>
  <c r="G15" l="1"/>
  <c r="F15"/>
  <c r="M15" l="1"/>
  <c r="J15"/>
  <c r="L15"/>
  <c r="I15"/>
  <c r="N15" l="1"/>
  <c r="O15"/>
  <c r="E15"/>
  <c r="F16" l="1"/>
  <c r="G16"/>
  <c r="M16" l="1"/>
  <c r="L16"/>
  <c r="I16"/>
  <c r="J16"/>
  <c r="E16" s="1"/>
  <c r="G17" l="1"/>
  <c r="F17"/>
  <c r="N16"/>
  <c r="O16"/>
  <c r="M17" l="1"/>
  <c r="L17"/>
  <c r="J17"/>
  <c r="I17"/>
  <c r="O17" l="1"/>
  <c r="N17"/>
  <c r="E17"/>
  <c r="G18" l="1"/>
  <c r="F18"/>
  <c r="L18" l="1"/>
  <c r="K18"/>
  <c r="J18"/>
  <c r="I18"/>
  <c r="E18" l="1"/>
  <c r="M18"/>
  <c r="G19" l="1"/>
  <c r="F19"/>
  <c r="N18"/>
  <c r="O18"/>
  <c r="J19" l="1"/>
  <c r="K19"/>
  <c r="L19"/>
  <c r="I19"/>
  <c r="M19"/>
  <c r="O19" l="1"/>
  <c r="N19"/>
  <c r="E19"/>
  <c r="G20" l="1"/>
  <c r="F20"/>
  <c r="J20" l="1"/>
  <c r="L20"/>
  <c r="I20"/>
  <c r="K20"/>
  <c r="E20" s="1"/>
  <c r="G21" s="1"/>
  <c r="F21" l="1"/>
  <c r="M20"/>
  <c r="M21" l="1"/>
  <c r="I21"/>
  <c r="L21"/>
  <c r="J21"/>
  <c r="E21" s="1"/>
  <c r="G22" s="1"/>
  <c r="N20"/>
  <c r="O20"/>
  <c r="F22" l="1"/>
  <c r="N21"/>
  <c r="O21"/>
  <c r="J22" l="1"/>
  <c r="I22"/>
  <c r="E22" s="1"/>
  <c r="G23" s="1"/>
  <c r="M22"/>
  <c r="L22"/>
  <c r="N22" l="1"/>
  <c r="O22"/>
  <c r="F23"/>
  <c r="M23" l="1"/>
  <c r="J23"/>
  <c r="L23"/>
  <c r="I23"/>
  <c r="N23" l="1"/>
  <c r="O23"/>
  <c r="E23"/>
  <c r="G24" l="1"/>
  <c r="F24"/>
  <c r="J24" l="1"/>
  <c r="L24"/>
  <c r="M24"/>
  <c r="I24"/>
  <c r="E24" l="1"/>
  <c r="G25" s="1"/>
  <c r="O24"/>
  <c r="N24"/>
  <c r="F25"/>
  <c r="J25" l="1"/>
  <c r="L25"/>
  <c r="M25"/>
  <c r="I25"/>
  <c r="E25" l="1"/>
  <c r="G26" s="1"/>
  <c r="N25"/>
  <c r="O25"/>
  <c r="F26"/>
  <c r="M26" l="1"/>
  <c r="L26"/>
  <c r="I26"/>
  <c r="E26" s="1"/>
  <c r="G27" s="1"/>
  <c r="J26"/>
  <c r="N26" l="1"/>
  <c r="O26"/>
  <c r="F27"/>
  <c r="J27" l="1"/>
  <c r="E27" s="1"/>
  <c r="G28" s="1"/>
  <c r="I27"/>
  <c r="L27"/>
  <c r="M27"/>
  <c r="F28"/>
  <c r="J28" l="1"/>
  <c r="L28"/>
  <c r="M28"/>
  <c r="I28"/>
  <c r="E28" s="1"/>
  <c r="G29" s="1"/>
  <c r="O27"/>
  <c r="N27"/>
  <c r="N28" l="1"/>
  <c r="O28"/>
  <c r="F29"/>
  <c r="I29" l="1"/>
  <c r="L29"/>
  <c r="J29"/>
  <c r="E29" s="1"/>
  <c r="G30" s="1"/>
  <c r="M29"/>
  <c r="F30"/>
  <c r="I30" l="1"/>
  <c r="L30"/>
  <c r="M30"/>
  <c r="J30"/>
  <c r="E30" s="1"/>
  <c r="G31" s="1"/>
  <c r="O29"/>
  <c r="N29"/>
  <c r="F31" l="1"/>
  <c r="O30"/>
  <c r="N30"/>
  <c r="M31" l="1"/>
  <c r="L31"/>
  <c r="J31"/>
  <c r="I31"/>
  <c r="O31" l="1"/>
  <c r="N31"/>
  <c r="E31"/>
  <c r="G32" l="1"/>
  <c r="F32"/>
  <c r="I32" l="1"/>
  <c r="G33"/>
  <c r="F33"/>
  <c r="M32"/>
  <c r="L32"/>
  <c r="J32"/>
  <c r="I33" l="1"/>
  <c r="M33" s="1"/>
  <c r="G34"/>
  <c r="L33"/>
  <c r="F34"/>
  <c r="J33"/>
  <c r="M34" l="1"/>
  <c r="L34"/>
  <c r="J34"/>
  <c r="I34"/>
  <c r="O34" l="1"/>
  <c r="N34"/>
  <c r="E34"/>
  <c r="G35" l="1"/>
  <c r="F35"/>
  <c r="M35" l="1"/>
  <c r="L35"/>
  <c r="I35"/>
  <c r="J35"/>
  <c r="E35" s="1"/>
  <c r="G36" s="1"/>
  <c r="N35" l="1"/>
  <c r="O35"/>
  <c r="F36"/>
  <c r="L36" l="1"/>
  <c r="M36"/>
  <c r="I36"/>
  <c r="J36"/>
  <c r="N36" l="1"/>
  <c r="O36"/>
  <c r="E36"/>
  <c r="G37" l="1"/>
  <c r="F37"/>
  <c r="L37" l="1"/>
  <c r="M37"/>
  <c r="J37"/>
  <c r="E37" s="1"/>
  <c r="G38" s="1"/>
  <c r="I37"/>
  <c r="F38" l="1"/>
  <c r="M38" s="1"/>
  <c r="L38"/>
  <c r="I38"/>
  <c r="J38"/>
  <c r="E38" s="1"/>
  <c r="G39" s="1"/>
  <c r="N37"/>
  <c r="O37"/>
  <c r="N38" l="1"/>
  <c r="O38"/>
  <c r="F39"/>
  <c r="J39" l="1"/>
  <c r="E39" s="1"/>
  <c r="G40" s="1"/>
  <c r="I39"/>
  <c r="M39"/>
  <c r="L39"/>
  <c r="F40"/>
  <c r="M40" l="1"/>
  <c r="L40"/>
  <c r="J40"/>
  <c r="I40"/>
  <c r="N39"/>
  <c r="O39"/>
  <c r="O40" l="1"/>
  <c r="N40"/>
  <c r="E40"/>
  <c r="G41" l="1"/>
  <c r="F41"/>
  <c r="J41" l="1"/>
  <c r="F42"/>
  <c r="G42"/>
  <c r="I41"/>
  <c r="Q41" s="1"/>
  <c r="M41" s="1"/>
  <c r="L41"/>
  <c r="F43" l="1"/>
  <c r="I42"/>
  <c r="Q42" s="1"/>
  <c r="L42"/>
  <c r="J42"/>
  <c r="M42"/>
  <c r="G43"/>
  <c r="L43" l="1"/>
  <c r="J43"/>
  <c r="F44"/>
  <c r="G44"/>
  <c r="I43"/>
  <c r="Q43" s="1"/>
  <c r="M43" s="1"/>
  <c r="F45" l="1"/>
  <c r="J44"/>
  <c r="G45"/>
  <c r="I44"/>
  <c r="Q44" s="1"/>
  <c r="M44" s="1"/>
  <c r="L44"/>
  <c r="L45" l="1"/>
  <c r="J45"/>
  <c r="I45"/>
  <c r="Q45" s="1"/>
  <c r="M45" s="1"/>
  <c r="F46"/>
  <c r="G46"/>
  <c r="F47" l="1"/>
  <c r="I46"/>
  <c r="Q46" s="1"/>
  <c r="L46"/>
  <c r="J46"/>
  <c r="M46"/>
  <c r="G47"/>
  <c r="L47" l="1"/>
  <c r="F48"/>
  <c r="J47"/>
  <c r="I47"/>
  <c r="Q47" s="1"/>
  <c r="M47" s="1"/>
  <c r="G48"/>
  <c r="N46"/>
  <c r="O46" s="1"/>
  <c r="N47" l="1"/>
  <c r="O47" s="1"/>
  <c r="J48"/>
  <c r="I48"/>
  <c r="Q48" s="1"/>
  <c r="M48" s="1"/>
  <c r="G49"/>
  <c r="L48"/>
  <c r="F49"/>
  <c r="L49" l="1"/>
  <c r="G50"/>
  <c r="I49"/>
  <c r="Q49" s="1"/>
  <c r="M49" s="1"/>
  <c r="J49"/>
  <c r="F50"/>
  <c r="N48"/>
  <c r="O48" s="1"/>
  <c r="J50" l="1"/>
  <c r="L50"/>
  <c r="F51"/>
  <c r="G51"/>
  <c r="I50"/>
  <c r="Q50" s="1"/>
  <c r="M50" s="1"/>
  <c r="N49"/>
  <c r="O49" s="1"/>
  <c r="L51" l="1"/>
  <c r="M51"/>
  <c r="O51" s="1"/>
  <c r="I51"/>
  <c r="J51"/>
  <c r="N50"/>
  <c r="O50" s="1"/>
</calcChain>
</file>

<file path=xl/sharedStrings.xml><?xml version="1.0" encoding="utf-8"?>
<sst xmlns="http://schemas.openxmlformats.org/spreadsheetml/2006/main" count="25" uniqueCount="25">
  <si>
    <t>Dionica</t>
  </si>
  <si>
    <t>t(s)</t>
  </si>
  <si>
    <t>a(m/s2)</t>
  </si>
  <si>
    <t>v(km/h)</t>
  </si>
  <si>
    <t>s(m)</t>
  </si>
  <si>
    <t>Ft</t>
  </si>
  <si>
    <t>cosfi</t>
  </si>
  <si>
    <t>nagib</t>
  </si>
  <si>
    <t>radius krivine</t>
  </si>
  <si>
    <t>Fi+Fk</t>
  </si>
  <si>
    <t>Pm [kW]</t>
  </si>
  <si>
    <t>Pe [kW]</t>
  </si>
  <si>
    <t>Qe [kVAr]</t>
  </si>
  <si>
    <t>e=0,07</t>
  </si>
  <si>
    <t>k=0,04</t>
  </si>
  <si>
    <t>Ppom=0,15</t>
  </si>
  <si>
    <t>Fadh</t>
  </si>
  <si>
    <t>Fp</t>
  </si>
  <si>
    <t>psi=0,33</t>
  </si>
  <si>
    <t>etamotor=0,85</t>
  </si>
  <si>
    <t>etakočnica=0,8</t>
  </si>
  <si>
    <t>Fkočenja</t>
  </si>
  <si>
    <t>Feldinkočmax</t>
  </si>
  <si>
    <t>Pelkoč [kW]</t>
  </si>
  <si>
    <t>Qkoč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</si>
</sst>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Obič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2"/>
  <sheetViews>
    <sheetView tabSelected="1" topLeftCell="E18" workbookViewId="0">
      <selection activeCell="N41" sqref="N41:N50"/>
    </sheetView>
  </sheetViews>
  <sheetFormatPr defaultRowHeight="15"/>
  <cols>
    <col min="2" max="2" width="16.42578125" customWidth="1"/>
    <col min="5" max="5" width="8.28515625" customWidth="1"/>
    <col min="8" max="8" width="16.7109375" customWidth="1"/>
    <col min="9" max="9" width="16" customWidth="1"/>
    <col min="10" max="10" width="13.42578125" customWidth="1"/>
    <col min="11" max="11" width="17" customWidth="1"/>
    <col min="15" max="15" width="20.140625" customWidth="1"/>
    <col min="16" max="16" width="13.28515625" customWidth="1"/>
    <col min="18" max="18" width="19.28515625" customWidth="1"/>
    <col min="22" max="22" width="15.7109375" customWidth="1"/>
  </cols>
  <sheetData>
    <row r="1" spans="1:22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</v>
      </c>
      <c r="I1" s="1" t="s">
        <v>17</v>
      </c>
      <c r="J1" s="1" t="s">
        <v>16</v>
      </c>
      <c r="K1" s="1" t="s">
        <v>5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22</v>
      </c>
      <c r="Q1" s="1" t="s">
        <v>21</v>
      </c>
      <c r="R1" s="1" t="s">
        <v>23</v>
      </c>
      <c r="S1" s="1" t="s">
        <v>24</v>
      </c>
    </row>
    <row r="2" spans="1:22">
      <c r="A2" s="1">
        <v>1</v>
      </c>
      <c r="B2" s="1">
        <v>2000</v>
      </c>
      <c r="C2" s="1">
        <v>2.25</v>
      </c>
      <c r="D2" s="1">
        <v>0</v>
      </c>
      <c r="E2" s="1">
        <f t="shared" ref="E2:F35" si="0">(MIN(K2,J2)-H2-I2)/(1.07*180000)</f>
        <v>0.47575285565939773</v>
      </c>
      <c r="F2" s="1">
        <v>0</v>
      </c>
      <c r="G2" s="1">
        <v>0</v>
      </c>
      <c r="H2" s="1">
        <f t="shared" ref="H2:H46" si="1">180000*C2/100+180000*8/B2</f>
        <v>4770</v>
      </c>
      <c r="I2" s="1">
        <f t="shared" ref="I2:I46" si="2">(20+F2*F2/240)*67+(20+F2*F2/250)*113</f>
        <v>3600</v>
      </c>
      <c r="J2" s="1">
        <f t="shared" ref="J2:J46" si="3">670000*0.33/(1+0.01*F2)</f>
        <v>221100</v>
      </c>
      <c r="K2" s="1">
        <f t="shared" ref="K2:K12" si="4">50000*(1+SIGN(60-F2))+((-604.25*F2+86255)*(SIGN(F2-60)-SIGN(F2-79.99)))+((-329*F2+64235)*(SIGN(F2-79.99)-SIGN(F2-100)))</f>
        <v>100000</v>
      </c>
      <c r="L2" s="1">
        <f>((-2.61905*0.000001*F2*F2*F2-0.000136429*F2*F2+0.0279262*F2+0.25)*0.5*(1+SIGN(27-F2)))+((-0.741176*F2+20.8448)*0.5*(SIGN(F2-27)-SIGN(F2-27.17)))+((-0.00030469*F2*F2*F2+0.0321124*F2*F2-1.11452*F2+13.414)*0.5*(SIGN(F2-27.17)-SIGN(F2-40)))+((0.00721053*F2+0.424579)*0.5*(SIGN(F2-40)-SIGN(F2-59)))+(0.85*0.5*(SIGN(F2-59)-SIGN(F2-120)))</f>
        <v>0.25</v>
      </c>
      <c r="M2">
        <f t="shared" ref="M2:M12" si="5">F2*K2/1000</f>
        <v>0</v>
      </c>
      <c r="N2">
        <f t="shared" ref="N2:N52" si="6">M2/0.85+150</f>
        <v>150</v>
      </c>
      <c r="O2">
        <f t="shared" ref="O2:O35" si="7">0.4359*150+M2*SIN(ACOS(L2))/(0.85*L2)</f>
        <v>65.385000000000005</v>
      </c>
      <c r="V2" t="s">
        <v>13</v>
      </c>
    </row>
    <row r="3" spans="1:22">
      <c r="A3" s="1">
        <v>1</v>
      </c>
      <c r="B3" s="1">
        <v>2000</v>
      </c>
      <c r="C3" s="1">
        <v>2.25</v>
      </c>
      <c r="D3" s="1">
        <f t="shared" ref="D3:D11" si="8">D2+5</f>
        <v>5</v>
      </c>
      <c r="E3" s="1">
        <f t="shared" si="0"/>
        <v>0.47547445650040604</v>
      </c>
      <c r="F3">
        <f>F2+E2*3.6*(D3-D2)</f>
        <v>8.5635514018691588</v>
      </c>
      <c r="G3">
        <f>0.5*E2*(D3-D2)*(D3-D2)+(D3-D2)*F2*0.2777778+G2</f>
        <v>5.9469106957424707</v>
      </c>
      <c r="H3" s="1">
        <f t="shared" si="1"/>
        <v>4770</v>
      </c>
      <c r="I3" s="1">
        <f t="shared" si="2"/>
        <v>3653.619678021807</v>
      </c>
      <c r="J3" s="1">
        <f t="shared" si="3"/>
        <v>203659.51292580256</v>
      </c>
      <c r="K3" s="1">
        <f t="shared" si="4"/>
        <v>100000</v>
      </c>
      <c r="L3" s="1">
        <f>((-2.61905*0.000001*F3*F3*F3-0.000136429*F3*F3+0.0279262*F3+0.25)*0.5*(1+SIGN(27-F3)))+((-0.741176*F3+20.8448)*0.5*(SIGN(F3-27)-SIGN(F3-27.17)))+((-0.00030469*F3*F3*F3+0.0321124*F3*F3-1.11452*F3+13.414)*0.5*(SIGN(F3-27.17)-SIGN(F3-40)))+((0.00721053*F3+0.424579)*0.5*(SIGN(F3-40)-SIGN(F3-59)))+(0.85*0.5*(SIGN(F3-59)-SIGN(F3-120)))</f>
        <v>0.47749773729217165</v>
      </c>
      <c r="M3">
        <f>F3*K3/3600</f>
        <v>237.87642782969886</v>
      </c>
      <c r="N3">
        <f t="shared" si="6"/>
        <v>429.85462097611628</v>
      </c>
      <c r="O3">
        <f t="shared" si="7"/>
        <v>580.33927091519513</v>
      </c>
      <c r="V3" t="s">
        <v>14</v>
      </c>
    </row>
    <row r="4" spans="1:22">
      <c r="A4" s="1">
        <v>1</v>
      </c>
      <c r="B4" s="1">
        <v>2000</v>
      </c>
      <c r="C4" s="1">
        <v>2.25</v>
      </c>
      <c r="D4" s="1">
        <f t="shared" si="8"/>
        <v>10</v>
      </c>
      <c r="E4" s="1">
        <f t="shared" si="0"/>
        <v>0.47463991057813726</v>
      </c>
      <c r="F4">
        <f>F3+E3*3.6*(D4-D3)</f>
        <v>17.122091618876468</v>
      </c>
      <c r="G4">
        <f>0.5*E3*(D4-D3)*(D4-D3)+(D4-D3)*F3*0.2777778+G3</f>
        <v>23.784163744988202</v>
      </c>
      <c r="H4" s="1">
        <f t="shared" si="1"/>
        <v>4770</v>
      </c>
      <c r="I4" s="1">
        <f t="shared" si="2"/>
        <v>3814.3532226507687</v>
      </c>
      <c r="J4" s="1">
        <f t="shared" si="3"/>
        <v>188777.36637377937</v>
      </c>
      <c r="K4" s="1">
        <f t="shared" si="4"/>
        <v>100000</v>
      </c>
      <c r="L4" s="1">
        <f>((-2.61905*0.000001*F4*F4*F4-0.000136429*F4*F4+0.0279262*F4+0.25)*0.5*(1+SIGN(27-F4)))+((-0.741176*F4+20.8448)*0.5*(SIGN(F4-27)-SIGN(F4-27.17)))+((-0.00030469*F4*F4*F4+0.0321124*F4*F4-1.11452*F4+13.414)*0.5*(SIGN(F4-27.17)-SIGN(F4-40)))+((0.00721053*F4+0.424579)*0.5*(SIGN(F4-40)-SIGN(F4-59)))+(0.85*0.5*(SIGN(F4-59)-SIGN(F4-120)))</f>
        <v>0.67501198391501394</v>
      </c>
      <c r="M4">
        <f>F4*K4/3600</f>
        <v>475.61365607990183</v>
      </c>
      <c r="N4">
        <f t="shared" si="6"/>
        <v>709.54547774106095</v>
      </c>
      <c r="O4">
        <f t="shared" si="7"/>
        <v>676.98368016496431</v>
      </c>
      <c r="V4" t="s">
        <v>15</v>
      </c>
    </row>
    <row r="5" spans="1:22">
      <c r="A5" s="1">
        <v>1</v>
      </c>
      <c r="B5" s="1">
        <v>2000</v>
      </c>
      <c r="C5" s="1">
        <v>2.25</v>
      </c>
      <c r="D5" s="1">
        <f t="shared" si="8"/>
        <v>15</v>
      </c>
      <c r="E5" s="1">
        <f t="shared" si="0"/>
        <v>0.47325214593503728</v>
      </c>
      <c r="F5">
        <f>F4+E4*3.6*(D5-D4)</f>
        <v>25.665610009282936</v>
      </c>
      <c r="G5">
        <f>0.5*E4*(D5-D4)*(D5-D4)+(D5-D4)*F4*0.2777778+G4</f>
        <v>53.497847333664637</v>
      </c>
      <c r="H5" s="1">
        <f t="shared" si="1"/>
        <v>4770</v>
      </c>
      <c r="I5" s="1">
        <f t="shared" si="2"/>
        <v>4081.6366929118212</v>
      </c>
      <c r="J5" s="1">
        <f t="shared" si="3"/>
        <v>175943.12396499512</v>
      </c>
      <c r="K5" s="1">
        <f t="shared" si="4"/>
        <v>100000</v>
      </c>
      <c r="L5" s="1">
        <f>((-2.61905*0.000001*F5*F5*F5-0.000136429*F5*F5+0.0279262*F5+0.25)*0.5*(1+SIGN(27-F5)))+((-0.741176*F5+20.8448)*0.5*(SIGN(F5-27)-SIGN(F5-27.17)))+((-0.00030469*F5*F5*F5+0.0321124*F5*F5-1.11452*F5+13.414)*0.5*(SIGN(F5-27.17)-SIGN(F5-40)))+((0.00721053*F5+0.424579)*0.5*(SIGN(F5-40)-SIGN(F5-59)))+(0.85*0.5*(SIGN(F5-59)-SIGN(F5-120)))</f>
        <v>0.83259488751594246</v>
      </c>
      <c r="M5">
        <f>F5*K5/3600</f>
        <v>712.93361136897045</v>
      </c>
      <c r="N5">
        <f t="shared" si="6"/>
        <v>988.74542513996528</v>
      </c>
      <c r="O5">
        <f t="shared" si="7"/>
        <v>623.3590717948108</v>
      </c>
      <c r="V5" t="s">
        <v>18</v>
      </c>
    </row>
    <row r="6" spans="1:22">
      <c r="A6" s="1">
        <v>1</v>
      </c>
      <c r="B6" s="1">
        <v>2000</v>
      </c>
      <c r="C6" s="1">
        <v>2.25</v>
      </c>
      <c r="D6" s="1">
        <f t="shared" si="8"/>
        <v>20</v>
      </c>
      <c r="E6" s="1">
        <f t="shared" si="0"/>
        <v>0.47131667077634104</v>
      </c>
      <c r="F6">
        <f>F5+E5*3.6*(D6-D5)</f>
        <v>34.184148636113605</v>
      </c>
      <c r="G6">
        <f>0.5*E5*(D6-D5)*(D6-D5)+(D6-D5)*F5*0.2777778+G5</f>
        <v>95.06018257803558</v>
      </c>
      <c r="H6" s="1">
        <f t="shared" si="1"/>
        <v>4770</v>
      </c>
      <c r="I6" s="1">
        <f t="shared" si="2"/>
        <v>4454.409208476718</v>
      </c>
      <c r="J6" s="1">
        <f t="shared" si="3"/>
        <v>164773.560996082</v>
      </c>
      <c r="K6" s="1">
        <f t="shared" si="4"/>
        <v>100000</v>
      </c>
      <c r="L6" s="1">
        <f>((-2.61905*0.000001*F6*F6*F6-0.000136429*F6*F6+0.0279262*F6+0.25)*0.5*(1+SIGN(27-F6)))+((-0.741176*F6+20.8448)*0.5*(SIGN(F6-27)-SIGN(F6-27.17)))+((-0.00030469*F6*F6*F6+0.0321124*F6*F6-1.11452*F6+13.414)*0.5*(SIGN(F6-27.17)-SIGN(F6-40)))+((0.00721053*F6+0.424579)*0.5*(SIGN(F6-40)-SIGN(F6-59)))+(0.85*0.5*(SIGN(F6-59)-SIGN(F6-120)))</f>
        <v>0.66904597696211177</v>
      </c>
      <c r="M6">
        <f>F6*K6/3600</f>
        <v>949.559684336489</v>
      </c>
      <c r="N6">
        <f t="shared" si="6"/>
        <v>1267.1290403958694</v>
      </c>
      <c r="O6">
        <f t="shared" si="7"/>
        <v>1306.3666523288398</v>
      </c>
      <c r="V6" t="s">
        <v>19</v>
      </c>
    </row>
    <row r="7" spans="1:22">
      <c r="A7" s="1">
        <v>1</v>
      </c>
      <c r="B7" s="1">
        <v>2000</v>
      </c>
      <c r="C7" s="1">
        <v>2.25</v>
      </c>
      <c r="D7" s="1">
        <f t="shared" si="8"/>
        <v>25</v>
      </c>
      <c r="E7" s="1">
        <f t="shared" si="0"/>
        <v>0.46884152622833991</v>
      </c>
      <c r="F7">
        <f>F6+E6*3.6*(D7-D6)</f>
        <v>42.667848710087739</v>
      </c>
      <c r="G7">
        <f>0.5*E6*(D7-D6)*(D7-D6)+(D7-D6)*F6*0.2777778+G6</f>
        <v>148.42962897780302</v>
      </c>
      <c r="H7" s="1">
        <f t="shared" si="1"/>
        <v>4770</v>
      </c>
      <c r="I7" s="1">
        <f t="shared" si="2"/>
        <v>4931.1220484217347</v>
      </c>
      <c r="J7" s="1">
        <f t="shared" si="3"/>
        <v>154975.35148882252</v>
      </c>
      <c r="K7" s="1">
        <f t="shared" si="4"/>
        <v>100000</v>
      </c>
      <c r="L7" s="1">
        <f>((-2.61905*0.000001*F7*F7*F7-0.000136429*F7*F7+0.0279262*F7+0.25)*0.5*(1+SIGN(27-F7)))+((-0.741176*F7+20.8448)*0.5*(SIGN(F7-27)-SIGN(F7-27.17)))+((-0.00030469*F7*F7*F7+0.0321124*F7*F7-1.11452*F7+13.414)*0.5*(SIGN(F7-27.17)-SIGN(F7-40)))+((0.00721053*F7+0.424579)*0.5*(SIGN(F7-40)-SIGN(F7-59)))+(0.85*0.5*(SIGN(F7-59)-SIGN(F7-120)))</f>
        <v>0.73223680315954898</v>
      </c>
      <c r="M7">
        <f>F7*K7/3600</f>
        <v>1185.2180197246596</v>
      </c>
      <c r="N7">
        <f t="shared" si="6"/>
        <v>1544.3741408525407</v>
      </c>
      <c r="O7">
        <f t="shared" si="7"/>
        <v>1362.2860434297399</v>
      </c>
      <c r="V7" t="s">
        <v>20</v>
      </c>
    </row>
    <row r="8" spans="1:22">
      <c r="A8" s="1">
        <v>1</v>
      </c>
      <c r="B8" s="1">
        <v>2000</v>
      </c>
      <c r="C8" s="1">
        <v>2.25</v>
      </c>
      <c r="D8" s="1">
        <f t="shared" si="8"/>
        <v>30</v>
      </c>
      <c r="E8" s="1">
        <f t="shared" si="0"/>
        <v>0.46583721423259633</v>
      </c>
      <c r="F8">
        <f>F7+E7*3.6*(D8-D7)</f>
        <v>51.106996182197861</v>
      </c>
      <c r="G8">
        <f>0.5*E7*(D8-D7)*(D8-D7)+(D8-D7)*F7*0.2777778+G7</f>
        <v>213.55105378276232</v>
      </c>
      <c r="H8" s="1">
        <f t="shared" si="1"/>
        <v>4770</v>
      </c>
      <c r="I8" s="1">
        <f t="shared" si="2"/>
        <v>5509.7525388019421</v>
      </c>
      <c r="J8" s="1">
        <f t="shared" si="3"/>
        <v>146320.16093643196</v>
      </c>
      <c r="K8" s="1">
        <f t="shared" si="4"/>
        <v>100000</v>
      </c>
      <c r="L8" s="1">
        <f>((-2.61905*0.000001*F8*F8*F8-0.000136429*F8*F8+0.0279262*F8+0.25)*0.5*(1+SIGN(27-F8)))+((-0.741176*F8+20.8448)*0.5*(SIGN(F8-27)-SIGN(F8-27.17)))+((-0.00030469*F8*F8*F8+0.0321124*F8*F8-1.11452*F8+13.414)*0.5*(SIGN(F8-27.17)-SIGN(F8-40)))+((0.00721053*F8+0.424579)*0.5*(SIGN(F8-40)-SIGN(F8-59)))+(0.85*0.5*(SIGN(F8-59)-SIGN(F8-120)))</f>
        <v>0.79308752918162306</v>
      </c>
      <c r="M8">
        <f>F8*K8/3600</f>
        <v>1419.6387828388295</v>
      </c>
      <c r="N8">
        <f t="shared" si="6"/>
        <v>1820.1632739280346</v>
      </c>
      <c r="O8">
        <f t="shared" si="7"/>
        <v>1348.105061443958</v>
      </c>
    </row>
    <row r="9" spans="1:22">
      <c r="A9" s="1">
        <v>1</v>
      </c>
      <c r="B9" s="1">
        <v>2000</v>
      </c>
      <c r="C9" s="1">
        <v>2.25</v>
      </c>
      <c r="D9" s="1">
        <f t="shared" si="8"/>
        <v>35</v>
      </c>
      <c r="E9" s="1">
        <f t="shared" si="0"/>
        <v>0.4623166016980888</v>
      </c>
      <c r="F9">
        <f>F8+E8*3.6*(D9-D8)</f>
        <v>59.492066038384593</v>
      </c>
      <c r="G9">
        <f>0.5*E8*(D9-D8)*(D9-D8)+(D9-D8)*F8*0.2777778+G8</f>
        <v>290.35596378116639</v>
      </c>
      <c r="H9" s="1">
        <f t="shared" si="1"/>
        <v>4770</v>
      </c>
      <c r="I9" s="1">
        <f t="shared" si="2"/>
        <v>6187.8225129480925</v>
      </c>
      <c r="J9" s="1">
        <f t="shared" si="3"/>
        <v>138627.58536640208</v>
      </c>
      <c r="K9" s="1">
        <f t="shared" si="4"/>
        <v>100000</v>
      </c>
      <c r="L9" s="1">
        <f>((-2.61905*0.000001*F9*F9*F9-0.000136429*F9*F9+0.0279262*F9+0.25)*0.5*(1+SIGN(27-F9)))+((-0.741176*F9+20.8448)*0.5*(SIGN(F9-27)-SIGN(F9-27.17)))+((-0.00030469*F9*F9*F9+0.0321124*F9*F9-1.11452*F9+13.414)*0.5*(SIGN(F9-27.17)-SIGN(F9-40)))+((0.00721053*F9+0.424579)*0.5*(SIGN(F9-40)-SIGN(F9-59)))+(0.85*0.5*(SIGN(F9-59)-SIGN(F9-120)))</f>
        <v>0.85</v>
      </c>
      <c r="M9">
        <f>F9*K9/3600</f>
        <v>1652.5573899551277</v>
      </c>
      <c r="N9">
        <f t="shared" si="6"/>
        <v>2094.1851646530913</v>
      </c>
      <c r="O9">
        <f t="shared" si="7"/>
        <v>1270.2827486010567</v>
      </c>
    </row>
    <row r="10" spans="1:22">
      <c r="A10" s="1">
        <v>1</v>
      </c>
      <c r="B10" s="1">
        <v>2000</v>
      </c>
      <c r="C10" s="1">
        <v>2.25</v>
      </c>
      <c r="D10" s="1">
        <f t="shared" si="8"/>
        <v>40</v>
      </c>
      <c r="E10" s="1">
        <f t="shared" si="0"/>
        <v>0.40926606491634715</v>
      </c>
      <c r="F10">
        <f>F9+E9*3.6*(D10-D9)</f>
        <v>67.813764868950187</v>
      </c>
      <c r="G10">
        <f>0.5*E9*(D10-D9)*(D10-D9)+(D10-D9)*F9*0.2777778+G9</f>
        <v>378.76279741037843</v>
      </c>
      <c r="H10" s="1">
        <f t="shared" si="1"/>
        <v>4770</v>
      </c>
      <c r="I10" s="1">
        <f t="shared" si="2"/>
        <v>6962.4210529852398</v>
      </c>
      <c r="J10" s="1">
        <f t="shared" si="3"/>
        <v>131753.19686836316</v>
      </c>
      <c r="K10" s="1">
        <f t="shared" si="4"/>
        <v>90557.065155873701</v>
      </c>
      <c r="L10" s="1">
        <f>((-2.61905*0.000001*F10*F10*F10-0.000136429*F10*F10+0.0279262*F10+0.25)*0.5*(1+SIGN(27-F10)))+((-0.741176*F10+20.8448)*0.5*(SIGN(F10-27)-SIGN(F10-27.17)))+((-0.00030469*F10*F10*F10+0.0321124*F10*F10-1.11452*F10+13.414)*0.5*(SIGN(F10-27.17)-SIGN(F10-40)))+((0.00721053*F10+0.424579)*0.5*(SIGN(F10-40)-SIGN(F10-59)))+(0.85*0.5*(SIGN(F10-59)-SIGN(F10-120)))</f>
        <v>0.85</v>
      </c>
      <c r="M10">
        <f>F10*K10/3600</f>
        <v>1705.8376454729505</v>
      </c>
      <c r="N10">
        <f t="shared" si="6"/>
        <v>2156.867818203471</v>
      </c>
      <c r="O10">
        <f t="shared" si="7"/>
        <v>1309.1299682549877</v>
      </c>
    </row>
    <row r="11" spans="1:22">
      <c r="A11" s="1">
        <v>1</v>
      </c>
      <c r="B11" s="1">
        <v>2000</v>
      </c>
      <c r="C11" s="1">
        <v>2.25</v>
      </c>
      <c r="D11" s="1">
        <f t="shared" si="8"/>
        <v>45</v>
      </c>
      <c r="E11" s="1">
        <f t="shared" si="0"/>
        <v>0.35904289639581255</v>
      </c>
      <c r="F11">
        <f>F10+E10*3.6*(D11-D10)</f>
        <v>75.180554037444438</v>
      </c>
      <c r="G11">
        <f>0.5*E10*(D11-D10)*(D11-D10)+(D11-D10)*F10*0.2777778+G10</f>
        <v>478.06441529690414</v>
      </c>
      <c r="H11" s="1">
        <f t="shared" si="1"/>
        <v>4770</v>
      </c>
      <c r="I11" s="1">
        <f t="shared" si="2"/>
        <v>7732.6385999148915</v>
      </c>
      <c r="J11" s="1">
        <f t="shared" si="3"/>
        <v>126212.63884845369</v>
      </c>
      <c r="K11" s="1">
        <f t="shared" si="4"/>
        <v>81654.300445748391</v>
      </c>
      <c r="L11" s="1">
        <f>((-2.61905*0.000001*F11*F11*F11-0.000136429*F11*F11+0.0279262*F11+0.25)*0.5*(1+SIGN(27-F11)))+((-0.741176*F11+20.8448)*0.5*(SIGN(F11-27)-SIGN(F11-27.17)))+((-0.00030469*F11*F11*F11+0.0321124*F11*F11-1.11452*F11+13.414)*0.5*(SIGN(F11-27.17)-SIGN(F11-40)))+((0.00721053*F11+0.424579)*0.5*(SIGN(F11-40)-SIGN(F11-59)))+(0.85*0.5*(SIGN(F11-59)-SIGN(F11-120)))</f>
        <v>0.85</v>
      </c>
      <c r="M11">
        <f>F11*K11/3600</f>
        <v>1705.2265408475862</v>
      </c>
      <c r="N11">
        <f t="shared" si="6"/>
        <v>2156.1488715853957</v>
      </c>
      <c r="O11">
        <f t="shared" si="7"/>
        <v>1308.6844051588212</v>
      </c>
    </row>
    <row r="12" spans="1:22">
      <c r="A12" s="1">
        <v>1</v>
      </c>
      <c r="B12" s="1">
        <v>2000</v>
      </c>
      <c r="C12" s="1">
        <v>2.25</v>
      </c>
      <c r="D12" s="1">
        <v>48.728999999999999</v>
      </c>
      <c r="E12" s="1">
        <f t="shared" si="0"/>
        <v>3.5656160841935809E-10</v>
      </c>
      <c r="F12">
        <f>F11+E11*3.6*(D12-D11)</f>
        <v>80.000489495820389</v>
      </c>
      <c r="G12">
        <f>0.5*E11*(D12-D11)*(D12-D11)+(D12-D11)*F11*0.2777778+G11</f>
        <v>558.43527032346947</v>
      </c>
      <c r="H12" s="1">
        <f t="shared" si="1"/>
        <v>4770</v>
      </c>
      <c r="I12" s="1">
        <f t="shared" si="2"/>
        <v>8279.5239313262337</v>
      </c>
      <c r="J12" s="1">
        <f t="shared" si="3"/>
        <v>122832.99929866799</v>
      </c>
      <c r="K12" s="1">
        <v>13049.523999999999</v>
      </c>
      <c r="L12" s="1">
        <f>((-2.61905*0.000001*F12*F12*F12-0.000136429*F12*F12+0.0279262*F12+0.25)*0.5*(1+SIGN(27-F12)))+((-0.741176*F12+20.8448)*0.5*(SIGN(F12-27)-SIGN(F12-27.17)))+((-0.00030469*F12*F12*F12+0.0321124*F12*F12-1.11452*F12+13.414)*0.5*(SIGN(F12-27.17)-SIGN(F12-40)))+((0.00721053*F12+0.424579)*0.5*(SIGN(F12-40)-SIGN(F12-59)))+(0.85*0.5*(SIGN(F12-59)-SIGN(F12-120)))</f>
        <v>0.85</v>
      </c>
      <c r="M12">
        <f>F12*K12/3600</f>
        <v>289.99119657984892</v>
      </c>
      <c r="N12">
        <f t="shared" si="6"/>
        <v>491.16611362335169</v>
      </c>
      <c r="O12">
        <f t="shared" si="7"/>
        <v>276.82076737306176</v>
      </c>
    </row>
    <row r="13" spans="1:22">
      <c r="A13" s="1">
        <v>1</v>
      </c>
      <c r="B13" s="1">
        <v>2000</v>
      </c>
      <c r="C13" s="1">
        <v>2.25</v>
      </c>
      <c r="D13" s="1">
        <v>50</v>
      </c>
      <c r="E13" s="1">
        <f t="shared" si="0"/>
        <v>3.5557063697000262E-10</v>
      </c>
      <c r="F13">
        <f>F12+E12*3.6*(D13-D12)</f>
        <v>80.000489497451866</v>
      </c>
      <c r="G13">
        <f>0.5*E12*(D13-D12)*(D13-D12)+(D13-D12)*F12*0.2777778+G12</f>
        <v>586.67988984699014</v>
      </c>
      <c r="H13" s="1">
        <f t="shared" si="1"/>
        <v>4770</v>
      </c>
      <c r="I13" s="1">
        <f t="shared" si="2"/>
        <v>8279.5239315170948</v>
      </c>
      <c r="J13" s="1">
        <f t="shared" si="3"/>
        <v>122832.99929755466</v>
      </c>
      <c r="K13" s="1">
        <v>13049.523999999999</v>
      </c>
      <c r="L13" s="1">
        <f>((-2.61905*0.000001*F13*F13*F13-0.000136429*F13*F13+0.0279262*F13+0.25)*0.5*(1+SIGN(27-F13)))+((-0.741176*F13+20.8448)*0.5*(SIGN(F13-27)-SIGN(F13-27.17)))+((-0.00030469*F13*F13*F13+0.0321124*F13*F13-1.11452*F13+13.414)*0.5*(SIGN(F13-27.17)-SIGN(F13-40)))+((0.00721053*F13+0.424579)*0.5*(SIGN(F13-40)-SIGN(F13-59)))+(0.85*0.5*(SIGN(F13-59)-SIGN(F13-120)))</f>
        <v>0.85</v>
      </c>
      <c r="M13">
        <f>F13*K13/3600</f>
        <v>289.99119658576279</v>
      </c>
      <c r="N13">
        <f t="shared" si="6"/>
        <v>491.16611363030916</v>
      </c>
      <c r="O13">
        <f t="shared" si="7"/>
        <v>276.82076737737356</v>
      </c>
    </row>
    <row r="14" spans="1:22">
      <c r="A14" s="1">
        <v>1</v>
      </c>
      <c r="B14" s="1">
        <v>2000</v>
      </c>
      <c r="C14" s="1">
        <v>2.25</v>
      </c>
      <c r="D14" s="1">
        <f t="shared" ref="D14:D33" si="9">D13+5</f>
        <v>55</v>
      </c>
      <c r="E14" s="1">
        <f t="shared" si="0"/>
        <v>3.5168303350597884E-10</v>
      </c>
      <c r="F14">
        <f>F13+E13*3.6*(D14-D13)</f>
        <v>80.000489503852137</v>
      </c>
      <c r="G14">
        <f>0.5*E13*(D14-D13)*(D14-D13)+(D14-D13)*F13*0.2777778+G13</f>
        <v>697.79168970906119</v>
      </c>
      <c r="H14" s="1">
        <f t="shared" si="1"/>
        <v>4770</v>
      </c>
      <c r="I14" s="1">
        <f t="shared" si="2"/>
        <v>8279.5239322658472</v>
      </c>
      <c r="J14" s="1">
        <f t="shared" si="3"/>
        <v>122832.99929318708</v>
      </c>
      <c r="K14" s="1">
        <v>13049.523999999999</v>
      </c>
      <c r="L14" s="1">
        <f>((-2.61905*0.000001*F14*F14*F14-0.000136429*F14*F14+0.0279262*F14+0.25)*0.5*(1+SIGN(27-F14)))+((-0.741176*F14+20.8448)*0.5*(SIGN(F14-27)-SIGN(F14-27.17)))+((-0.00030469*F14*F14*F14+0.0321124*F14*F14-1.11452*F14+13.414)*0.5*(SIGN(F14-27.17)-SIGN(F14-40)))+((0.00721053*F14+0.424579)*0.5*(SIGN(F14-40)-SIGN(F14-59)))+(0.85*0.5*(SIGN(F14-59)-SIGN(F14-120)))</f>
        <v>0.85</v>
      </c>
      <c r="M14">
        <f>F14*K14/3600</f>
        <v>289.99119660896292</v>
      </c>
      <c r="N14">
        <f t="shared" si="6"/>
        <v>491.16611365760343</v>
      </c>
      <c r="O14">
        <f t="shared" si="7"/>
        <v>276.82076739428908</v>
      </c>
    </row>
    <row r="15" spans="1:22">
      <c r="A15" s="1">
        <v>1</v>
      </c>
      <c r="B15" s="1">
        <v>2000</v>
      </c>
      <c r="C15" s="1">
        <v>2.25</v>
      </c>
      <c r="D15" s="1">
        <f t="shared" si="9"/>
        <v>60</v>
      </c>
      <c r="E15" s="1">
        <f t="shared" si="0"/>
        <v>3.4783794868315315E-10</v>
      </c>
      <c r="F15">
        <f>F14+E14*3.6*(D15-D14)</f>
        <v>80.000489510182433</v>
      </c>
      <c r="G15">
        <f>0.5*E14*(D15-D14)*(D15-D14)+(D15-D14)*F14*0.2777778+G14</f>
        <v>808.90348957997298</v>
      </c>
      <c r="H15" s="1">
        <f t="shared" si="1"/>
        <v>4770</v>
      </c>
      <c r="I15" s="1">
        <f t="shared" si="2"/>
        <v>8279.5239330064105</v>
      </c>
      <c r="J15" s="1">
        <f t="shared" si="3"/>
        <v>122832.99928886727</v>
      </c>
      <c r="K15" s="1">
        <v>13049.523999999999</v>
      </c>
      <c r="L15" s="1">
        <f>((-2.61905*0.000001*F15*F15*F15-0.000136429*F15*F15+0.0279262*F15+0.25)*0.5*(1+SIGN(27-F15)))+((-0.741176*F15+20.8448)*0.5*(SIGN(F15-27)-SIGN(F15-27.17)))+((-0.00030469*F15*F15*F15+0.0321124*F15*F15-1.11452*F15+13.414)*0.5*(SIGN(F15-27.17)-SIGN(F15-40)))+((0.00721053*F15+0.424579)*0.5*(SIGN(F15-40)-SIGN(F15-59)))+(0.85*0.5*(SIGN(F15-59)-SIGN(F15-120)))</f>
        <v>0.85</v>
      </c>
      <c r="M15">
        <f>F15*K15/3600</f>
        <v>289.99119663190942</v>
      </c>
      <c r="N15">
        <f t="shared" si="6"/>
        <v>491.16611368459934</v>
      </c>
      <c r="O15">
        <f t="shared" si="7"/>
        <v>276.82076741101963</v>
      </c>
    </row>
    <row r="16" spans="1:22">
      <c r="A16" s="1">
        <v>1</v>
      </c>
      <c r="B16" s="1">
        <v>2000</v>
      </c>
      <c r="C16" s="1">
        <v>2.25</v>
      </c>
      <c r="D16" s="1">
        <f t="shared" si="9"/>
        <v>65</v>
      </c>
      <c r="E16" s="1">
        <f t="shared" si="0"/>
        <v>3.4403489139327549E-10</v>
      </c>
      <c r="F16">
        <f>F15+E15*3.6*(D16-D15)</f>
        <v>80.000489516443523</v>
      </c>
      <c r="G16">
        <f>0.5*E15*(D16-D15)*(D16-D15)+(D16-D15)*F15*0.2777778+G15</f>
        <v>920.01528945962878</v>
      </c>
      <c r="H16" s="1">
        <f t="shared" si="1"/>
        <v>4770</v>
      </c>
      <c r="I16" s="1">
        <f t="shared" si="2"/>
        <v>8279.5239337388794</v>
      </c>
      <c r="J16" s="1">
        <f t="shared" si="3"/>
        <v>122832.99928459467</v>
      </c>
      <c r="K16" s="1">
        <v>13049.523999999999</v>
      </c>
      <c r="L16" s="1">
        <f>((-2.61905*0.000001*F16*F16*F16-0.000136429*F16*F16+0.0279262*F16+0.25)*0.5*(1+SIGN(27-F16)))+((-0.741176*F16+20.8448)*0.5*(SIGN(F16-27)-SIGN(F16-27.17)))+((-0.00030469*F16*F16*F16+0.0321124*F16*F16-1.11452*F16+13.414)*0.5*(SIGN(F16-27.17)-SIGN(F16-40)))+((0.00721053*F16+0.424579)*0.5*(SIGN(F16-40)-SIGN(F16-59)))+(0.85*0.5*(SIGN(F16-59)-SIGN(F16-120)))</f>
        <v>0.85</v>
      </c>
      <c r="M16">
        <f>F16*K16/3600</f>
        <v>289.99119665460501</v>
      </c>
      <c r="N16">
        <f t="shared" si="6"/>
        <v>491.1661137113</v>
      </c>
      <c r="O16">
        <f t="shared" si="7"/>
        <v>276.8207674275672</v>
      </c>
    </row>
    <row r="17" spans="1:18">
      <c r="A17" s="1">
        <v>1</v>
      </c>
      <c r="B17" s="1">
        <v>2000</v>
      </c>
      <c r="C17" s="1">
        <v>2.25</v>
      </c>
      <c r="D17" s="1">
        <v>68.599000000000004</v>
      </c>
      <c r="E17" s="1">
        <f t="shared" si="0"/>
        <v>3.4132738327687301E-10</v>
      </c>
      <c r="F17">
        <f>F16+E16*3.6*(D17-D16)</f>
        <v>80.00048952090097</v>
      </c>
      <c r="G17">
        <f>0.5*E16*(D17-D16)*(D17-D16)+(D17-D16)*F16*0.2777778+G16</f>
        <v>999.99356301836281</v>
      </c>
      <c r="H17" s="1">
        <f t="shared" si="1"/>
        <v>4770</v>
      </c>
      <c r="I17" s="1">
        <f t="shared" si="2"/>
        <v>8279.5239342603454</v>
      </c>
      <c r="J17" s="1">
        <f t="shared" si="3"/>
        <v>122832.9992815529</v>
      </c>
      <c r="K17" s="1">
        <v>13049.523999999999</v>
      </c>
      <c r="L17" s="1">
        <f>((-2.61905*0.000001*F17*F17*F17-0.000136429*F17*F17+0.0279262*F17+0.25)*0.5*(1+SIGN(27-F17)))+((-0.741176*F17+20.8448)*0.5*(SIGN(F17-27)-SIGN(F17-27.17)))+((-0.00030469*F17*F17*F17+0.0321124*F17*F17-1.11452*F17+13.414)*0.5*(SIGN(F17-27.17)-SIGN(F17-40)))+((0.00721053*F17+0.424579)*0.5*(SIGN(F17-40)-SIGN(F17-59)))+(0.85*0.5*(SIGN(F17-59)-SIGN(F17-120)))</f>
        <v>0.85</v>
      </c>
      <c r="M17">
        <f>F17*K17/3600</f>
        <v>289.99119667076269</v>
      </c>
      <c r="N17">
        <f t="shared" si="6"/>
        <v>491.16611373030906</v>
      </c>
      <c r="O17">
        <f t="shared" si="7"/>
        <v>276.82076743934795</v>
      </c>
    </row>
    <row r="18" spans="1:18">
      <c r="A18" s="1">
        <v>2</v>
      </c>
      <c r="B18" s="1">
        <v>3500</v>
      </c>
      <c r="C18" s="1">
        <v>1.25</v>
      </c>
      <c r="D18" s="1">
        <v>68.599000000000004</v>
      </c>
      <c r="E18" s="1">
        <f t="shared" si="0"/>
        <v>0.3369092699354011</v>
      </c>
      <c r="F18">
        <f>F17+E17*3.6*(D18-D17)</f>
        <v>80.00048952090097</v>
      </c>
      <c r="G18">
        <f>0.5*E17*(D18-D17)*(D18-D17)+(D18-D17)*F17*0.2777778+G17</f>
        <v>999.99356301836281</v>
      </c>
      <c r="H18" s="1">
        <f t="shared" si="1"/>
        <v>2661.4285714285716</v>
      </c>
      <c r="I18" s="1">
        <f t="shared" si="2"/>
        <v>8279.5239342603454</v>
      </c>
      <c r="J18" s="1">
        <f t="shared" si="3"/>
        <v>122832.9992815529</v>
      </c>
      <c r="K18" s="1">
        <f t="shared" ref="K17:K21" si="10">50000*(1+SIGN(60-F18))+((-604.25*F18+86255)*(SIGN(F18-60)-SIGN(F18-79.99)))+((-329*F18+64235)*(SIGN(F18-79.99)-SIGN(F18-100)))</f>
        <v>75829.677895247165</v>
      </c>
      <c r="L18" s="1">
        <f>((-2.61905*0.000001*F18*F18*F18-0.000136429*F18*F18+0.0279262*F18+0.25)*0.5*(1+SIGN(27-F18)))+((-0.741176*F18+20.8448)*0.5*(SIGN(F18-27)-SIGN(F18-27.17)))+((-0.00030469*F18*F18*F18+0.0321124*F18*F18-1.11452*F18+13.414)*0.5*(SIGN(F18-27.17)-SIGN(F18-40)))+((0.00721053*F18+0.424579)*0.5*(SIGN(F18-40)-SIGN(F18-59)))+(0.85*0.5*(SIGN(F18-59)-SIGN(F18-120)))</f>
        <v>0.85</v>
      </c>
      <c r="M18">
        <f>F18*K18/3600</f>
        <v>1685.1142643977823</v>
      </c>
      <c r="N18">
        <f t="shared" si="6"/>
        <v>2132.4873698797437</v>
      </c>
      <c r="O18">
        <f t="shared" si="7"/>
        <v>1294.0203234386283</v>
      </c>
    </row>
    <row r="19" spans="1:18">
      <c r="A19" s="1">
        <v>2</v>
      </c>
      <c r="B19" s="1">
        <v>3500</v>
      </c>
      <c r="C19" s="1">
        <v>1.25</v>
      </c>
      <c r="D19" s="1">
        <v>70</v>
      </c>
      <c r="E19" s="1">
        <f t="shared" si="0"/>
        <v>0.330060893419579</v>
      </c>
      <c r="F19">
        <f>F18+E18*3.6*(D19-D18)</f>
        <v>81.699725114747153</v>
      </c>
      <c r="G19">
        <f>0.5*E18*(D19-D18)*(D19-D18)+(D19-D18)*F18*0.2777778+G18</f>
        <v>1031.4577322735645</v>
      </c>
      <c r="H19" s="1">
        <f t="shared" si="1"/>
        <v>2661.4285714285716</v>
      </c>
      <c r="I19" s="1">
        <f t="shared" si="2"/>
        <v>8480.4242304568925</v>
      </c>
      <c r="J19" s="1">
        <f t="shared" si="3"/>
        <v>121684.27875186424</v>
      </c>
      <c r="K19" s="1">
        <f t="shared" si="10"/>
        <v>74711.580874496372</v>
      </c>
      <c r="L19" s="1">
        <f>((-2.61905*0.000001*F19*F19*F19-0.000136429*F19*F19+0.0279262*F19+0.25)*0.5*(1+SIGN(27-F19)))+((-0.741176*F19+20.8448)*0.5*(SIGN(F19-27)-SIGN(F19-27.17)))+((-0.00030469*F19*F19*F19+0.0321124*F19*F19-1.11452*F19+13.414)*0.5*(SIGN(F19-27.17)-SIGN(F19-40)))+((0.00721053*F19+0.424579)*0.5*(SIGN(F19-40)-SIGN(F19-59)))+(0.85*0.5*(SIGN(F19-59)-SIGN(F19-120)))</f>
        <v>0.85</v>
      </c>
      <c r="M19">
        <f>F19*K19/3600</f>
        <v>1695.5321167595985</v>
      </c>
      <c r="N19">
        <f t="shared" si="6"/>
        <v>2144.7436667759985</v>
      </c>
      <c r="O19">
        <f t="shared" si="7"/>
        <v>1301.6160940498694</v>
      </c>
    </row>
    <row r="20" spans="1:18">
      <c r="A20" s="1">
        <v>2</v>
      </c>
      <c r="B20" s="1">
        <v>3500</v>
      </c>
      <c r="C20" s="1">
        <v>1.25</v>
      </c>
      <c r="D20" s="1">
        <f t="shared" si="9"/>
        <v>75</v>
      </c>
      <c r="E20" s="1">
        <f t="shared" si="0"/>
        <v>0.30594435686104682</v>
      </c>
      <c r="F20">
        <f>F19+E19*3.6*(D20-D19)</f>
        <v>87.640821196299569</v>
      </c>
      <c r="G20">
        <f>0.5*E19*(D20-D19)*(D20-D19)+(D20-D19)*F19*0.2777778+G19</f>
        <v>1149.0553429562053</v>
      </c>
      <c r="H20" s="1">
        <f t="shared" si="1"/>
        <v>2661.4285714285716</v>
      </c>
      <c r="I20" s="1">
        <f t="shared" si="2"/>
        <v>9216.0279499687003</v>
      </c>
      <c r="J20" s="1">
        <f t="shared" si="3"/>
        <v>117831.50307613357</v>
      </c>
      <c r="K20" s="1">
        <f t="shared" si="10"/>
        <v>70802.339652834882</v>
      </c>
      <c r="L20" s="1">
        <f>((-2.61905*0.000001*F20*F20*F20-0.000136429*F20*F20+0.0279262*F20+0.25)*0.5*(1+SIGN(27-F20)))+((-0.741176*F20+20.8448)*0.5*(SIGN(F20-27)-SIGN(F20-27.17)))+((-0.00030469*F20*F20*F20+0.0321124*F20*F20-1.11452*F20+13.414)*0.5*(SIGN(F20-27.17)-SIGN(F20-40)))+((0.00721053*F20+0.424579)*0.5*(SIGN(F20-40)-SIGN(F20-59)))+(0.85*0.5*(SIGN(F20-59)-SIGN(F20-120)))</f>
        <v>0.85</v>
      </c>
      <c r="M20">
        <f>F20*K20/3600</f>
        <v>1723.6597749427146</v>
      </c>
      <c r="N20">
        <f t="shared" si="6"/>
        <v>2177.83502934437</v>
      </c>
      <c r="O20">
        <f t="shared" si="7"/>
        <v>1322.1242786516623</v>
      </c>
    </row>
    <row r="21" spans="1:18">
      <c r="A21" s="1">
        <v>2</v>
      </c>
      <c r="B21" s="1">
        <v>3500</v>
      </c>
      <c r="C21" s="1">
        <v>1.25</v>
      </c>
      <c r="D21" s="1">
        <v>77.141599999999997</v>
      </c>
      <c r="E21" s="1">
        <f t="shared" si="0"/>
        <v>4.5051898062978659E-9</v>
      </c>
      <c r="F21">
        <f>F20+E20*3.6*(D21-D20)</f>
        <v>89.999578761052589</v>
      </c>
      <c r="G21">
        <f>0.5*E20*(D21-D20)*(D21-D20)+(D21-D20)*F20*0.2777778+G20</f>
        <v>1201.8934972033328</v>
      </c>
      <c r="H21" s="1">
        <f t="shared" si="1"/>
        <v>2661.4285714285716</v>
      </c>
      <c r="I21" s="1">
        <f t="shared" si="2"/>
        <v>9522.3945608718714</v>
      </c>
      <c r="J21" s="1">
        <f t="shared" si="3"/>
        <v>116368.67904747302</v>
      </c>
      <c r="K21" s="1">
        <v>12183.824000000001</v>
      </c>
      <c r="L21" s="1">
        <f>((-2.61905*0.000001*F21*F21*F21-0.000136429*F21*F21+0.0279262*F21+0.25)*0.5*(1+SIGN(27-F21)))+((-0.741176*F21+20.8448)*0.5*(SIGN(F21-27)-SIGN(F21-27.17)))+((-0.00030469*F21*F21*F21+0.0321124*F21*F21-1.11452*F21+13.414)*0.5*(SIGN(F21-27.17)-SIGN(F21-40)))+((0.00721053*F21+0.424579)*0.5*(SIGN(F21-40)-SIGN(F21-59)))+(0.85*0.5*(SIGN(F21-59)-SIGN(F21-120)))</f>
        <v>0.85</v>
      </c>
      <c r="M21">
        <f>F21*K21/3600</f>
        <v>304.59417436077854</v>
      </c>
      <c r="N21">
        <f t="shared" si="6"/>
        <v>508.34608748326889</v>
      </c>
      <c r="O21">
        <f t="shared" si="7"/>
        <v>287.46795890665874</v>
      </c>
    </row>
    <row r="22" spans="1:18">
      <c r="A22" s="1">
        <v>2</v>
      </c>
      <c r="B22" s="1">
        <v>3500</v>
      </c>
      <c r="C22" s="1">
        <v>1.25</v>
      </c>
      <c r="D22" s="1">
        <v>80</v>
      </c>
      <c r="E22" s="1">
        <f t="shared" si="0"/>
        <v>4.473510972508384E-9</v>
      </c>
      <c r="F22">
        <f>F21+E21*3.6*(D22-D21)</f>
        <v>89.999578807412078</v>
      </c>
      <c r="G22">
        <f>0.5*E21*(D22-D21)*(D22-D21)+(D22-D21)*F21*0.2777778+G21</f>
        <v>1273.3531684747866</v>
      </c>
      <c r="H22" s="1">
        <f t="shared" si="1"/>
        <v>2661.4285714285716</v>
      </c>
      <c r="I22" s="1">
        <f t="shared" si="2"/>
        <v>9522.3945669732148</v>
      </c>
      <c r="J22" s="1">
        <f t="shared" si="3"/>
        <v>116368.67901907931</v>
      </c>
      <c r="K22" s="1">
        <v>12183.824000000001</v>
      </c>
      <c r="L22" s="1">
        <f>((-2.61905*0.000001*F22*F22*F22-0.000136429*F22*F22+0.0279262*F22+0.25)*0.5*(1+SIGN(27-F22)))+((-0.741176*F22+20.8448)*0.5*(SIGN(F22-27)-SIGN(F22-27.17)))+((-0.00030469*F22*F22*F22+0.0321124*F22*F22-1.11452*F22+13.414)*0.5*(SIGN(F22-27.17)-SIGN(F22-40)))+((0.00721053*F22+0.424579)*0.5*(SIGN(F22-40)-SIGN(F22-59)))+(0.85*0.5*(SIGN(F22-59)-SIGN(F22-120)))</f>
        <v>0.85</v>
      </c>
      <c r="M22">
        <f>F22*K22/3600</f>
        <v>304.5941745176774</v>
      </c>
      <c r="N22">
        <f t="shared" si="6"/>
        <v>508.34608766785578</v>
      </c>
      <c r="O22">
        <f t="shared" si="7"/>
        <v>287.46795902105538</v>
      </c>
    </row>
    <row r="23" spans="1:18">
      <c r="A23" s="1">
        <v>2</v>
      </c>
      <c r="B23" s="1">
        <v>3500</v>
      </c>
      <c r="C23" s="1">
        <v>1.25</v>
      </c>
      <c r="D23" s="1">
        <f t="shared" si="9"/>
        <v>85</v>
      </c>
      <c r="E23" s="1">
        <f t="shared" si="0"/>
        <v>4.4184870436037614E-9</v>
      </c>
      <c r="F23">
        <f>F22+E22*3.6*(D23-D22)</f>
        <v>89.999578887935272</v>
      </c>
      <c r="G23">
        <f>0.5*E22*(D23-D22)*(D23-D22)+(D23-D22)*F22*0.2777778+G22</f>
        <v>1398.3525935409532</v>
      </c>
      <c r="H23" s="1">
        <f t="shared" si="1"/>
        <v>2661.4285714285716</v>
      </c>
      <c r="I23" s="1">
        <f t="shared" si="2"/>
        <v>9522.3945775708235</v>
      </c>
      <c r="J23" s="1">
        <f t="shared" si="3"/>
        <v>116368.67896976143</v>
      </c>
      <c r="K23" s="1">
        <v>12183.824000000001</v>
      </c>
      <c r="L23" s="1">
        <f>((-2.61905*0.000001*F23*F23*F23-0.000136429*F23*F23+0.0279262*F23+0.25)*0.5*(1+SIGN(27-F23)))+((-0.741176*F23+20.8448)*0.5*(SIGN(F23-27)-SIGN(F23-27.17)))+((-0.00030469*F23*F23*F23+0.0321124*F23*F23-1.11452*F23+13.414)*0.5*(SIGN(F23-27.17)-SIGN(F23-40)))+((0.00721053*F23+0.424579)*0.5*(SIGN(F23-40)-SIGN(F23-59)))+(0.85*0.5*(SIGN(F23-59)-SIGN(F23-120)))</f>
        <v>0.85</v>
      </c>
      <c r="M23">
        <f>F23*K23/3600</f>
        <v>304.59417479019976</v>
      </c>
      <c r="N23">
        <f t="shared" si="6"/>
        <v>508.34608798847029</v>
      </c>
      <c r="O23">
        <f t="shared" si="7"/>
        <v>287.46795921975445</v>
      </c>
    </row>
    <row r="24" spans="1:18">
      <c r="A24" s="1">
        <v>2</v>
      </c>
      <c r="B24" s="1">
        <v>3500</v>
      </c>
      <c r="C24" s="1">
        <v>1.25</v>
      </c>
      <c r="D24" s="1">
        <f t="shared" si="9"/>
        <v>90</v>
      </c>
      <c r="E24" s="1">
        <f t="shared" si="0"/>
        <v>4.3641399090898325E-9</v>
      </c>
      <c r="F24">
        <f>F23+E23*3.6*(D24-D23)</f>
        <v>89.99957896746804</v>
      </c>
      <c r="G24">
        <f>0.5*E23*(D24-D23)*(D24-D23)+(D24-D23)*F23*0.2777778+G23</f>
        <v>1523.3520187182698</v>
      </c>
      <c r="H24" s="1">
        <f t="shared" si="1"/>
        <v>2661.4285714285716</v>
      </c>
      <c r="I24" s="1">
        <f t="shared" si="2"/>
        <v>9522.3945880380816</v>
      </c>
      <c r="J24" s="1">
        <f t="shared" si="3"/>
        <v>116368.67892105014</v>
      </c>
      <c r="K24" s="1">
        <v>12183.824000000001</v>
      </c>
      <c r="L24" s="1">
        <f>((-2.61905*0.000001*F24*F24*F24-0.000136429*F24*F24+0.0279262*F24+0.25)*0.5*(1+SIGN(27-F24)))+((-0.741176*F24+20.8448)*0.5*(SIGN(F24-27)-SIGN(F24-27.17)))+((-0.00030469*F24*F24*F24+0.0321124*F24*F24-1.11452*F24+13.414)*0.5*(SIGN(F24-27.17)-SIGN(F24-40)))+((0.00721053*F24+0.424579)*0.5*(SIGN(F24-40)-SIGN(F24-59)))+(0.85*0.5*(SIGN(F24-59)-SIGN(F24-120)))</f>
        <v>0.85</v>
      </c>
      <c r="M24">
        <f>F24*K24/3600</f>
        <v>304.59417505937006</v>
      </c>
      <c r="N24">
        <f t="shared" si="6"/>
        <v>508.34608830514128</v>
      </c>
      <c r="O24">
        <f t="shared" si="7"/>
        <v>287.46795941600948</v>
      </c>
    </row>
    <row r="25" spans="1:18">
      <c r="A25" s="1">
        <v>2</v>
      </c>
      <c r="B25" s="1">
        <v>3500</v>
      </c>
      <c r="C25" s="1">
        <v>1.25</v>
      </c>
      <c r="D25" s="1">
        <f t="shared" si="9"/>
        <v>95</v>
      </c>
      <c r="E25" s="1">
        <f t="shared" si="0"/>
        <v>4.3104612390151217E-9</v>
      </c>
      <c r="F25">
        <f>F24+E24*3.6*(D25-D24)</f>
        <v>89.999579046022561</v>
      </c>
      <c r="G25">
        <f>0.5*E24*(D25-D24)*(D25-D24)+(D25-D24)*F24*0.2777778+G24</f>
        <v>1648.3514440053693</v>
      </c>
      <c r="H25" s="1">
        <f t="shared" si="1"/>
        <v>2661.4285714285716</v>
      </c>
      <c r="I25" s="1">
        <f t="shared" si="2"/>
        <v>9522.3945983765934</v>
      </c>
      <c r="J25" s="1">
        <f t="shared" si="3"/>
        <v>116368.67887293801</v>
      </c>
      <c r="K25" s="1">
        <v>12183.824000000001</v>
      </c>
      <c r="L25" s="1">
        <f>((-2.61905*0.000001*F25*F25*F25-0.000136429*F25*F25+0.0279262*F25+0.25)*0.5*(1+SIGN(27-F25)))+((-0.741176*F25+20.8448)*0.5*(SIGN(F25-27)-SIGN(F25-27.17)))+((-0.00030469*F25*F25*F25+0.0321124*F25*F25-1.11452*F25+13.414)*0.5*(SIGN(F25-27.17)-SIGN(F25-40)))+((0.00721053*F25+0.424579)*0.5*(SIGN(F25-40)-SIGN(F25-59)))+(0.85*0.5*(SIGN(F25-59)-SIGN(F25-120)))</f>
        <v>0.85</v>
      </c>
      <c r="M25">
        <f>F25*K25/3600</f>
        <v>304.59417532522968</v>
      </c>
      <c r="N25">
        <f t="shared" si="6"/>
        <v>508.3460886179173</v>
      </c>
      <c r="O25">
        <f t="shared" si="7"/>
        <v>287.46795960985065</v>
      </c>
    </row>
    <row r="26" spans="1:18">
      <c r="A26" s="1">
        <v>2</v>
      </c>
      <c r="B26" s="1">
        <v>3500</v>
      </c>
      <c r="C26" s="1">
        <v>1.25</v>
      </c>
      <c r="D26" s="1">
        <f t="shared" si="9"/>
        <v>100</v>
      </c>
      <c r="E26" s="1">
        <f t="shared" si="0"/>
        <v>4.2574428167608293E-9</v>
      </c>
      <c r="F26">
        <f>F25+E25*3.6*(D26-D25)</f>
        <v>89.999579123610857</v>
      </c>
      <c r="G26">
        <f>0.5*E25*(D26-D25)*(D26-D25)+(D26-D25)*F25*0.2777778+G25</f>
        <v>1773.3508694009013</v>
      </c>
      <c r="H26" s="1">
        <f t="shared" si="1"/>
        <v>2661.4285714285716</v>
      </c>
      <c r="I26" s="1">
        <f t="shared" si="2"/>
        <v>9522.3946085879415</v>
      </c>
      <c r="J26" s="1">
        <f t="shared" si="3"/>
        <v>116368.67882541764</v>
      </c>
      <c r="K26" s="1">
        <v>12183.824000000001</v>
      </c>
      <c r="L26" s="1">
        <f>((-2.61905*0.000001*F26*F26*F26-0.000136429*F26*F26+0.0279262*F26+0.25)*0.5*(1+SIGN(27-F26)))+((-0.741176*F26+20.8448)*0.5*(SIGN(F26-27)-SIGN(F26-27.17)))+((-0.00030469*F26*F26*F26+0.0321124*F26*F26-1.11452*F26+13.414)*0.5*(SIGN(F26-27.17)-SIGN(F26-40)))+((0.00721053*F26+0.424579)*0.5*(SIGN(F26-40)-SIGN(F26-59)))+(0.85*0.5*(SIGN(F26-59)-SIGN(F26-120)))</f>
        <v>0.85</v>
      </c>
      <c r="M26">
        <f>F26*K26/3600</f>
        <v>304.59417558781917</v>
      </c>
      <c r="N26">
        <f t="shared" si="6"/>
        <v>508.34608892684611</v>
      </c>
      <c r="O26">
        <f t="shared" si="7"/>
        <v>287.46795980130747</v>
      </c>
    </row>
    <row r="27" spans="1:18">
      <c r="A27" s="1">
        <v>2</v>
      </c>
      <c r="B27" s="1">
        <v>3500</v>
      </c>
      <c r="C27" s="1">
        <v>1.25</v>
      </c>
      <c r="D27" s="1">
        <v>101.066</v>
      </c>
      <c r="E27" s="1">
        <f t="shared" si="0"/>
        <v>4.246278320688069E-9</v>
      </c>
      <c r="F27">
        <f>F26+E26*3.6*(D27-D26)</f>
        <v>89.999579139949219</v>
      </c>
      <c r="G27">
        <f>0.5*E26*(D27-D26)*(D27-D26)+(D27-D26)*F26*0.2777778+G26</f>
        <v>1800.0007469091352</v>
      </c>
      <c r="H27" s="1">
        <f t="shared" si="1"/>
        <v>2661.4285714285716</v>
      </c>
      <c r="I27" s="1">
        <f t="shared" si="2"/>
        <v>9522.3946107382235</v>
      </c>
      <c r="J27" s="1">
        <f t="shared" si="3"/>
        <v>116368.67881541092</v>
      </c>
      <c r="K27" s="1">
        <v>12183.824000000001</v>
      </c>
      <c r="L27" s="1">
        <f>((-2.61905*0.000001*F27*F27*F27-0.000136429*F27*F27+0.0279262*F27+0.25)*0.5*(1+SIGN(27-F27)))+((-0.741176*F27+20.8448)*0.5*(SIGN(F27-27)-SIGN(F27-27.17)))+((-0.00030469*F27*F27*F27+0.0321124*F27*F27-1.11452*F27+13.414)*0.5*(SIGN(F27-27.17)-SIGN(F27-40)))+((0.00721053*F27+0.424579)*0.5*(SIGN(F27-40)-SIGN(F27-59)))+(0.85*0.5*(SIGN(F27-59)-SIGN(F27-120)))</f>
        <v>0.85</v>
      </c>
      <c r="M27">
        <f>F27*K27/3600</f>
        <v>304.59417564311468</v>
      </c>
      <c r="N27">
        <f t="shared" si="6"/>
        <v>508.34608899189965</v>
      </c>
      <c r="O27">
        <f t="shared" si="7"/>
        <v>287.46795984162407</v>
      </c>
    </row>
    <row r="28" spans="1:18">
      <c r="A28" s="1">
        <v>3</v>
      </c>
      <c r="B28" s="1">
        <v>1200</v>
      </c>
      <c r="C28" s="1">
        <v>-4.5</v>
      </c>
      <c r="D28" s="1">
        <v>105</v>
      </c>
      <c r="E28" s="1">
        <f t="shared" si="0"/>
        <v>-3.2121125785149158E-9</v>
      </c>
      <c r="F28">
        <f>F27+E27*3.6*(D28-D27)</f>
        <v>89.999579200086714</v>
      </c>
      <c r="G28">
        <f>0.5*E27*(D28-D27)*(D28-D27)+(D28-D27)*F27*0.2777778+G27</f>
        <v>1898.3502949034457</v>
      </c>
      <c r="H28" s="1">
        <f t="shared" si="1"/>
        <v>-6900</v>
      </c>
      <c r="I28" s="1">
        <f t="shared" si="2"/>
        <v>9522.3946186528829</v>
      </c>
      <c r="J28" s="1">
        <f t="shared" si="3"/>
        <v>116368.67877857863</v>
      </c>
      <c r="K28" s="1">
        <v>2622.3939999999998</v>
      </c>
      <c r="L28" s="1">
        <f>((-2.61905*0.000001*F28*F28*F28-0.000136429*F28*F28+0.0279262*F28+0.25)*0.5*(1+SIGN(27-F28)))+((-0.741176*F28+20.8448)*0.5*(SIGN(F28-27)-SIGN(F28-27.17)))+((-0.00030469*F28*F28*F28+0.0321124*F28*F28-1.11452*F28+13.414)*0.5*(SIGN(F28-27.17)-SIGN(F28-40)))+((0.00721053*F28+0.424579)*0.5*(SIGN(F28-40)-SIGN(F28-59)))+(0.85*0.5*(SIGN(F28-59)-SIGN(F28-120)))</f>
        <v>0.85</v>
      </c>
      <c r="M28">
        <f>F28*K28/3600</f>
        <v>65.55954347134228</v>
      </c>
      <c r="N28">
        <f t="shared" si="6"/>
        <v>227.1288746721674</v>
      </c>
      <c r="O28">
        <f t="shared" si="7"/>
        <v>113.18518340547818</v>
      </c>
    </row>
    <row r="29" spans="1:18">
      <c r="A29" s="1">
        <v>3</v>
      </c>
      <c r="B29" s="1">
        <v>1200</v>
      </c>
      <c r="C29" s="1">
        <v>-4.5</v>
      </c>
      <c r="D29" s="1">
        <f t="shared" si="9"/>
        <v>110</v>
      </c>
      <c r="E29" s="1">
        <f t="shared" si="0"/>
        <v>-3.1726037697831017E-9</v>
      </c>
      <c r="F29">
        <f>F28+E28*3.6*(D29-D28)</f>
        <v>89.999579142268686</v>
      </c>
      <c r="G29">
        <f>0.5*E28*(D29-D28)*(D29-D28)+(D29-D28)*F28*0.2777778+G28</f>
        <v>2023.3497204189237</v>
      </c>
      <c r="H29" s="1">
        <f t="shared" si="1"/>
        <v>-6900</v>
      </c>
      <c r="I29" s="1">
        <f t="shared" si="2"/>
        <v>9522.3946110434863</v>
      </c>
      <c r="J29" s="1">
        <f t="shared" si="3"/>
        <v>116368.67881399031</v>
      </c>
      <c r="K29" s="1">
        <v>2622.3939999999998</v>
      </c>
      <c r="L29" s="1">
        <f>((-2.61905*0.000001*F29*F29*F29-0.000136429*F29*F29+0.0279262*F29+0.25)*0.5*(1+SIGN(27-F29)))+((-0.741176*F29+20.8448)*0.5*(SIGN(F29-27)-SIGN(F29-27.17)))+((-0.00030469*F29*F29*F29+0.0321124*F29*F29-1.11452*F29+13.414)*0.5*(SIGN(F29-27.17)-SIGN(F29-40)))+((0.00721053*F29+0.424579)*0.5*(SIGN(F29-40)-SIGN(F29-59)))+(0.85*0.5*(SIGN(F29-59)-SIGN(F29-120)))</f>
        <v>0.85</v>
      </c>
      <c r="M29">
        <f>F29*K29/3600</f>
        <v>65.559543429225144</v>
      </c>
      <c r="N29">
        <f t="shared" si="6"/>
        <v>227.12887462261781</v>
      </c>
      <c r="O29">
        <f t="shared" si="7"/>
        <v>113.18518337477011</v>
      </c>
    </row>
    <row r="30" spans="1:18">
      <c r="A30" s="1">
        <v>3</v>
      </c>
      <c r="B30" s="1">
        <v>1200</v>
      </c>
      <c r="C30" s="1">
        <v>-4.5</v>
      </c>
      <c r="D30" s="1">
        <f t="shared" si="9"/>
        <v>115</v>
      </c>
      <c r="E30" s="1">
        <f t="shared" si="0"/>
        <v>-3.1335809221092285E-9</v>
      </c>
      <c r="F30">
        <f>F29+E29*3.6*(D30-D29)</f>
        <v>89.999579085161812</v>
      </c>
      <c r="G30">
        <f>0.5*E29*(D30-D29)*(D30-D29)+(D30-D29)*F29*0.2777778+G29</f>
        <v>2148.3491458545927</v>
      </c>
      <c r="H30" s="1">
        <f t="shared" si="1"/>
        <v>-6900</v>
      </c>
      <c r="I30" s="1">
        <f t="shared" si="2"/>
        <v>9522.3946035276858</v>
      </c>
      <c r="J30" s="1">
        <f t="shared" si="3"/>
        <v>116368.67884896646</v>
      </c>
      <c r="K30" s="1">
        <v>2622.3939999999998</v>
      </c>
      <c r="L30" s="1">
        <f>((-2.61905*0.000001*F30*F30*F30-0.000136429*F30*F30+0.0279262*F30+0.25)*0.5*(1+SIGN(27-F30)))+((-0.741176*F30+20.8448)*0.5*(SIGN(F30-27)-SIGN(F30-27.17)))+((-0.00030469*F30*F30*F30+0.0321124*F30*F30-1.11452*F30+13.414)*0.5*(SIGN(F30-27.17)-SIGN(F30-40)))+((0.00721053*F30+0.424579)*0.5*(SIGN(F30-40)-SIGN(F30-59)))+(0.85*0.5*(SIGN(F30-59)-SIGN(F30-120)))</f>
        <v>0.85</v>
      </c>
      <c r="M30">
        <f>F30*K30/3600</f>
        <v>65.559543387626064</v>
      </c>
      <c r="N30">
        <f t="shared" si="6"/>
        <v>227.12887457367771</v>
      </c>
      <c r="O30">
        <f t="shared" si="7"/>
        <v>113.18518334443976</v>
      </c>
    </row>
    <row r="31" spans="1:18">
      <c r="A31" s="1">
        <v>3</v>
      </c>
      <c r="B31" s="1">
        <v>1200</v>
      </c>
      <c r="C31" s="1">
        <v>-4.5</v>
      </c>
      <c r="D31" s="1">
        <v>120</v>
      </c>
      <c r="E31" s="1">
        <f t="shared" si="0"/>
        <v>-3.0950380571947896E-9</v>
      </c>
      <c r="F31">
        <f>F30+E30*3.6*(D31-D30)</f>
        <v>89.999579028757353</v>
      </c>
      <c r="G31">
        <f>0.5*E30*(D31-D30)*(D31-D30)+(D31-D30)*F30*0.2777778+G30</f>
        <v>2273.3485712114343</v>
      </c>
      <c r="H31" s="1">
        <f t="shared" si="1"/>
        <v>-6900</v>
      </c>
      <c r="I31" s="1">
        <f t="shared" si="2"/>
        <v>9522.39459610433</v>
      </c>
      <c r="J31" s="1">
        <f t="shared" si="3"/>
        <v>116368.67888351239</v>
      </c>
      <c r="K31" s="1">
        <v>2622.3939999999998</v>
      </c>
      <c r="L31" s="1">
        <f>((-2.61905*0.000001*F31*F31*F31-0.000136429*F31*F31+0.0279262*F31+0.25)*0.5*(1+SIGN(27-F31)))+((-0.741176*F31+20.8448)*0.5*(SIGN(F31-27)-SIGN(F31-27.17)))+((-0.00030469*F31*F31*F31+0.0321124*F31*F31-1.11452*F31+13.414)*0.5*(SIGN(F31-27.17)-SIGN(F31-40)))+((0.00721053*F31+0.424579)*0.5*(SIGN(F31-40)-SIGN(F31-59)))+(0.85*0.5*(SIGN(F31-59)-SIGN(F31-120)))</f>
        <v>0.85</v>
      </c>
      <c r="M31">
        <f>F31*K31/3600</f>
        <v>65.559543346538632</v>
      </c>
      <c r="N31">
        <f>(M31/0.85+150)*0.5*(1+SIGN(M31))</f>
        <v>227.12887452533957</v>
      </c>
      <c r="O31">
        <f t="shared" si="7"/>
        <v>113.18518331448247</v>
      </c>
    </row>
    <row r="32" spans="1:18">
      <c r="A32" s="1">
        <v>3</v>
      </c>
      <c r="B32" s="1">
        <v>1200</v>
      </c>
      <c r="C32" s="1">
        <v>-4.5</v>
      </c>
      <c r="D32" s="1">
        <v>123.819</v>
      </c>
      <c r="E32" s="1">
        <v>-0.5</v>
      </c>
      <c r="F32">
        <f>F31+E31*3.6*(D32-D31)</f>
        <v>89.999578986205535</v>
      </c>
      <c r="G32">
        <f>0.5*E31*(D32-D31)*(D32-D31)+(D32-D31)*F31*0.2777778+G31</f>
        <v>2368.8231322465017</v>
      </c>
      <c r="H32" s="1">
        <f t="shared" si="1"/>
        <v>-6900</v>
      </c>
      <c r="I32" s="1">
        <f t="shared" si="2"/>
        <v>9522.394590504111</v>
      </c>
      <c r="J32" s="1">
        <f t="shared" si="3"/>
        <v>116368.67890957402</v>
      </c>
      <c r="K32" s="1">
        <v>0</v>
      </c>
      <c r="L32" s="1">
        <f>((-2.61905*0.000001*F32*F32*F32-0.000136429*F32*F32+0.0279262*F32+0.25)*0.5*(1+SIGN(27-F32)))+((-0.741176*F32+20.8448)*0.5*(SIGN(F32-27)-SIGN(F32-27.17)))+((-0.00030469*F32*F32*F32+0.0321124*F32*F32-1.11452*F32+13.414)*0.5*(SIGN(F32-27.17)-SIGN(F32-40)))+((0.00721053*F32+0.424579)*0.5*(SIGN(F32-40)-SIGN(F32-59)))+(0.85*0.5*(SIGN(F32-59)-SIGN(F32-120)))</f>
        <v>0.85</v>
      </c>
      <c r="M32">
        <f>F32*K32/3600-Q32*F32/3600</f>
        <v>-2184.4299165770622</v>
      </c>
      <c r="N32">
        <f>(M32/0.85+150)*0.5*(1+SIGN(M32))+(R32*0.5*(-1+SIGN(M32)))</f>
        <v>-909.27196424279282</v>
      </c>
      <c r="O32">
        <f>0.4359*150+(N32-150)*TAN(ACOS(L32))</f>
        <v>-591.09280266860424</v>
      </c>
      <c r="P32">
        <f>(0.9808*F32*0.5*(1+SIGN(40-F32)))*1000+((-0.0076*F32*F32+1.2588*F32+1.2318)*0.5*(SIGN(F32-40)-SIGN(F32-120)))*1000</f>
        <v>52963.845973359217</v>
      </c>
      <c r="Q32">
        <f>-E32*180000-I32-H32</f>
        <v>87377.605409495882</v>
      </c>
      <c r="R32">
        <f>0.8*P32*F32/3600-150</f>
        <v>909.27196424279282</v>
      </c>
    </row>
    <row r="33" spans="1:18">
      <c r="A33" s="1">
        <v>3</v>
      </c>
      <c r="B33" s="1">
        <v>1200</v>
      </c>
      <c r="C33" s="1">
        <v>-4.5</v>
      </c>
      <c r="D33" s="1">
        <v>125</v>
      </c>
      <c r="E33" s="1">
        <v>-0.5</v>
      </c>
      <c r="F33">
        <f>F32+E32*3.6*(D33-D32)</f>
        <v>87.873778986205537</v>
      </c>
      <c r="G33">
        <f>0.5*E32*(D33-D32)*(D33-D32)+(D33-D32)*F32*0.2777778+G32</f>
        <v>2397.9993062425765</v>
      </c>
      <c r="H33" s="1">
        <f t="shared" si="1"/>
        <v>-6900</v>
      </c>
      <c r="I33" s="1">
        <f t="shared" si="2"/>
        <v>9245.9235221932468</v>
      </c>
      <c r="J33" s="1">
        <f t="shared" si="3"/>
        <v>117685.39558478465</v>
      </c>
      <c r="K33" s="1">
        <v>0</v>
      </c>
      <c r="L33" s="1">
        <f>((-2.61905*0.000001*F33*F33*F33-0.000136429*F33*F33+0.0279262*F33+0.25)*0.5*(1+SIGN(27-F33)))+((-0.741176*F33+20.8448)*0.5*(SIGN(F33-27)-SIGN(F33-27.17)))+((-0.00030469*F33*F33*F33+0.0321124*F33*F33-1.11452*F33+13.414)*0.5*(SIGN(F33-27.17)-SIGN(F33-40)))+((0.00721053*F33+0.424579)*0.5*(SIGN(F33-40)-SIGN(F33-59)))+(0.85*0.5*(SIGN(F33-59)-SIGN(F33-120)))</f>
        <v>0.85</v>
      </c>
      <c r="M33">
        <f>F33*K33/3600-Q33*F33/3600</f>
        <v>-2139.5819287918744</v>
      </c>
      <c r="N33">
        <f>(M33/0.85+150)*0.5*(1+SIGN(M33))+(R33*0.5*(-1+SIGN(M33)))</f>
        <v>-888.11397725066627</v>
      </c>
      <c r="O33">
        <f>0.4359*150+(N33-150)*TAN(ACOS(L33))</f>
        <v>-577.98026001822734</v>
      </c>
      <c r="P33">
        <f>(0.9808*F33*0.5*(1+SIGN(40-F33)))*1000+((-0.0076*F33*F33+1.2588*F33+1.2318)*0.5*(SIGN(F33-40)-SIGN(F33-120)))*1000</f>
        <v>53161.625134630136</v>
      </c>
      <c r="Q33">
        <f>-E33*180000-I33-H33</f>
        <v>87654.076477806753</v>
      </c>
      <c r="R33">
        <f>0.8*P33*F33/3600-150</f>
        <v>888.11397725066627</v>
      </c>
    </row>
    <row r="34" spans="1:18">
      <c r="A34" s="1">
        <v>3</v>
      </c>
      <c r="B34" s="1">
        <v>1200</v>
      </c>
      <c r="C34" s="1">
        <v>-4.5</v>
      </c>
      <c r="D34" s="1">
        <v>129.37559999999999</v>
      </c>
      <c r="E34" s="1">
        <f t="shared" si="0"/>
        <v>1.6953135816046912E-6</v>
      </c>
      <c r="F34">
        <f>F33+E33*3.6*(D34-D33)</f>
        <v>79.997698986205549</v>
      </c>
      <c r="G34">
        <f>0.5*E33*(D34-D33)*(D34-D33)+(D34-D33)*F33*0.2777778+G33</f>
        <v>2500.0185424281544</v>
      </c>
      <c r="H34" s="1">
        <f t="shared" si="1"/>
        <v>-6900</v>
      </c>
      <c r="I34" s="1">
        <f t="shared" si="2"/>
        <v>8279.1974826041824</v>
      </c>
      <c r="J34" s="1">
        <f t="shared" si="3"/>
        <v>122834.90358226435</v>
      </c>
      <c r="K34" s="1">
        <v>1379.5239999999999</v>
      </c>
      <c r="L34" s="1">
        <f>((-2.61905*0.000001*F34*F34*F34-0.000136429*F34*F34+0.0279262*F34+0.25)*0.5*(1+SIGN(27-F34)))+((-0.741176*F34+20.8448)*0.5*(SIGN(F34-27)-SIGN(F34-27.17)))+((-0.00030469*F34*F34*F34+0.0321124*F34*F34-1.11452*F34+13.414)*0.5*(SIGN(F34-27.17)-SIGN(F34-40)))+((0.00721053*F34+0.424579)*0.5*(SIGN(F34-40)-SIGN(F34-59)))+(0.85*0.5*(SIGN(F34-59)-SIGN(F34-120)))</f>
        <v>0.85</v>
      </c>
      <c r="M34">
        <f>F34*K34/3600</f>
        <v>30.655207137846173</v>
      </c>
      <c r="N34">
        <f t="shared" si="6"/>
        <v>186.06494957393667</v>
      </c>
      <c r="O34">
        <f t="shared" si="7"/>
        <v>87.73604831324063</v>
      </c>
    </row>
    <row r="35" spans="1:18">
      <c r="A35" s="1">
        <v>4</v>
      </c>
      <c r="B35" s="1">
        <v>99999999999</v>
      </c>
      <c r="C35" s="1">
        <v>0</v>
      </c>
      <c r="D35" s="1">
        <v>129.37559999999999</v>
      </c>
      <c r="E35" s="1">
        <f t="shared" si="0"/>
        <v>-2.5804993912870421E-9</v>
      </c>
      <c r="F35">
        <f>F34+E34*3.6*(D35-D34)</f>
        <v>79.997698986205549</v>
      </c>
      <c r="G35">
        <f>0.5*E34*(D35-D34)*(D35-D34)+(D35-D34)*F34*0.2777778+G34</f>
        <v>2500.0185424281544</v>
      </c>
      <c r="H35" s="1">
        <f t="shared" si="1"/>
        <v>1.4400000000144E-5</v>
      </c>
      <c r="I35" s="1">
        <f t="shared" si="2"/>
        <v>8279.1974826041824</v>
      </c>
      <c r="J35" s="1">
        <f t="shared" si="3"/>
        <v>122834.90358226435</v>
      </c>
      <c r="K35" s="1">
        <v>8279.1970000000001</v>
      </c>
      <c r="L35" s="1">
        <f>((-2.61905*0.000001*F35*F35*F35-0.000136429*F35*F35+0.0279262*F35+0.25)*0.5*(1+SIGN(27-F35)))+((-0.741176*F35+20.8448)*0.5*(SIGN(F35-27)-SIGN(F35-27.17)))+((-0.00030469*F35*F35*F35+0.0321124*F35*F35-1.11452*F35+13.414)*0.5*(SIGN(F35-27.17)-SIGN(F35-40)))+((0.00721053*F35+0.424579)*0.5*(SIGN(F35-40)-SIGN(F35-59)))+(0.85*0.5*(SIGN(F35-59)-SIGN(F35-120)))</f>
        <v>0.85</v>
      </c>
      <c r="M35">
        <f>F35*K35/3600</f>
        <v>183.97686373708223</v>
      </c>
      <c r="N35">
        <f t="shared" si="6"/>
        <v>366.44336910244965</v>
      </c>
      <c r="O35">
        <f t="shared" si="7"/>
        <v>199.52455258613617</v>
      </c>
    </row>
    <row r="36" spans="1:18">
      <c r="A36" s="1">
        <v>4</v>
      </c>
      <c r="B36" s="1">
        <v>99999999999</v>
      </c>
      <c r="C36" s="1">
        <v>0</v>
      </c>
      <c r="D36" s="1">
        <v>130</v>
      </c>
      <c r="E36" s="1">
        <f t="shared" ref="E36:E40" si="11">(MIN(K36,J36)-H36-I36)/(1.07*180000)</f>
        <v>-2.5769762090334297E-9</v>
      </c>
      <c r="F36">
        <f>F35+E35*3.6*(D36-D35)</f>
        <v>79.997698980405005</v>
      </c>
      <c r="G36">
        <f>0.5*E35*(D36-D35)*(D36-D35)+(D36-D35)*F35*0.2777778+G35</f>
        <v>2513.8936999951602</v>
      </c>
      <c r="H36" s="1">
        <f t="shared" si="1"/>
        <v>1.4400000000144E-5</v>
      </c>
      <c r="I36" s="1">
        <f t="shared" si="2"/>
        <v>8279.1974819256175</v>
      </c>
      <c r="J36" s="1">
        <f t="shared" si="3"/>
        <v>122834.90358622278</v>
      </c>
      <c r="K36" s="1">
        <v>8279.1970000000001</v>
      </c>
      <c r="L36" s="1">
        <f>((-2.61905*0.000001*F36*F36*F36-0.000136429*F36*F36+0.0279262*F36+0.25)*0.5*(1+SIGN(27-F36)))+((-0.741176*F36+20.8448)*0.5*(SIGN(F36-27)-SIGN(F36-27.17)))+((-0.00030469*F36*F36*F36+0.0321124*F36*F36-1.11452*F36+13.414)*0.5*(SIGN(F36-27.17)-SIGN(F36-40)))+((0.00721053*F36+0.424579)*0.5*(SIGN(F36-40)-SIGN(F36-59)))+(0.85*0.5*(SIGN(F36-59)-SIGN(F36-120)))</f>
        <v>0.85</v>
      </c>
      <c r="M36">
        <f>F36*K36/3600</f>
        <v>183.97686372374227</v>
      </c>
      <c r="N36">
        <f t="shared" si="6"/>
        <v>366.44336908675564</v>
      </c>
      <c r="O36">
        <f t="shared" ref="O36:O52" si="12">0.4359*150+M36*SIN(ACOS(L36))/(0.85*L36)</f>
        <v>199.52455257640986</v>
      </c>
    </row>
    <row r="37" spans="1:18">
      <c r="A37" s="1">
        <v>4</v>
      </c>
      <c r="B37" s="1">
        <v>99999999999</v>
      </c>
      <c r="C37" s="1">
        <v>0</v>
      </c>
      <c r="D37" s="1">
        <f t="shared" ref="D37:D40" si="13">D36+5</f>
        <v>135</v>
      </c>
      <c r="E37" s="1">
        <f t="shared" si="11"/>
        <v>-2.5488020748274522E-9</v>
      </c>
      <c r="F37">
        <f>F36+E36*3.6*(D37-D36)</f>
        <v>79.997698934019439</v>
      </c>
      <c r="G37">
        <f>0.5*E36*(D37-D36)*(D37-D36)+(D37-D36)*F36*0.2777778+G36</f>
        <v>2625.0016241021435</v>
      </c>
      <c r="H37" s="1">
        <f t="shared" si="1"/>
        <v>1.4400000000144E-5</v>
      </c>
      <c r="I37" s="1">
        <f t="shared" si="2"/>
        <v>8279.1974764992792</v>
      </c>
      <c r="J37" s="1">
        <f t="shared" si="3"/>
        <v>122834.90361787744</v>
      </c>
      <c r="K37" s="1">
        <v>8279.1970000000001</v>
      </c>
      <c r="L37" s="1">
        <f>((-2.61905*0.000001*F37*F37*F37-0.000136429*F37*F37+0.0279262*F37+0.25)*0.5*(1+SIGN(27-F37)))+((-0.741176*F37+20.8448)*0.5*(SIGN(F37-27)-SIGN(F37-27.17)))+((-0.00030469*F37*F37*F37+0.0321124*F37*F37-1.11452*F37+13.414)*0.5*(SIGN(F37-27.17)-SIGN(F37-40)))+((0.00721053*F37+0.424579)*0.5*(SIGN(F37-40)-SIGN(F37-59)))+(0.85*0.5*(SIGN(F37-59)-SIGN(F37-120)))</f>
        <v>0.85</v>
      </c>
      <c r="M37">
        <f>F37*K37/3600</f>
        <v>183.97686361706582</v>
      </c>
      <c r="N37">
        <f t="shared" si="6"/>
        <v>366.4433689612539</v>
      </c>
      <c r="O37">
        <f t="shared" si="12"/>
        <v>199.5245524986309</v>
      </c>
    </row>
    <row r="38" spans="1:18">
      <c r="A38" s="1">
        <v>4</v>
      </c>
      <c r="B38" s="1">
        <v>99999999999</v>
      </c>
      <c r="C38" s="1">
        <v>0</v>
      </c>
      <c r="D38" s="1">
        <f t="shared" si="13"/>
        <v>140</v>
      </c>
      <c r="E38" s="1">
        <f t="shared" si="11"/>
        <v>-2.5209359693826203E-9</v>
      </c>
      <c r="F38">
        <f>F37+E37*3.6*(D38-D37)</f>
        <v>79.997698888141002</v>
      </c>
      <c r="G38">
        <f>0.5*E37*(D38-D37)*(D38-D37)+(D38-D37)*F37*0.2777778+G37</f>
        <v>2736.1095481450548</v>
      </c>
      <c r="H38" s="1">
        <f t="shared" si="1"/>
        <v>1.4400000000144E-5</v>
      </c>
      <c r="I38" s="1">
        <f t="shared" si="2"/>
        <v>8279.1974711322673</v>
      </c>
      <c r="J38" s="1">
        <f t="shared" si="3"/>
        <v>122834.90364918603</v>
      </c>
      <c r="K38" s="1">
        <v>8279.1970000000001</v>
      </c>
      <c r="L38" s="1">
        <f>((-2.61905*0.000001*F38*F38*F38-0.000136429*F38*F38+0.0279262*F38+0.25)*0.5*(1+SIGN(27-F38)))+((-0.741176*F38+20.8448)*0.5*(SIGN(F38-27)-SIGN(F38-27.17)))+((-0.00030469*F38*F38*F38+0.0321124*F38*F38-1.11452*F38+13.414)*0.5*(SIGN(F38-27.17)-SIGN(F38-40)))+((0.00721053*F38+0.424579)*0.5*(SIGN(F38-40)-SIGN(F38-59)))+(0.85*0.5*(SIGN(F38-59)-SIGN(F38-120)))</f>
        <v>0.85</v>
      </c>
      <c r="M38">
        <f>F38*K38/3600</f>
        <v>183.97686351155565</v>
      </c>
      <c r="N38">
        <f t="shared" si="6"/>
        <v>366.4433688371243</v>
      </c>
      <c r="O38">
        <f t="shared" si="12"/>
        <v>199.52455242170225</v>
      </c>
    </row>
    <row r="39" spans="1:18">
      <c r="A39" s="1">
        <v>4</v>
      </c>
      <c r="B39" s="1">
        <v>99999999999</v>
      </c>
      <c r="C39" s="1">
        <v>0</v>
      </c>
      <c r="D39" s="1">
        <f t="shared" si="13"/>
        <v>145</v>
      </c>
      <c r="E39" s="1">
        <f t="shared" si="11"/>
        <v>-2.4933745304962982E-9</v>
      </c>
      <c r="F39">
        <f>F38+E38*3.6*(D39-D38)</f>
        <v>79.997698842764152</v>
      </c>
      <c r="G39">
        <f>0.5*E38*(D39-D38)*(D39-D38)+(D39-D38)*F38*0.2777778+G38</f>
        <v>2847.2174721245942</v>
      </c>
      <c r="H39" s="1">
        <f t="shared" si="1"/>
        <v>1.4400000000144E-5</v>
      </c>
      <c r="I39" s="1">
        <f t="shared" si="2"/>
        <v>8279.1974658239342</v>
      </c>
      <c r="J39" s="1">
        <f t="shared" si="3"/>
        <v>122834.90368015232</v>
      </c>
      <c r="K39" s="1">
        <v>8279.1970000000001</v>
      </c>
      <c r="L39" s="1">
        <f>((-2.61905*0.000001*F39*F39*F39-0.000136429*F39*F39+0.0279262*F39+0.25)*0.5*(1+SIGN(27-F39)))+((-0.741176*F39+20.8448)*0.5*(SIGN(F39-27)-SIGN(F39-27.17)))+((-0.00030469*F39*F39*F39+0.0321124*F39*F39-1.11452*F39+13.414)*0.5*(SIGN(F39-27.17)-SIGN(F39-40)))+((0.00721053*F39+0.424579)*0.5*(SIGN(F39-40)-SIGN(F39-59)))+(0.85*0.5*(SIGN(F39-59)-SIGN(F39-120)))</f>
        <v>0.85</v>
      </c>
      <c r="M39">
        <f>F39*K39/3600</f>
        <v>183.976863407199</v>
      </c>
      <c r="N39">
        <f t="shared" si="6"/>
        <v>366.44336871435178</v>
      </c>
      <c r="O39">
        <f t="shared" si="12"/>
        <v>199.52455234561467</v>
      </c>
    </row>
    <row r="40" spans="1:18">
      <c r="A40" s="1">
        <v>4</v>
      </c>
      <c r="B40" s="1">
        <v>99999999999</v>
      </c>
      <c r="C40" s="1">
        <v>0</v>
      </c>
      <c r="D40" s="1">
        <f t="shared" si="13"/>
        <v>150</v>
      </c>
      <c r="E40" s="1">
        <f t="shared" si="11"/>
        <v>-2.4661144242990182E-9</v>
      </c>
      <c r="F40">
        <f>F39+E39*3.6*(D40-D39)</f>
        <v>79.997698797883416</v>
      </c>
      <c r="G40">
        <f>0.5*E39*(D40-D39)*(D40-D39)+(D40-D39)*F39*0.2777778+G39</f>
        <v>2958.325396041455</v>
      </c>
      <c r="H40" s="1">
        <f t="shared" si="1"/>
        <v>1.4400000000144E-5</v>
      </c>
      <c r="I40" s="1">
        <f t="shared" si="2"/>
        <v>8279.1974605736377</v>
      </c>
      <c r="J40" s="1">
        <f t="shared" si="3"/>
        <v>122834.90371078004</v>
      </c>
      <c r="K40" s="1">
        <v>8279.1970000000001</v>
      </c>
      <c r="L40" s="1">
        <f>((-2.61905*0.000001*F40*F40*F40-0.000136429*F40*F40+0.0279262*F40+0.25)*0.5*(1+SIGN(27-F40)))+((-0.741176*F40+20.8448)*0.5*(SIGN(F40-27)-SIGN(F40-27.17)))+((-0.00030469*F40*F40*F40+0.0321124*F40*F40-1.11452*F40+13.414)*0.5*(SIGN(F40-27.17)-SIGN(F40-40)))+((0.00721053*F40+0.424579)*0.5*(SIGN(F40-40)-SIGN(F40-59)))+(0.85*0.5*(SIGN(F40-59)-SIGN(F40-120)))</f>
        <v>0.85</v>
      </c>
      <c r="M40">
        <f>F40*K40/3600</f>
        <v>183.97686330398335</v>
      </c>
      <c r="N40">
        <f t="shared" si="6"/>
        <v>366.44336859292162</v>
      </c>
      <c r="O40">
        <f t="shared" si="12"/>
        <v>199.52455227035904</v>
      </c>
    </row>
    <row r="41" spans="1:18">
      <c r="A41" s="1">
        <v>4</v>
      </c>
      <c r="B41" s="1">
        <v>99999999999</v>
      </c>
      <c r="C41" s="1">
        <v>0</v>
      </c>
      <c r="D41">
        <v>152.15360000000001</v>
      </c>
      <c r="E41">
        <v>-0.5</v>
      </c>
      <c r="F41">
        <f>F40+E40*3.6*(D41-D40)</f>
        <v>79.997698778763734</v>
      </c>
      <c r="G41">
        <f>0.5*E40*(D41-D40)*(D41-D40)+(D41-D40)*F40*0.2777778+G40</f>
        <v>3006.1818010117822</v>
      </c>
      <c r="H41" s="1">
        <f t="shared" si="1"/>
        <v>1.4400000000144E-5</v>
      </c>
      <c r="I41" s="1">
        <f t="shared" si="2"/>
        <v>8279.197458336952</v>
      </c>
      <c r="J41" s="1">
        <f t="shared" si="3"/>
        <v>122834.9037238278</v>
      </c>
      <c r="K41" s="1">
        <v>0</v>
      </c>
      <c r="L41" s="1">
        <f>((-2.61905*0.000001*F41*F41*F41-0.000136429*F41*F41+0.0279262*F41+0.25)*0.5*(1+SIGN(27-F41)))+((-0.741176*F41+20.8448)*0.5*(SIGN(F41-27)-SIGN(F41-27.17)))+((-0.00030469*F41*F41*F41+0.0321124*F41*F41-1.11452*F41+13.414)*0.5*(SIGN(F41-27.17)-SIGN(F41-40)))+((0.00721053*F41+0.424579)*0.5*(SIGN(F41-40)-SIGN(F41-59)))+(0.85*0.5*(SIGN(F41-59)-SIGN(F41-120)))</f>
        <v>0.85</v>
      </c>
      <c r="M41">
        <f>F41*K41/3600-Q41*F41/3600</f>
        <v>-1815.9655960241087</v>
      </c>
      <c r="N41">
        <f>(M41/0.85+150)*0.5*(1+SIGN(M41))+(R41*0.5*(-1+SIGN(M41)))</f>
        <v>-797.45188271082941</v>
      </c>
      <c r="O41">
        <f>0.4359*150+(N41-150)*TAN(ACOS(L41))</f>
        <v>-521.79294021939666</v>
      </c>
      <c r="P41">
        <f>(0.9808*F41*0.5*(1+SIGN(40-F41)))*1000+((-0.0076*F41*F41+1.2588*F41+1.2318)*0.5*(SIGN(F41-40)-SIGN(F41-120)))*1000</f>
        <v>53295.701467484381</v>
      </c>
      <c r="Q41">
        <f>-E41*180000-I41</f>
        <v>81720.802541663055</v>
      </c>
      <c r="R41">
        <f>0.8*P41*F41/3600-150</f>
        <v>797.45188271082941</v>
      </c>
    </row>
    <row r="42" spans="1:18">
      <c r="A42" s="1">
        <v>4</v>
      </c>
      <c r="B42" s="1">
        <v>99999999999</v>
      </c>
      <c r="C42" s="1">
        <v>0</v>
      </c>
      <c r="D42" s="1">
        <v>155</v>
      </c>
      <c r="E42">
        <v>-0.5</v>
      </c>
      <c r="F42">
        <f>F41+E41*3.6*(D42-D41)</f>
        <v>74.874178778763749</v>
      </c>
      <c r="G42">
        <f>0.5*E41*(D42-D41)*(D42-D41)+(D42-D41)*F41*0.2777778+G41</f>
        <v>3067.4078216663124</v>
      </c>
      <c r="H42" s="1">
        <f t="shared" si="1"/>
        <v>1.4400000000144E-5</v>
      </c>
      <c r="I42" s="1">
        <f t="shared" si="2"/>
        <v>7699.0246326455817</v>
      </c>
      <c r="J42" s="1">
        <f t="shared" si="3"/>
        <v>126433.76028642702</v>
      </c>
      <c r="K42" s="1">
        <v>0</v>
      </c>
      <c r="L42" s="1">
        <f>((-2.61905*0.000001*F42*F42*F42-0.000136429*F42*F42+0.0279262*F42+0.25)*0.5*(1+SIGN(27-F42)))+((-0.741176*F42+20.8448)*0.5*(SIGN(F42-27)-SIGN(F42-27.17)))+((-0.00030469*F42*F42*F42+0.0321124*F42*F42-1.11452*F42+13.414)*0.5*(SIGN(F42-27.17)-SIGN(F42-40)))+((0.00721053*F42+0.424579)*0.5*(SIGN(F42-40)-SIGN(F42-59)))+(0.85*0.5*(SIGN(F42-59)-SIGN(F42-120)))</f>
        <v>0.85</v>
      </c>
      <c r="M42">
        <f>F42*K42/3600-Q42*F42/3600</f>
        <v>-1711.7272064783128</v>
      </c>
      <c r="N42">
        <f>(M42/0.85+150)*0.5*(1+SIGN(M42))+(R42*0.5*(-1+SIGN(M42)))</f>
        <v>-729.80042094435362</v>
      </c>
      <c r="O42">
        <f>0.4359*150+(N42-150)*TAN(ACOS(L42))</f>
        <v>-479.86632980492936</v>
      </c>
      <c r="P42">
        <f>(0.9808*F42*0.5*(1+SIGN(40-F42)))*1000+((-0.0076*F42*F42+1.2588*F42+1.2318)*0.5*(SIGN(F42-40)-SIGN(F42-120)))*1000</f>
        <v>52876.732123471309</v>
      </c>
      <c r="Q42">
        <f>-E42*180000-I42</f>
        <v>82300.975367354418</v>
      </c>
      <c r="R42">
        <f>0.8*P42*F42/3600-150</f>
        <v>729.80042094435362</v>
      </c>
    </row>
    <row r="43" spans="1:18">
      <c r="A43" s="1">
        <v>4</v>
      </c>
      <c r="B43" s="1">
        <v>99999999999</v>
      </c>
      <c r="C43" s="1">
        <v>0</v>
      </c>
      <c r="D43" s="1">
        <f t="shared" ref="D43:D47" si="14">D42+5</f>
        <v>160</v>
      </c>
      <c r="E43">
        <v>-0.5</v>
      </c>
      <c r="F43">
        <f>F42+E42*3.6*(D43-D42)</f>
        <v>65.874178778763749</v>
      </c>
      <c r="G43">
        <f>0.5*E42*(D43-D42)*(D43-D42)+(D43-D42)*F42*0.2777778+G42</f>
        <v>3165.1497449561707</v>
      </c>
      <c r="H43" s="1">
        <f t="shared" si="1"/>
        <v>1.4400000000144E-5</v>
      </c>
      <c r="I43" s="1">
        <f t="shared" si="2"/>
        <v>6772.8300657382715</v>
      </c>
      <c r="J43" s="1">
        <f t="shared" si="3"/>
        <v>133293.80234333774</v>
      </c>
      <c r="K43" s="1">
        <v>0</v>
      </c>
      <c r="L43" s="1">
        <f>((-2.61905*0.000001*F43*F43*F43-0.000136429*F43*F43+0.0279262*F43+0.25)*0.5*(1+SIGN(27-F43)))+((-0.741176*F43+20.8448)*0.5*(SIGN(F43-27)-SIGN(F43-27.17)))+((-0.00030469*F43*F43*F43+0.0321124*F43*F43-1.11452*F43+13.414)*0.5*(SIGN(F43-27.17)-SIGN(F43-40)))+((0.00721053*F43+0.424579)*0.5*(SIGN(F43-40)-SIGN(F43-59)))+(0.85*0.5*(SIGN(F43-59)-SIGN(F43-120)))</f>
        <v>0.85</v>
      </c>
      <c r="M43">
        <f>F43*K43/3600-Q43*F43/3600</f>
        <v>-1522.9226309722526</v>
      </c>
      <c r="N43">
        <f>(M43/0.85+150)*0.5*(1+SIGN(M43))+(R43*0.5*(-1+SIGN(M43)))</f>
        <v>-599.13169772613674</v>
      </c>
      <c r="O43">
        <f>0.4359*150+(N43-150)*TAN(ACOS(L43))</f>
        <v>-398.8851283840774</v>
      </c>
      <c r="P43">
        <f>(0.9808*F43*0.5*(1+SIGN(40-F43)))*1000+((-0.0076*F43*F43+1.2588*F43+1.2318)*0.5*(SIGN(F43-40)-SIGN(F43-120)))*1000</f>
        <v>51174.719780406187</v>
      </c>
      <c r="Q43">
        <f>-E43*180000-I43</f>
        <v>83227.169934261736</v>
      </c>
      <c r="R43">
        <f>0.8*P43*F43/3600-150</f>
        <v>599.13169772613674</v>
      </c>
    </row>
    <row r="44" spans="1:18">
      <c r="A44" s="1">
        <v>4</v>
      </c>
      <c r="B44" s="1">
        <v>99999999999</v>
      </c>
      <c r="C44" s="1">
        <v>0</v>
      </c>
      <c r="D44" s="1">
        <f t="shared" si="14"/>
        <v>165</v>
      </c>
      <c r="E44">
        <v>-0.5</v>
      </c>
      <c r="F44">
        <f>F43+E43*3.6*(D44-D43)</f>
        <v>56.874178778763749</v>
      </c>
      <c r="G44">
        <f>0.5*E43*(D44-D43)*(D44-D43)+(D44-D43)*F43*0.2777778+G43</f>
        <v>3250.3916672460291</v>
      </c>
      <c r="H44" s="1">
        <f t="shared" si="1"/>
        <v>1.4400000000144E-5</v>
      </c>
      <c r="I44" s="1">
        <f t="shared" si="2"/>
        <v>5965.0844988309618</v>
      </c>
      <c r="J44" s="1">
        <f t="shared" si="3"/>
        <v>140940.97685241912</v>
      </c>
      <c r="K44" s="1">
        <v>0</v>
      </c>
      <c r="L44" s="1">
        <f>((-2.61905*0.000001*F44*F44*F44-0.000136429*F44*F44+0.0279262*F44+0.25)*0.5*(1+SIGN(27-F44)))+((-0.741176*F44+20.8448)*0.5*(SIGN(F44-27)-SIGN(F44-27.17)))+((-0.00030469*F44*F44*F44+0.0321124*F44*F44-1.11452*F44+13.414)*0.5*(SIGN(F44-27.17)-SIGN(F44-40)))+((0.00721053*F44+0.424579)*0.5*(SIGN(F44-40)-SIGN(F44-59)))+(0.85*0.5*(SIGN(F44-59)-SIGN(F44-120)))</f>
        <v>0.83467197230963941</v>
      </c>
      <c r="M44">
        <f>F44*K44/3600-Q44*F44/3600</f>
        <v>-1327.615779964387</v>
      </c>
      <c r="N44">
        <f>(M44/0.85+150)*0.5*(1+SIGN(M44))+(R44*0.5*(-1+SIGN(M44)))</f>
        <v>-459.71024856631038</v>
      </c>
      <c r="O44">
        <f>0.4359*150+(N44-150)*TAN(ACOS(L44))</f>
        <v>-336.92434464094521</v>
      </c>
      <c r="P44">
        <f>(0.9808*F44*0.5*(1+SIGN(40-F44)))*1000+((-0.0076*F44*F44+1.2588*F44+1.2318)*0.5*(SIGN(F44-40)-SIGN(F44-120)))*1000</f>
        <v>48241.507437341061</v>
      </c>
      <c r="Q44">
        <f>-E44*180000-I44</f>
        <v>84034.915501169045</v>
      </c>
      <c r="R44">
        <f>0.8*P44*F44/3600-150</f>
        <v>459.71024856631038</v>
      </c>
    </row>
    <row r="45" spans="1:18">
      <c r="A45" s="1">
        <v>4</v>
      </c>
      <c r="B45" s="1">
        <v>99999999999</v>
      </c>
      <c r="C45" s="1">
        <v>0</v>
      </c>
      <c r="D45" s="1">
        <f t="shared" si="14"/>
        <v>170</v>
      </c>
      <c r="E45">
        <v>-0.5</v>
      </c>
      <c r="F45">
        <f>F44+E44*3.6*(D45-D44)</f>
        <v>47.874178778763749</v>
      </c>
      <c r="G45">
        <f>0.5*E44*(D45-D44)*(D45-D44)+(D45-D44)*F44*0.2777778+G44</f>
        <v>3323.1335885358876</v>
      </c>
      <c r="H45" s="1">
        <f t="shared" si="1"/>
        <v>1.4400000000144E-5</v>
      </c>
      <c r="I45" s="1">
        <f t="shared" si="2"/>
        <v>5275.7879319236526</v>
      </c>
      <c r="J45" s="1">
        <f t="shared" si="3"/>
        <v>149519.00448474527</v>
      </c>
      <c r="K45" s="1">
        <v>0</v>
      </c>
      <c r="L45" s="1">
        <f>((-2.61905*0.000001*F45*F45*F45-0.000136429*F45*F45+0.0279262*F45+0.25)*0.5*(1+SIGN(27-F45)))+((-0.741176*F45+20.8448)*0.5*(SIGN(F45-27)-SIGN(F45-27.17)))+((-0.00030469*F45*F45*F45+0.0321124*F45*F45-1.11452*F45+13.414)*0.5*(SIGN(F45-27.17)-SIGN(F45-40)))+((0.00721053*F45+0.424579)*0.5*(SIGN(F45-40)-SIGN(F45-59)))+(0.85*0.5*(SIGN(F45-59)-SIGN(F45-120)))</f>
        <v>0.76977720230963942</v>
      </c>
      <c r="M45">
        <f>F45*K45/3600-Q45*F45/3600</f>
        <v>-1126.6950209547167</v>
      </c>
      <c r="N45">
        <f>(M45/0.85+150)*0.5*(1+SIGN(M45))+(R45*0.5*(-1+SIGN(M45)))</f>
        <v>-436.15409183109375</v>
      </c>
      <c r="O45">
        <f>0.4359*150+(N45-150)*TAN(ACOS(L45))</f>
        <v>-420.66418353856506</v>
      </c>
      <c r="P45">
        <f>(0.9808*F45*0.5*(1+SIGN(40-F45)))*1000+((-0.0076*F45*F45+1.2588*F45+1.2318)*0.5*(SIGN(F45-40)-SIGN(F45-120)))*1000</f>
        <v>44077.095094275952</v>
      </c>
      <c r="Q45">
        <f>-E45*180000-I45</f>
        <v>84724.212068076347</v>
      </c>
      <c r="R45">
        <f>P45*F45/3600-150</f>
        <v>436.15409183109375</v>
      </c>
    </row>
    <row r="46" spans="1:18">
      <c r="A46" s="1">
        <v>4</v>
      </c>
      <c r="B46" s="1">
        <v>99999999999</v>
      </c>
      <c r="C46" s="1">
        <v>0</v>
      </c>
      <c r="D46" s="1">
        <f t="shared" si="14"/>
        <v>175</v>
      </c>
      <c r="E46">
        <v>-0.5</v>
      </c>
      <c r="F46">
        <f>F45+E45*3.6*(D46-D45)</f>
        <v>38.874178778763749</v>
      </c>
      <c r="G46">
        <f>0.5*E45*(D46-D45)*(D46-D45)+(D46-D45)*F45*0.2777778+G45</f>
        <v>3383.3755088257458</v>
      </c>
      <c r="H46" s="1">
        <f t="shared" si="1"/>
        <v>1.4400000000144E-5</v>
      </c>
      <c r="I46" s="1">
        <f t="shared" si="2"/>
        <v>4704.9403650163431</v>
      </c>
      <c r="J46" s="1">
        <f t="shared" si="3"/>
        <v>159208.86225525604</v>
      </c>
      <c r="K46" s="1">
        <v>0</v>
      </c>
      <c r="L46" s="1">
        <f>((-2.61905*0.000001*F46*F46*F46-0.000136429*F46*F46+0.0279262*F46+0.25)*0.5*(1+SIGN(27-F46)))+((-0.741176*F46+20.8448)*0.5*(SIGN(F46-27)-SIGN(F46-27.17)))+((-0.00030469*F46*F46*F46+0.0321124*F46*F46-1.11452*F46+13.414)*0.5*(SIGN(F46-27.17)-SIGN(F46-40)))+((0.00721053*F46+0.424579)*0.5*(SIGN(F46-40)-SIGN(F46-59)))+(0.85*0.5*(SIGN(F46-59)-SIGN(F46-120)))</f>
        <v>0.71672561583181427</v>
      </c>
      <c r="M46">
        <f>F46*K46/3600-Q46*F46/3600</f>
        <v>-921.04872144324179</v>
      </c>
      <c r="N46">
        <f>(M46/0.85+150)*0.5*(1+SIGN(M46))+(R46*0.5*(-1+SIGN(M46)))</f>
        <v>-179.37482258431078</v>
      </c>
      <c r="O46">
        <f>0.4359*150+(N46-150)*TAN(ACOS(L46))</f>
        <v>-255.08809005161351</v>
      </c>
      <c r="P46">
        <f>(0.9808*F46*0.5*(1+SIGN(40-F46)))*1000+((-0.0076*F46*F46+1.2588*F46+1.2318)*0.5*(SIGN(F46-40)-SIGN(F46-120)))*1000</f>
        <v>38127.79454621148</v>
      </c>
      <c r="Q46">
        <f>-E46*180000-I46</f>
        <v>85295.059634983656</v>
      </c>
      <c r="R46">
        <f>0.8*P46*F46/3600-150</f>
        <v>179.37482258431078</v>
      </c>
    </row>
    <row r="47" spans="1:18">
      <c r="A47" s="1">
        <v>4</v>
      </c>
      <c r="B47" s="1">
        <v>99999999999</v>
      </c>
      <c r="C47" s="1">
        <v>0</v>
      </c>
      <c r="D47" s="1">
        <f t="shared" si="14"/>
        <v>180</v>
      </c>
      <c r="E47">
        <v>-0.5</v>
      </c>
      <c r="F47">
        <f>F46+E46*3.6*(D47-D46)</f>
        <v>29.874178778763749</v>
      </c>
      <c r="G47">
        <f>0.5*E46*(D47-D46)*(D47-D46)+(D47-D46)*F46*0.2777778+G46</f>
        <v>3431.1174281156041</v>
      </c>
      <c r="H47" s="1">
        <f t="shared" ref="H47:H51" si="15">180000*C47/100+180000*8/B47</f>
        <v>1.4400000000144E-5</v>
      </c>
      <c r="I47" s="1">
        <f t="shared" ref="I47:I51" si="16">(20+F47*F47/240)*67+(20+F47*F47/250)*113</f>
        <v>4252.5417981090332</v>
      </c>
      <c r="J47" s="1">
        <f t="shared" ref="J47:J51" si="17">670000*0.33/(1+0.01*F47)</f>
        <v>170241.69244345048</v>
      </c>
      <c r="K47" s="1">
        <v>0</v>
      </c>
      <c r="L47" s="1">
        <f>((-2.61905*0.000001*F47*F47*F47-0.000136429*F47*F47+0.0279262*F47+0.25)*0.5*(1+SIGN(27-F47)))+((-0.741176*F47+20.8448)*0.5*(SIGN(F47-27)-SIGN(F47-27.17)))+((-0.00030469*F47*F47*F47+0.0321124*F47*F47-1.11452*F47+13.414)*0.5*(SIGN(F47-27.17)-SIGN(F47-40)))+((0.00721053*F47+0.424579)*0.5*(SIGN(F47-40)-SIGN(F47-59)))+(0.85*0.5*(SIGN(F47-59)-SIGN(F47-120)))</f>
        <v>0.65431830667648505</v>
      </c>
      <c r="M47">
        <f>F47*K47/3600-Q47*F47/3600</f>
        <v>-711.56524892996197</v>
      </c>
      <c r="N47">
        <f>(M47/0.85+150)*0.5*(1+SIGN(M47))+(R47*0.5*(-1+SIGN(M47)))</f>
        <v>-93.147555499331105</v>
      </c>
      <c r="O47">
        <f>0.4359*150+(N47-150)*TAN(ACOS(L47))</f>
        <v>-215.6293932988608</v>
      </c>
      <c r="P47">
        <f>(0.9808*F47*0.5*(1+SIGN(40-F47)))*1000+((-0.0076*F47*F47+1.2588*F47+1.2318)*0.5*(SIGN(F47-40)-SIGN(F47-120)))*1000</f>
        <v>29300.594546211487</v>
      </c>
      <c r="Q47">
        <f>-E47*180000-I47</f>
        <v>85747.458201890971</v>
      </c>
      <c r="R47">
        <f>P47*F47/3600-150</f>
        <v>93.147555499331105</v>
      </c>
    </row>
    <row r="48" spans="1:18">
      <c r="A48" s="1">
        <v>4</v>
      </c>
      <c r="B48" s="1">
        <v>99999999999</v>
      </c>
      <c r="C48" s="1">
        <v>0</v>
      </c>
      <c r="D48" s="1">
        <f t="shared" ref="D48:D51" si="18">D47+5</f>
        <v>185</v>
      </c>
      <c r="E48">
        <v>-0.5</v>
      </c>
      <c r="F48">
        <f>F47+E47*3.6*(D48-D47)</f>
        <v>20.874178778763749</v>
      </c>
      <c r="G48">
        <f>0.5*E47*(D48-D47)*(D48-D47)+(D48-D47)*F47*0.2777778+G47</f>
        <v>3466.3593464054625</v>
      </c>
      <c r="H48" s="1">
        <f t="shared" si="15"/>
        <v>1.4400000000144E-5</v>
      </c>
      <c r="I48" s="1">
        <f t="shared" si="16"/>
        <v>3918.5922312017233</v>
      </c>
      <c r="J48" s="1">
        <f t="shared" si="17"/>
        <v>182917.47851679704</v>
      </c>
      <c r="K48" s="1">
        <v>0</v>
      </c>
      <c r="L48" s="1">
        <f>((-2.61905*0.000001*F48*F48*F48-0.000136429*F48*F48+0.0279262*F48+0.25)*0.5*(1+SIGN(27-F48)))+((-0.741176*F48+20.8448)*0.5*(SIGN(F48-27)-SIGN(F48-27.17)))+((-0.00030469*F48*F48*F48+0.0321124*F48*F48-1.11452*F48+13.414)*0.5*(SIGN(F48-27.17)-SIGN(F48-40)))+((0.00721053*F48+0.424579)*0.5*(SIGN(F48-40)-SIGN(F48-59)))+(0.85*0.5*(SIGN(F48-59)-SIGN(F48-120)))</f>
        <v>0.74966844244995523</v>
      </c>
      <c r="M48">
        <f>F48*K48/3600-Q48*F48/3600</f>
        <v>-499.13297091487726</v>
      </c>
      <c r="N48">
        <f>(M48/0.85+150)*0.5*(1+SIGN(M48))+(R48*0.5*(-1+SIGN(M48)))</f>
        <v>31.287417231726337</v>
      </c>
      <c r="O48">
        <f>0.4359*150+(N48-150)*TAN(ACOS(L48))</f>
        <v>-39.415463772354585</v>
      </c>
      <c r="P48">
        <f>(0.9808*F48*0.5*(1+SIGN(40-F48)))*1000+((-0.0076*F48*F48+1.2588*F48+1.2318)*0.5*(SIGN(F48-40)-SIGN(F48-120)))*1000</f>
        <v>20473.394546211483</v>
      </c>
      <c r="Q48">
        <f>-E48*180000-I48</f>
        <v>86081.407768798279</v>
      </c>
      <c r="R48">
        <f>P48*F48/3600-150</f>
        <v>-31.287417231726337</v>
      </c>
    </row>
    <row r="49" spans="1:18">
      <c r="A49" s="1">
        <v>4</v>
      </c>
      <c r="B49" s="1">
        <v>99999999999</v>
      </c>
      <c r="C49" s="1">
        <v>0</v>
      </c>
      <c r="D49" s="1">
        <f t="shared" si="18"/>
        <v>190</v>
      </c>
      <c r="E49">
        <v>-0.5</v>
      </c>
      <c r="F49">
        <f>F48+E48*3.6*(D49-D48)</f>
        <v>11.874178778763749</v>
      </c>
      <c r="G49">
        <f>0.5*E48*(D49-D48)*(D49-D48)+(D49-D48)*F48*0.2777778+G48</f>
        <v>3489.101263695321</v>
      </c>
      <c r="H49" s="1">
        <f t="shared" si="15"/>
        <v>1.4400000000144E-5</v>
      </c>
      <c r="I49" s="1">
        <f t="shared" si="16"/>
        <v>3703.091664294413</v>
      </c>
      <c r="J49" s="1">
        <f t="shared" si="17"/>
        <v>197632.73564424124</v>
      </c>
      <c r="K49" s="1">
        <v>0</v>
      </c>
      <c r="L49" s="1">
        <f>((-2.61905*0.000001*F49*F49*F49-0.000136429*F49*F49+0.0279262*F49+0.25)*0.5*(1+SIGN(27-F49)))+((-0.741176*F49+20.8448)*0.5*(SIGN(F49-27)-SIGN(F49-27.17)))+((-0.00030469*F49*F49*F49+0.0321124*F49*F49-1.11452*F49+13.414)*0.5*(SIGN(F49-27.17)-SIGN(F49-40)))+((0.00721053*F49+0.424579)*0.5*(SIGN(F49-40)-SIGN(F49-59)))+(0.85*0.5*(SIGN(F49-59)-SIGN(F49-120)))</f>
        <v>0.55797988356243322</v>
      </c>
      <c r="M49">
        <f>F49*K49/3600-Q49*F49/3600</f>
        <v>-284.64025489798775</v>
      </c>
      <c r="N49">
        <f>(M49/0.85+150)*0.5*(1+SIGN(M49))+(R49*0.5*(-1+SIGN(M49)))</f>
        <v>111.58638996278376</v>
      </c>
      <c r="O49">
        <f>0.4359*150+(N49-150)*TAN(ACOS(L49))</f>
        <v>8.2544346764367802</v>
      </c>
      <c r="P49">
        <f>(0.9808*F49*0.5*(1+SIGN(40-F49)))*1000+((-0.0076*F49*F49+1.2588*F49+1.2318)*0.5*(SIGN(F49-40)-SIGN(F49-120)))*1000</f>
        <v>11646.194546211484</v>
      </c>
      <c r="Q49">
        <f>-E49*180000-I49</f>
        <v>86296.908335705593</v>
      </c>
      <c r="R49">
        <f>P49*F49/3600-150</f>
        <v>-111.58638996278376</v>
      </c>
    </row>
    <row r="50" spans="1:18">
      <c r="A50" s="1">
        <v>4</v>
      </c>
      <c r="B50" s="1">
        <v>99999999999</v>
      </c>
      <c r="C50" s="1">
        <v>0</v>
      </c>
      <c r="D50" s="1">
        <f t="shared" si="18"/>
        <v>195</v>
      </c>
      <c r="E50">
        <v>-0.5</v>
      </c>
      <c r="F50">
        <f>F49+E49*3.6*(D50-D49)</f>
        <v>2.8741787787637492</v>
      </c>
      <c r="G50">
        <f>0.5*E49*(D50-D49)*(D50-D49)+(D50-D49)*F49*0.2777778+G49</f>
        <v>3499.3431799851792</v>
      </c>
      <c r="H50" s="1">
        <f t="shared" si="15"/>
        <v>1.4400000000144E-5</v>
      </c>
      <c r="I50" s="1">
        <f t="shared" si="16"/>
        <v>3606.0400973871037</v>
      </c>
      <c r="J50" s="1">
        <f t="shared" si="17"/>
        <v>214922.73632189765</v>
      </c>
      <c r="K50" s="1">
        <v>0</v>
      </c>
      <c r="L50" s="1">
        <f>((-2.61905*0.000001*F50*F50*F50-0.000136429*F50*F50+0.0279262*F50+0.25)*0.5*(1+SIGN(27-F50)))+((-0.741176*F50+20.8448)*0.5*(SIGN(F50-27)-SIGN(F50-27.17)))+((-0.00030469*F50*F50*F50+0.0321124*F50*F50-1.11452*F50+13.414)*0.5*(SIGN(F50-27.17)-SIGN(F50-40)))+((0.00721053*F50+0.424579)*0.5*(SIGN(F50-40)-SIGN(F50-59)))+(0.85*0.5*(SIGN(F50-59)-SIGN(F50-120)))</f>
        <v>0.3290756796606778</v>
      </c>
      <c r="M50">
        <f>F50*K50/3600-Q50*F50/3600</f>
        <v>-68.975468379293403</v>
      </c>
      <c r="N50">
        <f>(M50/0.85+150)*0.5*(1+SIGN(M50))+(R50*0.5*(-1+SIGN(M50)))</f>
        <v>147.74936269384116</v>
      </c>
      <c r="O50">
        <f>0.4359*150+(N50-150)*TAN(ACOS(L50))</f>
        <v>58.926653387589397</v>
      </c>
      <c r="P50">
        <f>(0.9808*F50*0.5*(1+SIGN(40-F50)))*1000+((-0.0076*F50*F50+1.2588*F50+1.2318)*0.5*(SIGN(F50-40)-SIGN(F50-120)))*1000</f>
        <v>2818.9945462114852</v>
      </c>
      <c r="Q50">
        <f>-E50*180000-I50</f>
        <v>86393.9599026129</v>
      </c>
      <c r="R50">
        <f>P50*F50/3600-150</f>
        <v>-147.74936269384116</v>
      </c>
    </row>
    <row r="51" spans="1:18">
      <c r="A51" s="1">
        <v>4</v>
      </c>
      <c r="B51" s="1">
        <v>99999999999</v>
      </c>
      <c r="C51" s="1">
        <v>0</v>
      </c>
      <c r="D51" s="1">
        <v>196.59700000000001</v>
      </c>
      <c r="E51">
        <v>0</v>
      </c>
      <c r="F51">
        <f>F50+E50*3.6*(D51-D50)</f>
        <v>-4.212212362659784E-4</v>
      </c>
      <c r="G51">
        <f>0.5*E50*(D51-D50)*(D51-D50)+(D51-D50)*F50*0.2777778+G50</f>
        <v>3499.9805954787598</v>
      </c>
      <c r="H51" s="1">
        <f t="shared" si="15"/>
        <v>1.4400000000144E-5</v>
      </c>
      <c r="I51" s="1">
        <f t="shared" si="16"/>
        <v>3600.0000001297285</v>
      </c>
      <c r="J51" s="1">
        <f t="shared" si="17"/>
        <v>221100.93132407631</v>
      </c>
      <c r="K51" s="1">
        <v>0</v>
      </c>
      <c r="L51" s="1">
        <f>((-2.61905*0.000001*F51*F51*F51-0.000136429*F51*F51+0.0279262*F51+0.25)*0.5*(1+SIGN(27-F51)))+((-0.741176*F51+20.8448)*0.5*(SIGN(F51-27)-SIGN(F51-27.17)))+((-0.00030469*F51*F51*F51+0.0321124*F51*F51-1.11452*F51+13.414)*0.5*(SIGN(F51-27.17)-SIGN(F51-40)))+((0.00721053*F51+0.424579)*0.5*(SIGN(F51-40)-SIGN(F51-59)))+(0.85*0.5*(SIGN(F51-59)-SIGN(F51-120)))</f>
        <v>0.24998823686730576</v>
      </c>
      <c r="M51">
        <f>F51*K51/3600</f>
        <v>0</v>
      </c>
      <c r="N51">
        <v>0</v>
      </c>
      <c r="O51">
        <f t="shared" si="12"/>
        <v>65.385000000000005</v>
      </c>
      <c r="P51">
        <f>(0.9808*F51*0.5*(1+SIGN(40-F51)))*1000+((-0.0076*F51*F51+1.2588*F51+1.2318)*0.5*(SIGN(F51-40)-SIGN(F51-120)))*1000</f>
        <v>-0.41313378852967164</v>
      </c>
    </row>
    <row r="52" spans="1:18">
      <c r="K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veriznik</dc:creator>
  <cp:lastModifiedBy>veriznik</cp:lastModifiedBy>
  <dcterms:created xsi:type="dcterms:W3CDTF">2011-04-14T20:01:48Z</dcterms:created>
  <dcterms:modified xsi:type="dcterms:W3CDTF">2011-04-15T22:29:46Z</dcterms:modified>
</cp:coreProperties>
</file>